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135" firstSheet="18" activeTab="26"/>
  </bookViews>
  <sheets>
    <sheet name="Tabela 1." sheetId="56" r:id="rId1"/>
    <sheet name="Tabela 2." sheetId="55" r:id="rId2"/>
    <sheet name="Tabela 3." sheetId="2" r:id="rId3"/>
    <sheet name="Tabela 4." sheetId="3" r:id="rId4"/>
    <sheet name="Tabela 5." sheetId="4" r:id="rId5"/>
    <sheet name="Tabela 6." sheetId="5" r:id="rId6"/>
    <sheet name="Tabela 7." sheetId="6" r:id="rId7"/>
    <sheet name="Tabela 8." sheetId="7" r:id="rId8"/>
    <sheet name="Tabela 9." sheetId="8" r:id="rId9"/>
    <sheet name="Tabla 10." sheetId="9" r:id="rId10"/>
    <sheet name="Tabela 11." sheetId="10" r:id="rId11"/>
    <sheet name="Tabela 12." sheetId="11" r:id="rId12"/>
    <sheet name="Tabela 13." sheetId="12" r:id="rId13"/>
    <sheet name="Tabela 14." sheetId="13" r:id="rId14"/>
    <sheet name="Tabela 15." sheetId="14" r:id="rId15"/>
    <sheet name="Tabela 16." sheetId="54" r:id="rId16"/>
    <sheet name="Tabela 17." sheetId="15" r:id="rId17"/>
    <sheet name="Tabela 18." sheetId="16" r:id="rId18"/>
    <sheet name="Tabela 19." sheetId="17" r:id="rId19"/>
    <sheet name="Tabela 20." sheetId="18" r:id="rId20"/>
    <sheet name="Tabela 21." sheetId="19" r:id="rId21"/>
    <sheet name="Tabela 22." sheetId="21" r:id="rId22"/>
    <sheet name="Tabela 23." sheetId="22" r:id="rId23"/>
    <sheet name="Tabela 24." sheetId="23" r:id="rId24"/>
    <sheet name="Tabela 25." sheetId="24" r:id="rId25"/>
    <sheet name="Tabela 26." sheetId="25" r:id="rId26"/>
    <sheet name="Tabela 27." sheetId="26" r:id="rId27"/>
    <sheet name="Tabela 28." sheetId="27" r:id="rId28"/>
    <sheet name="Tabela 29." sheetId="28" r:id="rId29"/>
    <sheet name="Tabela 30." sheetId="29" r:id="rId30"/>
    <sheet name="Tabela 31." sheetId="30" r:id="rId31"/>
    <sheet name="Tabela 32." sheetId="31" r:id="rId32"/>
    <sheet name="Tabela 33." sheetId="32" r:id="rId33"/>
    <sheet name="Tabela 34." sheetId="33" r:id="rId34"/>
    <sheet name="Tabela 35." sheetId="34" r:id="rId35"/>
    <sheet name="Tabela 36." sheetId="35" r:id="rId36"/>
    <sheet name="Tabela 37." sheetId="57" r:id="rId37"/>
    <sheet name="Tabela 38." sheetId="36" r:id="rId38"/>
    <sheet name="Tabela 39." sheetId="37" r:id="rId39"/>
    <sheet name="Tabela 40." sheetId="38" r:id="rId40"/>
    <sheet name="Tabela 41." sheetId="39" r:id="rId41"/>
    <sheet name="Tabela 42." sheetId="40" r:id="rId42"/>
    <sheet name="Tabela 43." sheetId="41" r:id="rId43"/>
    <sheet name="Tabela 44." sheetId="42" r:id="rId44"/>
    <sheet name="Tabela 45." sheetId="58" r:id="rId45"/>
    <sheet name="Tabela 46." sheetId="43" r:id="rId46"/>
    <sheet name="Tabela 47." sheetId="44" r:id="rId47"/>
    <sheet name="Tabela 48." sheetId="45" r:id="rId48"/>
    <sheet name="Tabela 49." sheetId="46" r:id="rId49"/>
    <sheet name="Tabela 50." sheetId="49" r:id="rId50"/>
    <sheet name="Tabela 51." sheetId="50" r:id="rId51"/>
    <sheet name="Tabela 52." sheetId="51" r:id="rId52"/>
    <sheet name="Tabela 53." sheetId="20" r:id="rId53"/>
    <sheet name="Tabela 54." sheetId="1" r:id="rId54"/>
    <sheet name="Tabela 55." sheetId="53" r:id="rId55"/>
    <sheet name="Tabela 56." sheetId="59" r:id="rId56"/>
    <sheet name="Tabela 57." sheetId="60" r:id="rId57"/>
    <sheet name="Tabela 58." sheetId="61" r:id="rId58"/>
    <sheet name="Tabela 59." sheetId="62" r:id="rId59"/>
    <sheet name="Tabela 60." sheetId="63" r:id="rId60"/>
    <sheet name="Tabela 61." sheetId="64" r:id="rId61"/>
    <sheet name="Tabela 62." sheetId="65" r:id="rId62"/>
    <sheet name="Tabela 63." sheetId="66" r:id="rId63"/>
  </sheets>
  <definedNames>
    <definedName name="_ftn1" localSheetId="10">'Tabela 11.'!$B$17</definedName>
    <definedName name="_ftn2" localSheetId="33">'Tabela 34.'!$B$14</definedName>
    <definedName name="_ftn3" localSheetId="33">'Tabela 34.'!$B$15</definedName>
    <definedName name="_ftnref1" localSheetId="10">'Tabela 11.'!$B$14</definedName>
    <definedName name="_ftnref2" localSheetId="0">'Tabela 1.'!#REF!</definedName>
    <definedName name="_Hlk24466834" localSheetId="5">'Tabela 6.'!$B$4</definedName>
    <definedName name="_Hlk32843809" localSheetId="56">'Tabela 57.'!$B$7</definedName>
    <definedName name="_Hlk32844587" localSheetId="57">'Tabela 58.'!$B$4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40" l="1"/>
  <c r="H13" i="40"/>
  <c r="C11" i="31"/>
  <c r="H9" i="64" l="1"/>
  <c r="C10" i="61"/>
  <c r="D10" i="61"/>
  <c r="E10" i="61"/>
  <c r="B10" i="61"/>
  <c r="N21" i="1"/>
  <c r="N19" i="1"/>
  <c r="N16" i="1"/>
  <c r="N13" i="1"/>
  <c r="L21" i="1"/>
  <c r="L19" i="1"/>
  <c r="L16" i="1"/>
  <c r="L13" i="1"/>
  <c r="D16" i="50"/>
  <c r="D11" i="50"/>
  <c r="D19" i="50" s="1"/>
  <c r="J22" i="42"/>
  <c r="F22" i="42"/>
  <c r="I16" i="41"/>
  <c r="H16" i="41"/>
  <c r="I8" i="39"/>
  <c r="I7" i="39"/>
  <c r="I9" i="39" s="1"/>
  <c r="F9" i="39"/>
  <c r="F8" i="39"/>
  <c r="F7" i="39"/>
  <c r="D9" i="39"/>
  <c r="K15" i="38" l="1"/>
  <c r="L13" i="38" s="1"/>
  <c r="I15" i="38"/>
  <c r="F15" i="38"/>
  <c r="G13" i="38" s="1"/>
  <c r="D15" i="38"/>
  <c r="E14" i="38" s="1"/>
  <c r="M14" i="38"/>
  <c r="J14" i="38"/>
  <c r="H14" i="38"/>
  <c r="G14" i="38"/>
  <c r="M13" i="38"/>
  <c r="J13" i="38"/>
  <c r="H13" i="38"/>
  <c r="M12" i="38"/>
  <c r="N12" i="38" s="1"/>
  <c r="L12" i="38"/>
  <c r="J12" i="38"/>
  <c r="H12" i="38"/>
  <c r="G12" i="38"/>
  <c r="E12" i="38"/>
  <c r="M11" i="38"/>
  <c r="J11" i="38"/>
  <c r="H11" i="38"/>
  <c r="M10" i="38"/>
  <c r="J10" i="38"/>
  <c r="H10" i="38"/>
  <c r="M9" i="38"/>
  <c r="J9" i="38"/>
  <c r="H9" i="38"/>
  <c r="G9" i="38"/>
  <c r="M8" i="38"/>
  <c r="J8" i="38"/>
  <c r="H8" i="38"/>
  <c r="G8" i="38"/>
  <c r="J23" i="36"/>
  <c r="F23" i="36"/>
  <c r="I22" i="36"/>
  <c r="H22" i="36"/>
  <c r="D22" i="36"/>
  <c r="J21" i="36"/>
  <c r="F21" i="36"/>
  <c r="J20" i="36"/>
  <c r="F20" i="36"/>
  <c r="J19" i="36"/>
  <c r="F19" i="36"/>
  <c r="J16" i="36"/>
  <c r="F16" i="36"/>
  <c r="J15" i="36"/>
  <c r="F15" i="36"/>
  <c r="L15" i="36" s="1"/>
  <c r="J14" i="36"/>
  <c r="F14" i="36"/>
  <c r="J13" i="36"/>
  <c r="F13" i="36"/>
  <c r="I12" i="36"/>
  <c r="I17" i="36" s="1"/>
  <c r="H12" i="36"/>
  <c r="E12" i="36"/>
  <c r="E17" i="36" s="1"/>
  <c r="D12" i="36"/>
  <c r="F12" i="36" s="1"/>
  <c r="J11" i="36"/>
  <c r="F11" i="36"/>
  <c r="J10" i="36"/>
  <c r="F10" i="36"/>
  <c r="J9" i="36"/>
  <c r="F9" i="36"/>
  <c r="J8" i="36"/>
  <c r="F8" i="36"/>
  <c r="L8" i="36" s="1"/>
  <c r="C30" i="35"/>
  <c r="E30" i="35"/>
  <c r="G30" i="35"/>
  <c r="C28" i="34"/>
  <c r="C30" i="34" s="1"/>
  <c r="D28" i="34"/>
  <c r="D30" i="34" s="1"/>
  <c r="C26" i="34"/>
  <c r="D26" i="34"/>
  <c r="F25" i="34"/>
  <c r="F24" i="34"/>
  <c r="C20" i="34"/>
  <c r="C22" i="34" s="1"/>
  <c r="D20" i="34"/>
  <c r="D22" i="34" s="1"/>
  <c r="C18" i="34"/>
  <c r="D18" i="34"/>
  <c r="F9" i="34"/>
  <c r="F8" i="34"/>
  <c r="C12" i="34"/>
  <c r="C14" i="34" s="1"/>
  <c r="D12" i="34"/>
  <c r="D14" i="34" s="1"/>
  <c r="D10" i="34"/>
  <c r="C10" i="34"/>
  <c r="E14" i="32"/>
  <c r="F8" i="32" s="1"/>
  <c r="E13" i="32"/>
  <c r="E10" i="32"/>
  <c r="C14" i="32"/>
  <c r="D11" i="32" s="1"/>
  <c r="C13" i="32"/>
  <c r="C10" i="32"/>
  <c r="D10" i="32"/>
  <c r="G15" i="29"/>
  <c r="H10" i="27"/>
  <c r="F10" i="27"/>
  <c r="D10" i="27"/>
  <c r="L18" i="26"/>
  <c r="L19" i="26"/>
  <c r="L17" i="26"/>
  <c r="L10" i="26"/>
  <c r="L11" i="26"/>
  <c r="L12" i="26"/>
  <c r="L13" i="26"/>
  <c r="L14" i="26"/>
  <c r="I21" i="26"/>
  <c r="I20" i="26"/>
  <c r="L20" i="26" s="1"/>
  <c r="G20" i="26"/>
  <c r="J20" i="26" s="1"/>
  <c r="E20" i="26"/>
  <c r="L9" i="26"/>
  <c r="K10" i="26"/>
  <c r="K11" i="26"/>
  <c r="K12" i="26"/>
  <c r="K13" i="26"/>
  <c r="K14" i="26"/>
  <c r="K17" i="26"/>
  <c r="K18" i="26"/>
  <c r="K19" i="26"/>
  <c r="K9" i="26"/>
  <c r="J17" i="26"/>
  <c r="J18" i="26"/>
  <c r="J19" i="26"/>
  <c r="J10" i="26"/>
  <c r="J11" i="26"/>
  <c r="J12" i="26"/>
  <c r="J13" i="26"/>
  <c r="J14" i="26"/>
  <c r="J9" i="26"/>
  <c r="F18" i="26"/>
  <c r="F19" i="26"/>
  <c r="F17" i="26"/>
  <c r="F11" i="26"/>
  <c r="F12" i="26"/>
  <c r="F13" i="26"/>
  <c r="F14" i="26"/>
  <c r="F10" i="26"/>
  <c r="F9" i="26"/>
  <c r="I15" i="26"/>
  <c r="G15" i="26"/>
  <c r="G21" i="26" s="1"/>
  <c r="E15" i="26"/>
  <c r="L15" i="26" s="1"/>
  <c r="C20" i="26"/>
  <c r="F20" i="26" s="1"/>
  <c r="C15" i="26"/>
  <c r="G15" i="25"/>
  <c r="E15" i="25"/>
  <c r="G14" i="25"/>
  <c r="E14" i="25"/>
  <c r="C15" i="25"/>
  <c r="C14" i="25"/>
  <c r="D10" i="25"/>
  <c r="I13" i="25"/>
  <c r="G13" i="25"/>
  <c r="H9" i="25" s="1"/>
  <c r="E13" i="25"/>
  <c r="F12" i="25" s="1"/>
  <c r="C13" i="25"/>
  <c r="D11" i="25" s="1"/>
  <c r="H14" i="24"/>
  <c r="H15" i="24"/>
  <c r="F15" i="24"/>
  <c r="F14" i="24"/>
  <c r="L14" i="24" s="1"/>
  <c r="E15" i="24"/>
  <c r="E14" i="24"/>
  <c r="C15" i="24"/>
  <c r="L15" i="24" s="1"/>
  <c r="C14" i="24"/>
  <c r="L13" i="24"/>
  <c r="L16" i="24"/>
  <c r="L9" i="24"/>
  <c r="L10" i="24"/>
  <c r="L11" i="24"/>
  <c r="L12" i="24"/>
  <c r="L8" i="24"/>
  <c r="G12" i="24"/>
  <c r="D11" i="24"/>
  <c r="D12" i="24"/>
  <c r="H13" i="24"/>
  <c r="F13" i="24"/>
  <c r="G9" i="24" s="1"/>
  <c r="E13" i="24"/>
  <c r="C13" i="24"/>
  <c r="C17" i="24" s="1"/>
  <c r="I7" i="22"/>
  <c r="E14" i="22"/>
  <c r="C14" i="22"/>
  <c r="D8" i="22" s="1"/>
  <c r="F7" i="19"/>
  <c r="F8" i="19"/>
  <c r="F9" i="19"/>
  <c r="F10" i="19"/>
  <c r="F11" i="19"/>
  <c r="F12" i="19"/>
  <c r="F6" i="19"/>
  <c r="J17" i="21"/>
  <c r="I17" i="21"/>
  <c r="I14" i="21"/>
  <c r="I8" i="21"/>
  <c r="I9" i="21"/>
  <c r="I10" i="21"/>
  <c r="I11" i="21"/>
  <c r="I12" i="21"/>
  <c r="I13" i="21"/>
  <c r="I15" i="21"/>
  <c r="I16" i="21"/>
  <c r="I18" i="21"/>
  <c r="I19" i="21"/>
  <c r="I20" i="21"/>
  <c r="I21" i="21"/>
  <c r="I7" i="21"/>
  <c r="F8" i="21"/>
  <c r="F9" i="21"/>
  <c r="F10" i="21"/>
  <c r="F11" i="21"/>
  <c r="F12" i="21"/>
  <c r="F7" i="21"/>
  <c r="D8" i="21"/>
  <c r="D9" i="21"/>
  <c r="D10" i="21"/>
  <c r="D11" i="21"/>
  <c r="D12" i="21"/>
  <c r="D7" i="21"/>
  <c r="D13" i="21" s="1"/>
  <c r="C13" i="19"/>
  <c r="D13" i="19"/>
  <c r="F13" i="19" s="1"/>
  <c r="F11" i="16"/>
  <c r="F12" i="54"/>
  <c r="F8" i="54"/>
  <c r="F9" i="54"/>
  <c r="F10" i="54"/>
  <c r="F7" i="54"/>
  <c r="I11" i="14"/>
  <c r="I10" i="14"/>
  <c r="F11" i="14"/>
  <c r="E12" i="14"/>
  <c r="I12" i="14" s="1"/>
  <c r="C12" i="14"/>
  <c r="D11" i="14" s="1"/>
  <c r="C12" i="13"/>
  <c r="I14" i="12"/>
  <c r="I13" i="12"/>
  <c r="I12" i="12"/>
  <c r="I11" i="12"/>
  <c r="I10" i="12"/>
  <c r="I9" i="12"/>
  <c r="I8" i="12"/>
  <c r="E11" i="11"/>
  <c r="C11" i="11"/>
  <c r="I11" i="11" s="1"/>
  <c r="I9" i="11"/>
  <c r="I10" i="11"/>
  <c r="I12" i="11"/>
  <c r="I13" i="11"/>
  <c r="E8" i="11"/>
  <c r="I8" i="11" s="1"/>
  <c r="C8" i="11"/>
  <c r="I12" i="10"/>
  <c r="I13" i="10"/>
  <c r="I14" i="10"/>
  <c r="I10" i="10"/>
  <c r="C11" i="10"/>
  <c r="E11" i="10"/>
  <c r="I11" i="10" s="1"/>
  <c r="I8" i="9"/>
  <c r="I9" i="9"/>
  <c r="I10" i="9"/>
  <c r="I11" i="9"/>
  <c r="I7" i="9"/>
  <c r="F11" i="9"/>
  <c r="D7" i="9"/>
  <c r="E12" i="9"/>
  <c r="I12" i="9" s="1"/>
  <c r="C12" i="9"/>
  <c r="D9" i="9" s="1"/>
  <c r="C11" i="7"/>
  <c r="E15" i="6"/>
  <c r="C15" i="6"/>
  <c r="N8" i="38" l="1"/>
  <c r="G11" i="38"/>
  <c r="N14" i="38"/>
  <c r="L9" i="38"/>
  <c r="E9" i="38"/>
  <c r="N9" i="38"/>
  <c r="J15" i="38"/>
  <c r="E10" i="38"/>
  <c r="N10" i="38"/>
  <c r="E13" i="38"/>
  <c r="N13" i="38"/>
  <c r="E8" i="38"/>
  <c r="M15" i="38"/>
  <c r="G10" i="38"/>
  <c r="G15" i="38" s="1"/>
  <c r="E11" i="38"/>
  <c r="L8" i="38"/>
  <c r="H15" i="38"/>
  <c r="N15" i="38" s="1"/>
  <c r="L11" i="38"/>
  <c r="L14" i="38"/>
  <c r="L10" i="38"/>
  <c r="F22" i="36"/>
  <c r="G19" i="36" s="1"/>
  <c r="J12" i="36"/>
  <c r="L23" i="36"/>
  <c r="L9" i="36"/>
  <c r="L14" i="36"/>
  <c r="L19" i="36"/>
  <c r="L10" i="36"/>
  <c r="J22" i="36"/>
  <c r="K20" i="36" s="1"/>
  <c r="F17" i="36"/>
  <c r="G12" i="36" s="1"/>
  <c r="G20" i="36"/>
  <c r="L12" i="36"/>
  <c r="G21" i="36"/>
  <c r="L11" i="36"/>
  <c r="J17" i="36"/>
  <c r="K13" i="36" s="1"/>
  <c r="L20" i="36"/>
  <c r="G15" i="36"/>
  <c r="L16" i="36"/>
  <c r="L21" i="36"/>
  <c r="L13" i="36"/>
  <c r="D17" i="36"/>
  <c r="H17" i="36"/>
  <c r="F11" i="32"/>
  <c r="D9" i="32"/>
  <c r="F7" i="32"/>
  <c r="F10" i="32"/>
  <c r="D7" i="32"/>
  <c r="F13" i="32"/>
  <c r="F9" i="32"/>
  <c r="D13" i="32"/>
  <c r="D14" i="32" s="1"/>
  <c r="F12" i="32"/>
  <c r="D12" i="32"/>
  <c r="D8" i="32"/>
  <c r="H17" i="26"/>
  <c r="H13" i="26"/>
  <c r="H10" i="26"/>
  <c r="H14" i="26"/>
  <c r="H18" i="26"/>
  <c r="H11" i="26"/>
  <c r="H9" i="26"/>
  <c r="H15" i="26" s="1"/>
  <c r="H21" i="26" s="1"/>
  <c r="J21" i="26"/>
  <c r="H19" i="26"/>
  <c r="H12" i="26"/>
  <c r="E21" i="26"/>
  <c r="L21" i="26" s="1"/>
  <c r="J15" i="26"/>
  <c r="F15" i="26"/>
  <c r="K20" i="26"/>
  <c r="K15" i="26"/>
  <c r="C21" i="26"/>
  <c r="H11" i="25"/>
  <c r="F14" i="25"/>
  <c r="D9" i="25"/>
  <c r="D16" i="25"/>
  <c r="F11" i="25"/>
  <c r="D8" i="25"/>
  <c r="H12" i="25"/>
  <c r="D12" i="25"/>
  <c r="F8" i="25"/>
  <c r="F9" i="25"/>
  <c r="H10" i="25"/>
  <c r="F10" i="25"/>
  <c r="F16" i="25"/>
  <c r="H8" i="25"/>
  <c r="D10" i="24"/>
  <c r="D15" i="24" s="1"/>
  <c r="G11" i="24"/>
  <c r="D8" i="24"/>
  <c r="D13" i="24" s="1"/>
  <c r="D9" i="24"/>
  <c r="G10" i="24"/>
  <c r="F17" i="24"/>
  <c r="L17" i="24" s="1"/>
  <c r="G8" i="24"/>
  <c r="G13" i="24" s="1"/>
  <c r="I14" i="22"/>
  <c r="D10" i="22"/>
  <c r="D11" i="22"/>
  <c r="D7" i="22"/>
  <c r="D14" i="22" s="1"/>
  <c r="D9" i="22"/>
  <c r="D13" i="22"/>
  <c r="F11" i="22"/>
  <c r="F7" i="22"/>
  <c r="F10" i="22"/>
  <c r="F13" i="22"/>
  <c r="F9" i="22"/>
  <c r="D12" i="22"/>
  <c r="F12" i="22"/>
  <c r="F8" i="22"/>
  <c r="F13" i="21"/>
  <c r="D10" i="14"/>
  <c r="D12" i="14" s="1"/>
  <c r="F10" i="14"/>
  <c r="F12" i="14" s="1"/>
  <c r="D11" i="9"/>
  <c r="F9" i="9"/>
  <c r="D8" i="9"/>
  <c r="D12" i="9" s="1"/>
  <c r="F8" i="9"/>
  <c r="F7" i="9"/>
  <c r="D10" i="9"/>
  <c r="F10" i="9"/>
  <c r="F12" i="9"/>
  <c r="E15" i="38" l="1"/>
  <c r="L15" i="38"/>
  <c r="L22" i="36"/>
  <c r="K21" i="36"/>
  <c r="G22" i="36"/>
  <c r="K19" i="36"/>
  <c r="K22" i="36" s="1"/>
  <c r="G16" i="36"/>
  <c r="K14" i="36"/>
  <c r="K12" i="36"/>
  <c r="G13" i="36"/>
  <c r="G9" i="36"/>
  <c r="G14" i="36"/>
  <c r="G10" i="36"/>
  <c r="K15" i="36"/>
  <c r="K11" i="36"/>
  <c r="L17" i="36"/>
  <c r="K16" i="36"/>
  <c r="K8" i="36"/>
  <c r="K10" i="36"/>
  <c r="G8" i="36"/>
  <c r="K9" i="36"/>
  <c r="G11" i="36"/>
  <c r="F14" i="32"/>
  <c r="D19" i="26"/>
  <c r="D12" i="26"/>
  <c r="D9" i="26"/>
  <c r="K21" i="26"/>
  <c r="D17" i="26"/>
  <c r="D13" i="26"/>
  <c r="D18" i="26"/>
  <c r="F21" i="26"/>
  <c r="D10" i="26"/>
  <c r="D14" i="26"/>
  <c r="D11" i="26"/>
  <c r="F15" i="25"/>
  <c r="D13" i="25"/>
  <c r="H15" i="25"/>
  <c r="D15" i="25"/>
  <c r="F13" i="25"/>
  <c r="H13" i="25"/>
  <c r="D14" i="25"/>
  <c r="H14" i="25"/>
  <c r="G15" i="24"/>
  <c r="D14" i="24"/>
  <c r="G14" i="24"/>
  <c r="F14" i="22"/>
  <c r="K17" i="36" l="1"/>
  <c r="G17" i="36"/>
  <c r="D15" i="26"/>
  <c r="D11" i="2" l="1"/>
  <c r="D12" i="2" s="1"/>
  <c r="C12" i="2"/>
  <c r="D10" i="2" s="1"/>
  <c r="D11" i="12" l="1"/>
  <c r="D12" i="12"/>
  <c r="D8" i="12"/>
  <c r="E15" i="12"/>
  <c r="I15" i="12" s="1"/>
  <c r="C15" i="12"/>
  <c r="D9" i="12" s="1"/>
  <c r="E14" i="11"/>
  <c r="C14" i="11"/>
  <c r="E15" i="10"/>
  <c r="I15" i="10" s="1"/>
  <c r="C15" i="10"/>
  <c r="F12" i="12" l="1"/>
  <c r="F8" i="12"/>
  <c r="F11" i="12"/>
  <c r="D14" i="12"/>
  <c r="D10" i="12"/>
  <c r="F14" i="12"/>
  <c r="F10" i="12"/>
  <c r="D13" i="12"/>
  <c r="D15" i="12" s="1"/>
  <c r="F13" i="12"/>
  <c r="F9" i="12"/>
  <c r="I14" i="11"/>
  <c r="D13" i="10"/>
  <c r="D10" i="10"/>
  <c r="D14" i="10"/>
  <c r="D11" i="10"/>
  <c r="D12" i="10"/>
  <c r="C11" i="8"/>
  <c r="F11" i="8"/>
  <c r="E11" i="8"/>
  <c r="H11" i="8"/>
  <c r="K11" i="8"/>
  <c r="I11" i="7"/>
  <c r="F11" i="7"/>
  <c r="L10" i="7"/>
  <c r="L9" i="7"/>
  <c r="G11" i="7"/>
  <c r="D11" i="7"/>
  <c r="I22" i="6"/>
  <c r="I23" i="6"/>
  <c r="I25" i="6"/>
  <c r="I20" i="6"/>
  <c r="C26" i="6"/>
  <c r="E26" i="6"/>
  <c r="I11" i="6"/>
  <c r="I12" i="6"/>
  <c r="I13" i="6"/>
  <c r="I14" i="6"/>
  <c r="I15" i="6"/>
  <c r="I16" i="6"/>
  <c r="I17" i="6"/>
  <c r="I10" i="6"/>
  <c r="C18" i="6"/>
  <c r="E18" i="6"/>
  <c r="I18" i="6" s="1"/>
  <c r="I26" i="4"/>
  <c r="I27" i="4"/>
  <c r="I28" i="4"/>
  <c r="I25" i="4"/>
  <c r="E29" i="4"/>
  <c r="C29" i="4"/>
  <c r="I10" i="3"/>
  <c r="I11" i="3"/>
  <c r="I9" i="3"/>
  <c r="G12" i="3"/>
  <c r="E12" i="3"/>
  <c r="C12" i="3"/>
  <c r="I11" i="2"/>
  <c r="I12" i="2"/>
  <c r="I10" i="2"/>
  <c r="E12" i="2"/>
  <c r="H8" i="66"/>
  <c r="G8" i="66"/>
  <c r="F9" i="66"/>
  <c r="E9" i="66"/>
  <c r="D9" i="66"/>
  <c r="C9" i="66"/>
  <c r="G9" i="66" s="1"/>
  <c r="H8" i="65"/>
  <c r="G8" i="65"/>
  <c r="F9" i="65"/>
  <c r="H9" i="65" s="1"/>
  <c r="E9" i="65"/>
  <c r="D9" i="65"/>
  <c r="C9" i="65"/>
  <c r="G9" i="65" s="1"/>
  <c r="H8" i="64"/>
  <c r="H7" i="64"/>
  <c r="G8" i="64"/>
  <c r="G9" i="64"/>
  <c r="G7" i="64"/>
  <c r="F10" i="64"/>
  <c r="E10" i="64"/>
  <c r="D10" i="64"/>
  <c r="H10" i="64" s="1"/>
  <c r="C10" i="64"/>
  <c r="G10" i="64" s="1"/>
  <c r="H8" i="63"/>
  <c r="H9" i="63"/>
  <c r="H7" i="63"/>
  <c r="G8" i="63"/>
  <c r="G9" i="63"/>
  <c r="G7" i="63"/>
  <c r="F10" i="63"/>
  <c r="E10" i="63"/>
  <c r="D10" i="63"/>
  <c r="C10" i="63"/>
  <c r="G10" i="63" s="1"/>
  <c r="E10" i="62"/>
  <c r="D10" i="62"/>
  <c r="C10" i="62"/>
  <c r="B10" i="62"/>
  <c r="F9" i="60"/>
  <c r="F8" i="60"/>
  <c r="F7" i="60"/>
  <c r="E9" i="60"/>
  <c r="D9" i="60"/>
  <c r="D8" i="60"/>
  <c r="D7" i="60"/>
  <c r="C9" i="60"/>
  <c r="E10" i="59"/>
  <c r="D10" i="59"/>
  <c r="C10" i="59"/>
  <c r="B10" i="59"/>
  <c r="D7" i="53"/>
  <c r="D6" i="53"/>
  <c r="D8" i="53" s="1"/>
  <c r="E8" i="53"/>
  <c r="F7" i="53" s="1"/>
  <c r="C8" i="53"/>
  <c r="P21" i="1"/>
  <c r="P19" i="1"/>
  <c r="P16" i="1"/>
  <c r="P13" i="1"/>
  <c r="N23" i="1"/>
  <c r="O21" i="1" s="1"/>
  <c r="L23" i="1"/>
  <c r="M21" i="1" s="1"/>
  <c r="J23" i="1"/>
  <c r="K21" i="1" s="1"/>
  <c r="H23" i="1"/>
  <c r="I21" i="1" s="1"/>
  <c r="F23" i="1"/>
  <c r="G21" i="1" s="1"/>
  <c r="D23" i="1"/>
  <c r="E21" i="1" s="1"/>
  <c r="N20" i="1"/>
  <c r="O19" i="1" s="1"/>
  <c r="L20" i="1"/>
  <c r="M16" i="1" s="1"/>
  <c r="J20" i="1"/>
  <c r="K19" i="1" s="1"/>
  <c r="H20" i="1"/>
  <c r="I16" i="1" s="1"/>
  <c r="F20" i="1"/>
  <c r="D20" i="1"/>
  <c r="I12" i="20"/>
  <c r="I9" i="20"/>
  <c r="I10" i="20"/>
  <c r="I11" i="20"/>
  <c r="I8" i="20"/>
  <c r="H12" i="20"/>
  <c r="G12" i="20"/>
  <c r="F12" i="20"/>
  <c r="F9" i="20"/>
  <c r="F10" i="20"/>
  <c r="F11" i="20"/>
  <c r="F8" i="20"/>
  <c r="E12" i="20"/>
  <c r="D12" i="20"/>
  <c r="I9" i="51"/>
  <c r="I10" i="51"/>
  <c r="I11" i="51"/>
  <c r="I8" i="51"/>
  <c r="I12" i="51" s="1"/>
  <c r="H12" i="51"/>
  <c r="G12" i="51"/>
  <c r="F9" i="51"/>
  <c r="F10" i="51"/>
  <c r="F11" i="51"/>
  <c r="F8" i="51"/>
  <c r="F12" i="51" s="1"/>
  <c r="E12" i="51"/>
  <c r="D12" i="51"/>
  <c r="H9" i="50"/>
  <c r="H13" i="50"/>
  <c r="H14" i="50"/>
  <c r="H15" i="50"/>
  <c r="H18" i="50"/>
  <c r="H8" i="50"/>
  <c r="F19" i="50"/>
  <c r="G13" i="50" s="1"/>
  <c r="F16" i="50"/>
  <c r="H16" i="50" s="1"/>
  <c r="F11" i="50"/>
  <c r="H11" i="50" s="1"/>
  <c r="E11" i="50"/>
  <c r="E13" i="50"/>
  <c r="E14" i="50"/>
  <c r="E15" i="50"/>
  <c r="E16" i="50"/>
  <c r="E17" i="50"/>
  <c r="E18" i="50"/>
  <c r="E9" i="50"/>
  <c r="E10" i="50"/>
  <c r="E8" i="50"/>
  <c r="H9" i="49"/>
  <c r="H10" i="49"/>
  <c r="H13" i="49"/>
  <c r="H14" i="49"/>
  <c r="H15" i="49"/>
  <c r="H8" i="49"/>
  <c r="F16" i="49"/>
  <c r="F11" i="49"/>
  <c r="D16" i="49"/>
  <c r="D11" i="49"/>
  <c r="D18" i="49" s="1"/>
  <c r="K9" i="46"/>
  <c r="K10" i="46"/>
  <c r="K11" i="46"/>
  <c r="K12" i="46"/>
  <c r="K8" i="46"/>
  <c r="J9" i="46"/>
  <c r="J10" i="46"/>
  <c r="J11" i="46"/>
  <c r="M11" i="46" s="1"/>
  <c r="J12" i="46"/>
  <c r="M12" i="46" s="1"/>
  <c r="J8" i="46"/>
  <c r="L13" i="46"/>
  <c r="I13" i="46"/>
  <c r="H13" i="46"/>
  <c r="G13" i="46"/>
  <c r="F13" i="46"/>
  <c r="G8" i="45"/>
  <c r="G9" i="45"/>
  <c r="G10" i="45"/>
  <c r="G7" i="45"/>
  <c r="E11" i="45"/>
  <c r="F10" i="45" s="1"/>
  <c r="C11" i="45"/>
  <c r="D8" i="45" s="1"/>
  <c r="H9" i="66" l="1"/>
  <c r="H10" i="63"/>
  <c r="F6" i="53"/>
  <c r="F8" i="53" s="1"/>
  <c r="E13" i="1"/>
  <c r="E19" i="1"/>
  <c r="E16" i="1"/>
  <c r="I19" i="1"/>
  <c r="K13" i="1"/>
  <c r="O13" i="1"/>
  <c r="G13" i="1"/>
  <c r="G19" i="1"/>
  <c r="G16" i="1"/>
  <c r="K16" i="1"/>
  <c r="I13" i="1"/>
  <c r="I20" i="1" s="1"/>
  <c r="O16" i="1"/>
  <c r="O20" i="1" s="1"/>
  <c r="P23" i="1"/>
  <c r="M13" i="1"/>
  <c r="M19" i="1"/>
  <c r="P20" i="1"/>
  <c r="E19" i="50"/>
  <c r="M8" i="46"/>
  <c r="M9" i="46"/>
  <c r="D7" i="45"/>
  <c r="F9" i="45"/>
  <c r="D10" i="45"/>
  <c r="D9" i="45"/>
  <c r="D11" i="45" s="1"/>
  <c r="G11" i="45"/>
  <c r="F15" i="12"/>
  <c r="D15" i="10"/>
  <c r="G8" i="8"/>
  <c r="G9" i="8"/>
  <c r="G10" i="8"/>
  <c r="G7" i="8"/>
  <c r="G6" i="8"/>
  <c r="E10" i="7"/>
  <c r="E9" i="7"/>
  <c r="E11" i="7" s="1"/>
  <c r="H10" i="7"/>
  <c r="H9" i="7"/>
  <c r="H11" i="7" s="1"/>
  <c r="L11" i="7"/>
  <c r="I26" i="6"/>
  <c r="F21" i="6"/>
  <c r="F20" i="6"/>
  <c r="F22" i="6"/>
  <c r="F23" i="6"/>
  <c r="F25" i="6"/>
  <c r="D21" i="6"/>
  <c r="D25" i="6"/>
  <c r="D22" i="6"/>
  <c r="D20" i="6"/>
  <c r="D23" i="6"/>
  <c r="F13" i="6"/>
  <c r="F17" i="6"/>
  <c r="F12" i="6"/>
  <c r="F14" i="6"/>
  <c r="F10" i="6"/>
  <c r="F15" i="6"/>
  <c r="F11" i="6"/>
  <c r="F16" i="6"/>
  <c r="D14" i="6"/>
  <c r="D11" i="6"/>
  <c r="D15" i="6"/>
  <c r="D17" i="6"/>
  <c r="D12" i="6"/>
  <c r="D16" i="6"/>
  <c r="D10" i="6"/>
  <c r="D13" i="6"/>
  <c r="F28" i="4"/>
  <c r="F27" i="4"/>
  <c r="F25" i="4"/>
  <c r="F26" i="4"/>
  <c r="I29" i="4"/>
  <c r="D28" i="4"/>
  <c r="D26" i="4"/>
  <c r="D25" i="4"/>
  <c r="D29" i="4" s="1"/>
  <c r="D27" i="4"/>
  <c r="D11" i="3"/>
  <c r="D9" i="3"/>
  <c r="D10" i="3"/>
  <c r="I12" i="3"/>
  <c r="F10" i="3"/>
  <c r="F9" i="3"/>
  <c r="F11" i="3"/>
  <c r="F11" i="2"/>
  <c r="F10" i="2"/>
  <c r="F12" i="2" s="1"/>
  <c r="G16" i="50"/>
  <c r="G11" i="50"/>
  <c r="H19" i="50"/>
  <c r="G8" i="50"/>
  <c r="G15" i="50"/>
  <c r="G10" i="50"/>
  <c r="G18" i="50"/>
  <c r="G14" i="50"/>
  <c r="G9" i="50"/>
  <c r="G17" i="50"/>
  <c r="F18" i="49"/>
  <c r="G15" i="49" s="1"/>
  <c r="E16" i="49"/>
  <c r="E15" i="49"/>
  <c r="E9" i="49"/>
  <c r="E10" i="49"/>
  <c r="E14" i="49"/>
  <c r="E8" i="49"/>
  <c r="E13" i="49"/>
  <c r="E17" i="49"/>
  <c r="E11" i="49"/>
  <c r="H16" i="49"/>
  <c r="H11" i="49"/>
  <c r="M10" i="46"/>
  <c r="M13" i="46" s="1"/>
  <c r="K13" i="46"/>
  <c r="J13" i="46"/>
  <c r="F8" i="45"/>
  <c r="F7" i="45"/>
  <c r="F11" i="45" s="1"/>
  <c r="F8" i="44"/>
  <c r="F9" i="44"/>
  <c r="F10" i="44"/>
  <c r="F11" i="44"/>
  <c r="F14" i="44"/>
  <c r="F15" i="44"/>
  <c r="F16" i="44"/>
  <c r="F17" i="44"/>
  <c r="F7" i="44"/>
  <c r="E18" i="44"/>
  <c r="F18" i="44" s="1"/>
  <c r="E12" i="44"/>
  <c r="D18" i="44"/>
  <c r="D12" i="44"/>
  <c r="E19" i="43"/>
  <c r="F19" i="43"/>
  <c r="G19" i="43"/>
  <c r="H15" i="43" s="1"/>
  <c r="D19" i="43"/>
  <c r="G9" i="43"/>
  <c r="G10" i="43"/>
  <c r="G11" i="43"/>
  <c r="G12" i="43"/>
  <c r="G8" i="43"/>
  <c r="E13" i="43"/>
  <c r="F13" i="43"/>
  <c r="D13" i="43"/>
  <c r="H8" i="58"/>
  <c r="H9" i="58"/>
  <c r="H10" i="58"/>
  <c r="H7" i="58"/>
  <c r="E8" i="58"/>
  <c r="F11" i="58"/>
  <c r="G10" i="58" s="1"/>
  <c r="D11" i="58"/>
  <c r="E9" i="58" s="1"/>
  <c r="L22" i="42"/>
  <c r="J18" i="42"/>
  <c r="J17" i="42"/>
  <c r="L17" i="42" s="1"/>
  <c r="F18" i="42"/>
  <c r="F17" i="42"/>
  <c r="J14" i="42"/>
  <c r="J15" i="42"/>
  <c r="L15" i="42" s="1"/>
  <c r="J13" i="42"/>
  <c r="J10" i="42"/>
  <c r="L10" i="42" s="1"/>
  <c r="J9" i="42"/>
  <c r="F14" i="42"/>
  <c r="F15" i="42"/>
  <c r="F13" i="42"/>
  <c r="F16" i="42" s="1"/>
  <c r="G14" i="42" s="1"/>
  <c r="F10" i="42"/>
  <c r="F9" i="42"/>
  <c r="L18" i="42"/>
  <c r="I19" i="42"/>
  <c r="I21" i="42" s="1"/>
  <c r="J21" i="42" s="1"/>
  <c r="L14" i="42"/>
  <c r="K14" i="42"/>
  <c r="H16" i="42"/>
  <c r="I16" i="42"/>
  <c r="J16" i="42"/>
  <c r="K15" i="42" s="1"/>
  <c r="E16" i="42"/>
  <c r="D16" i="42"/>
  <c r="E11" i="42"/>
  <c r="E19" i="42" s="1"/>
  <c r="E21" i="42" s="1"/>
  <c r="H11" i="42"/>
  <c r="H19" i="42" s="1"/>
  <c r="H20" i="42" s="1"/>
  <c r="I11" i="42"/>
  <c r="D11" i="42"/>
  <c r="D19" i="42" s="1"/>
  <c r="D20" i="42" s="1"/>
  <c r="E16" i="41"/>
  <c r="F12" i="41" s="1"/>
  <c r="L11" i="41"/>
  <c r="L12" i="41"/>
  <c r="M12" i="41" s="1"/>
  <c r="L13" i="41"/>
  <c r="L14" i="41"/>
  <c r="L15" i="41"/>
  <c r="L10" i="41"/>
  <c r="K13" i="41"/>
  <c r="K14" i="41"/>
  <c r="K10" i="41"/>
  <c r="M11" i="41"/>
  <c r="M13" i="41"/>
  <c r="J15" i="41"/>
  <c r="J10" i="41"/>
  <c r="F11" i="41"/>
  <c r="F14" i="41"/>
  <c r="F15" i="41"/>
  <c r="G16" i="40"/>
  <c r="G17" i="40"/>
  <c r="G18" i="40"/>
  <c r="G19" i="40"/>
  <c r="G20" i="40"/>
  <c r="G15" i="40"/>
  <c r="E21" i="40"/>
  <c r="F21" i="40"/>
  <c r="D21" i="40"/>
  <c r="G9" i="40"/>
  <c r="G10" i="40"/>
  <c r="G11" i="40"/>
  <c r="G12" i="40"/>
  <c r="G8" i="40"/>
  <c r="E13" i="40"/>
  <c r="E22" i="40" s="1"/>
  <c r="F13" i="40"/>
  <c r="F22" i="40" s="1"/>
  <c r="D13" i="40"/>
  <c r="D22" i="40" s="1"/>
  <c r="J8" i="39"/>
  <c r="J7" i="39"/>
  <c r="H9" i="39"/>
  <c r="J9" i="39"/>
  <c r="G9" i="39"/>
  <c r="I10" i="37"/>
  <c r="H10" i="37"/>
  <c r="J9" i="37"/>
  <c r="J8" i="37"/>
  <c r="F9" i="37"/>
  <c r="F8" i="37"/>
  <c r="E10" i="37"/>
  <c r="D10" i="37"/>
  <c r="H9" i="57"/>
  <c r="H10" i="57"/>
  <c r="H11" i="57"/>
  <c r="H8" i="57"/>
  <c r="F12" i="57"/>
  <c r="G10" i="57" s="1"/>
  <c r="D12" i="57"/>
  <c r="E11" i="57" s="1"/>
  <c r="E9" i="57"/>
  <c r="G20" i="1" l="1"/>
  <c r="K20" i="1"/>
  <c r="E20" i="1"/>
  <c r="G19" i="50"/>
  <c r="G8" i="49"/>
  <c r="F12" i="44"/>
  <c r="H12" i="43"/>
  <c r="H8" i="43"/>
  <c r="H9" i="43"/>
  <c r="H18" i="43"/>
  <c r="G13" i="43"/>
  <c r="H10" i="43" s="1"/>
  <c r="H17" i="43"/>
  <c r="H16" i="43"/>
  <c r="H19" i="43" s="1"/>
  <c r="G9" i="58"/>
  <c r="E7" i="58"/>
  <c r="E11" i="58" s="1"/>
  <c r="G8" i="58"/>
  <c r="H11" i="58"/>
  <c r="E10" i="58"/>
  <c r="G7" i="58"/>
  <c r="G11" i="58" s="1"/>
  <c r="H24" i="42"/>
  <c r="J20" i="42"/>
  <c r="F21" i="42"/>
  <c r="F23" i="42" s="1"/>
  <c r="E23" i="42"/>
  <c r="E24" i="42" s="1"/>
  <c r="D24" i="42"/>
  <c r="F20" i="42"/>
  <c r="J11" i="42"/>
  <c r="J19" i="42" s="1"/>
  <c r="J23" i="42"/>
  <c r="L13" i="42"/>
  <c r="I23" i="42"/>
  <c r="I24" i="42" s="1"/>
  <c r="L23" i="42"/>
  <c r="F13" i="41"/>
  <c r="G13" i="40"/>
  <c r="H10" i="40" s="1"/>
  <c r="H11" i="40"/>
  <c r="H8" i="40"/>
  <c r="G21" i="40"/>
  <c r="F10" i="37"/>
  <c r="G8" i="37"/>
  <c r="G9" i="37"/>
  <c r="L9" i="37"/>
  <c r="H12" i="57"/>
  <c r="E8" i="57"/>
  <c r="G8" i="57"/>
  <c r="G9" i="57"/>
  <c r="G11" i="57"/>
  <c r="G11" i="8"/>
  <c r="F26" i="6"/>
  <c r="D26" i="6"/>
  <c r="F18" i="6"/>
  <c r="D18" i="6"/>
  <c r="F29" i="4"/>
  <c r="G13" i="49"/>
  <c r="G11" i="49"/>
  <c r="G17" i="49"/>
  <c r="G9" i="49"/>
  <c r="G10" i="49"/>
  <c r="H18" i="49"/>
  <c r="G14" i="49"/>
  <c r="G16" i="49"/>
  <c r="E18" i="49"/>
  <c r="K13" i="42"/>
  <c r="K16" i="42" s="1"/>
  <c r="K10" i="42"/>
  <c r="L9" i="42"/>
  <c r="G13" i="42"/>
  <c r="G15" i="42"/>
  <c r="L16" i="42"/>
  <c r="F11" i="42"/>
  <c r="K16" i="41"/>
  <c r="J16" i="41"/>
  <c r="M14" i="41"/>
  <c r="M15" i="41"/>
  <c r="L16" i="41"/>
  <c r="M10" i="41"/>
  <c r="F10" i="41"/>
  <c r="F16" i="41" s="1"/>
  <c r="L8" i="37"/>
  <c r="J10" i="37"/>
  <c r="L10" i="37" s="1"/>
  <c r="K8" i="37"/>
  <c r="E10" i="57"/>
  <c r="I15" i="24"/>
  <c r="I14" i="24"/>
  <c r="G20" i="21"/>
  <c r="G18" i="21"/>
  <c r="H11" i="43" l="1"/>
  <c r="H13" i="43" s="1"/>
  <c r="K9" i="42"/>
  <c r="F24" i="42"/>
  <c r="L20" i="42"/>
  <c r="L21" i="42"/>
  <c r="J24" i="42"/>
  <c r="M16" i="41"/>
  <c r="H12" i="40"/>
  <c r="H9" i="40"/>
  <c r="H19" i="40"/>
  <c r="H18" i="40"/>
  <c r="H15" i="40"/>
  <c r="H16" i="40"/>
  <c r="G22" i="40"/>
  <c r="H20" i="40"/>
  <c r="H17" i="40"/>
  <c r="G10" i="37"/>
  <c r="K9" i="37"/>
  <c r="K10" i="37" s="1"/>
  <c r="G12" i="57"/>
  <c r="E12" i="57"/>
  <c r="G18" i="49"/>
  <c r="K11" i="42"/>
  <c r="G16" i="42"/>
  <c r="F19" i="42"/>
  <c r="L19" i="42" s="1"/>
  <c r="L11" i="42"/>
  <c r="G10" i="42"/>
  <c r="G9" i="42"/>
  <c r="G11" i="42" s="1"/>
  <c r="L24" i="42" l="1"/>
  <c r="H9" i="16"/>
  <c r="G26" i="6" l="1"/>
  <c r="E16" i="23" l="1"/>
  <c r="D16" i="23"/>
  <c r="C16" i="23"/>
  <c r="J14" i="21"/>
  <c r="J16" i="21"/>
  <c r="J18" i="21"/>
  <c r="J20" i="21"/>
  <c r="J8" i="21"/>
  <c r="J9" i="21"/>
  <c r="J10" i="21"/>
  <c r="J11" i="21"/>
  <c r="J12" i="21"/>
  <c r="J7" i="21"/>
  <c r="G13" i="21"/>
  <c r="H11" i="21" s="1"/>
  <c r="G7" i="19"/>
  <c r="G8" i="19"/>
  <c r="G9" i="19"/>
  <c r="G10" i="19"/>
  <c r="G11" i="19"/>
  <c r="G12" i="19"/>
  <c r="G6" i="19"/>
  <c r="E13" i="19"/>
  <c r="G13" i="19" s="1"/>
  <c r="H8" i="21" l="1"/>
  <c r="G15" i="21"/>
  <c r="G19" i="21"/>
  <c r="J19" i="21" s="1"/>
  <c r="H10" i="21"/>
  <c r="J13" i="21"/>
  <c r="H7" i="21"/>
  <c r="H9" i="21"/>
  <c r="H12" i="21"/>
  <c r="E9" i="16"/>
  <c r="E8" i="16"/>
  <c r="D11" i="16"/>
  <c r="H11" i="16" s="1"/>
  <c r="H10" i="16"/>
  <c r="H7" i="16"/>
  <c r="G21" i="21" l="1"/>
  <c r="J21" i="21" s="1"/>
  <c r="J15" i="21"/>
  <c r="H13" i="21"/>
  <c r="E10" i="16"/>
  <c r="E7" i="16"/>
  <c r="E11" i="16" s="1"/>
  <c r="G22" i="55"/>
  <c r="F22" i="55"/>
  <c r="G27" i="55"/>
  <c r="F27" i="55"/>
  <c r="E27" i="55"/>
  <c r="D27" i="55"/>
  <c r="E22" i="55"/>
  <c r="D22" i="55"/>
  <c r="E20" i="35" l="1"/>
  <c r="E14" i="35"/>
  <c r="C20" i="35"/>
  <c r="C14" i="35"/>
  <c r="F13" i="35" l="1"/>
  <c r="F10" i="35"/>
  <c r="F9" i="35"/>
  <c r="F14" i="35" s="1"/>
  <c r="E25" i="35"/>
  <c r="F12" i="35"/>
  <c r="F11" i="35"/>
  <c r="D10" i="35"/>
  <c r="D9" i="35"/>
  <c r="D14" i="35" s="1"/>
  <c r="D11" i="35"/>
  <c r="D13" i="35"/>
  <c r="C25" i="35"/>
  <c r="D12" i="35"/>
  <c r="D16" i="35"/>
  <c r="D17" i="35"/>
  <c r="D18" i="35"/>
  <c r="D19" i="35"/>
  <c r="F16" i="35"/>
  <c r="F17" i="35"/>
  <c r="F19" i="35"/>
  <c r="F18" i="35"/>
  <c r="F20" i="35" s="1"/>
  <c r="G10" i="27"/>
  <c r="E10" i="27"/>
  <c r="C10" i="27"/>
  <c r="D20" i="35" l="1"/>
  <c r="F11" i="10"/>
  <c r="F12" i="10"/>
  <c r="F13" i="10"/>
  <c r="F14" i="10"/>
  <c r="F10" i="10"/>
  <c r="F15" i="10" s="1"/>
  <c r="F9" i="11"/>
  <c r="F10" i="11"/>
  <c r="F12" i="11"/>
  <c r="F13" i="11"/>
  <c r="D9" i="11"/>
  <c r="D10" i="11"/>
  <c r="D12" i="11"/>
  <c r="D11" i="11" s="1"/>
  <c r="D13" i="11"/>
  <c r="G12" i="9"/>
  <c r="H9" i="9" s="1"/>
  <c r="F8" i="11" l="1"/>
  <c r="F11" i="11"/>
  <c r="F14" i="11" s="1"/>
  <c r="D8" i="11"/>
  <c r="D14" i="11" s="1"/>
  <c r="H10" i="9"/>
  <c r="H7" i="9"/>
  <c r="H11" i="9"/>
  <c r="H8" i="9"/>
  <c r="I11" i="8"/>
  <c r="J7" i="8" s="1"/>
  <c r="M10" i="7"/>
  <c r="M9" i="7"/>
  <c r="H11" i="3"/>
  <c r="H10" i="3"/>
  <c r="H9" i="3"/>
  <c r="F12" i="3"/>
  <c r="D12" i="3"/>
  <c r="G29" i="4"/>
  <c r="J11" i="7"/>
  <c r="H12" i="9" l="1"/>
  <c r="K10" i="7"/>
  <c r="K9" i="7"/>
  <c r="M11" i="7"/>
  <c r="H25" i="4"/>
  <c r="H26" i="4"/>
  <c r="H27" i="4"/>
  <c r="H28" i="4"/>
  <c r="H12" i="3"/>
  <c r="J9" i="8"/>
  <c r="J8" i="8"/>
  <c r="J10" i="8"/>
  <c r="J6" i="8"/>
  <c r="J11" i="8" s="1"/>
  <c r="J26" i="6"/>
  <c r="J22" i="6"/>
  <c r="J23" i="6"/>
  <c r="J25" i="6"/>
  <c r="J20" i="6"/>
  <c r="H21" i="6"/>
  <c r="H22" i="6"/>
  <c r="H23" i="6"/>
  <c r="H25" i="6"/>
  <c r="H20" i="6"/>
  <c r="J11" i="6"/>
  <c r="J12" i="6"/>
  <c r="J13" i="6"/>
  <c r="J14" i="6"/>
  <c r="J16" i="6"/>
  <c r="J17" i="6"/>
  <c r="J10" i="6"/>
  <c r="G15" i="6"/>
  <c r="G18" i="6" s="1"/>
  <c r="H13" i="6" s="1"/>
  <c r="K11" i="7" l="1"/>
  <c r="J15" i="6"/>
  <c r="H26" i="6"/>
  <c r="H29" i="4"/>
  <c r="H16" i="6"/>
  <c r="H12" i="6"/>
  <c r="H14" i="6"/>
  <c r="J18" i="6"/>
  <c r="H15" i="6"/>
  <c r="H11" i="6"/>
  <c r="H10" i="6"/>
  <c r="H17" i="6"/>
  <c r="J26" i="4"/>
  <c r="J27" i="4"/>
  <c r="J28" i="4"/>
  <c r="J29" i="4"/>
  <c r="J25" i="4"/>
  <c r="J11" i="2"/>
  <c r="J10" i="2"/>
  <c r="G12" i="2"/>
  <c r="J12" i="2" s="1"/>
  <c r="H18" i="6" l="1"/>
  <c r="H11" i="2"/>
  <c r="H10" i="2"/>
  <c r="H12" i="2" s="1"/>
  <c r="L17" i="35" l="1"/>
  <c r="L18" i="35"/>
  <c r="L19" i="35"/>
  <c r="L20" i="35"/>
  <c r="L16" i="35"/>
  <c r="K17" i="35"/>
  <c r="K18" i="35"/>
  <c r="K19" i="35"/>
  <c r="K16" i="35"/>
  <c r="L10" i="35"/>
  <c r="L11" i="35"/>
  <c r="L12" i="35"/>
  <c r="L13" i="35"/>
  <c r="L9" i="35"/>
  <c r="K10" i="35"/>
  <c r="K11" i="35"/>
  <c r="K12" i="35"/>
  <c r="K13" i="35"/>
  <c r="K9" i="35"/>
  <c r="I30" i="35"/>
  <c r="I20" i="35"/>
  <c r="J18" i="35" s="1"/>
  <c r="I14" i="35"/>
  <c r="J12" i="35" s="1"/>
  <c r="G20" i="35"/>
  <c r="G14" i="35"/>
  <c r="G9" i="34"/>
  <c r="G16" i="34"/>
  <c r="G17" i="34"/>
  <c r="G24" i="34"/>
  <c r="G25" i="34"/>
  <c r="G8" i="34"/>
  <c r="E28" i="34"/>
  <c r="E30" i="34" s="1"/>
  <c r="E26" i="34"/>
  <c r="E20" i="34"/>
  <c r="E22" i="34" s="1"/>
  <c r="E18" i="34"/>
  <c r="E12" i="34"/>
  <c r="E14" i="34" s="1"/>
  <c r="E10" i="34"/>
  <c r="J8" i="32"/>
  <c r="J9" i="32"/>
  <c r="J11" i="32"/>
  <c r="J12" i="32"/>
  <c r="J7" i="32"/>
  <c r="I8" i="32"/>
  <c r="I9" i="32"/>
  <c r="I10" i="32"/>
  <c r="I11" i="32"/>
  <c r="I12" i="32"/>
  <c r="I13" i="32"/>
  <c r="I14" i="32"/>
  <c r="I7" i="32"/>
  <c r="G10" i="32"/>
  <c r="G14" i="32" s="1"/>
  <c r="G13" i="32"/>
  <c r="J13" i="32" s="1"/>
  <c r="E10" i="31"/>
  <c r="E9" i="31"/>
  <c r="D11" i="31"/>
  <c r="E11" i="31" s="1"/>
  <c r="G9" i="29"/>
  <c r="G10" i="29"/>
  <c r="G13" i="29"/>
  <c r="G14" i="29"/>
  <c r="G16" i="29"/>
  <c r="G17" i="29"/>
  <c r="G8" i="29"/>
  <c r="E18" i="29"/>
  <c r="C18" i="29"/>
  <c r="E11" i="29"/>
  <c r="C11" i="29"/>
  <c r="G10" i="28"/>
  <c r="G11" i="28"/>
  <c r="G14" i="28"/>
  <c r="G15" i="28"/>
  <c r="G16" i="28"/>
  <c r="G9" i="28"/>
  <c r="E17" i="28"/>
  <c r="G17" i="28" s="1"/>
  <c r="C17" i="28"/>
  <c r="E12" i="28"/>
  <c r="G12" i="28" s="1"/>
  <c r="C12" i="28"/>
  <c r="H16" i="35" l="1"/>
  <c r="H17" i="35"/>
  <c r="H18" i="35"/>
  <c r="H19" i="35"/>
  <c r="H13" i="35"/>
  <c r="G25" i="35"/>
  <c r="K20" i="35"/>
  <c r="G18" i="29"/>
  <c r="C19" i="29"/>
  <c r="C18" i="28"/>
  <c r="E18" i="28"/>
  <c r="F16" i="28" s="1"/>
  <c r="L14" i="35"/>
  <c r="H12" i="32"/>
  <c r="H8" i="32"/>
  <c r="J14" i="32"/>
  <c r="H11" i="32"/>
  <c r="H7" i="32"/>
  <c r="H13" i="32"/>
  <c r="H9" i="32"/>
  <c r="H10" i="32"/>
  <c r="J10" i="32"/>
  <c r="E19" i="29"/>
  <c r="F11" i="29" s="1"/>
  <c r="G11" i="29"/>
  <c r="F11" i="28"/>
  <c r="H10" i="35"/>
  <c r="H11" i="35"/>
  <c r="H12" i="35"/>
  <c r="J19" i="35"/>
  <c r="J16" i="35"/>
  <c r="J13" i="35"/>
  <c r="I25" i="35"/>
  <c r="J11" i="35"/>
  <c r="J17" i="35"/>
  <c r="K14" i="35"/>
  <c r="J9" i="35"/>
  <c r="J10" i="35"/>
  <c r="H9" i="35"/>
  <c r="H14" i="35" s="1"/>
  <c r="J14" i="35" l="1"/>
  <c r="H20" i="35"/>
  <c r="J20" i="35"/>
  <c r="H14" i="32"/>
  <c r="D15" i="29"/>
  <c r="D10" i="29"/>
  <c r="D13" i="29"/>
  <c r="D16" i="29"/>
  <c r="D11" i="29"/>
  <c r="D14" i="29"/>
  <c r="D9" i="29"/>
  <c r="D17" i="29"/>
  <c r="D8" i="29"/>
  <c r="D18" i="29"/>
  <c r="F14" i="28"/>
  <c r="F10" i="28"/>
  <c r="D15" i="28"/>
  <c r="D11" i="28"/>
  <c r="D9" i="28"/>
  <c r="D10" i="28"/>
  <c r="D14" i="28"/>
  <c r="D16" i="28"/>
  <c r="F9" i="28"/>
  <c r="F17" i="28"/>
  <c r="D12" i="28"/>
  <c r="F15" i="28"/>
  <c r="G18" i="28"/>
  <c r="F12" i="28"/>
  <c r="F18" i="28" s="1"/>
  <c r="D17" i="28"/>
  <c r="G19" i="29"/>
  <c r="F16" i="29"/>
  <c r="F15" i="29"/>
  <c r="F10" i="29"/>
  <c r="F13" i="29"/>
  <c r="F18" i="29"/>
  <c r="F19" i="29" s="1"/>
  <c r="F14" i="29"/>
  <c r="F9" i="29"/>
  <c r="F17" i="29"/>
  <c r="F8" i="29"/>
  <c r="D19" i="29" l="1"/>
  <c r="D18" i="28"/>
  <c r="M9" i="25"/>
  <c r="O9" i="25" s="1"/>
  <c r="M10" i="25"/>
  <c r="O10" i="25" s="1"/>
  <c r="M11" i="25"/>
  <c r="O11" i="25" s="1"/>
  <c r="M12" i="25"/>
  <c r="M8" i="25"/>
  <c r="L8" i="25"/>
  <c r="K15" i="25"/>
  <c r="K14" i="25"/>
  <c r="K13" i="25"/>
  <c r="L12" i="25" s="1"/>
  <c r="J12" i="25"/>
  <c r="J11" i="25"/>
  <c r="J10" i="25"/>
  <c r="J9" i="25"/>
  <c r="J8" i="25"/>
  <c r="I15" i="25"/>
  <c r="J15" i="25" s="1"/>
  <c r="I14" i="25"/>
  <c r="J14" i="25" s="1"/>
  <c r="M9" i="24"/>
  <c r="M10" i="24"/>
  <c r="M11" i="24"/>
  <c r="M12" i="24"/>
  <c r="M14" i="24"/>
  <c r="M15" i="24"/>
  <c r="M16" i="24"/>
  <c r="M8" i="24"/>
  <c r="K15" i="24"/>
  <c r="K14" i="24"/>
  <c r="K13" i="24"/>
  <c r="I13" i="24"/>
  <c r="K10" i="23"/>
  <c r="K11" i="23"/>
  <c r="K12" i="23"/>
  <c r="K13" i="23"/>
  <c r="K14" i="23"/>
  <c r="K15" i="23"/>
  <c r="J10" i="23"/>
  <c r="J11" i="23"/>
  <c r="J13" i="23"/>
  <c r="J14" i="23"/>
  <c r="J15" i="23"/>
  <c r="J9" i="23"/>
  <c r="K9" i="23"/>
  <c r="I10" i="23"/>
  <c r="I11" i="23"/>
  <c r="I12" i="23"/>
  <c r="I13" i="23"/>
  <c r="I14" i="23"/>
  <c r="I15" i="23"/>
  <c r="I9" i="23"/>
  <c r="G16" i="23"/>
  <c r="J16" i="23" s="1"/>
  <c r="H16" i="23"/>
  <c r="K16" i="23" s="1"/>
  <c r="F16" i="23"/>
  <c r="I16" i="23" s="1"/>
  <c r="J13" i="25" l="1"/>
  <c r="L14" i="25"/>
  <c r="L15" i="25"/>
  <c r="L11" i="25"/>
  <c r="O8" i="25"/>
  <c r="O12" i="25"/>
  <c r="M14" i="25"/>
  <c r="L9" i="25"/>
  <c r="L13" i="25" s="1"/>
  <c r="M13" i="25"/>
  <c r="N8" i="25" s="1"/>
  <c r="M15" i="25"/>
  <c r="L10" i="25"/>
  <c r="J11" i="24"/>
  <c r="J14" i="24"/>
  <c r="J15" i="24"/>
  <c r="I17" i="24"/>
  <c r="M17" i="24" s="1"/>
  <c r="M13" i="24"/>
  <c r="J8" i="24"/>
  <c r="J12" i="24"/>
  <c r="J9" i="24"/>
  <c r="J10" i="24"/>
  <c r="N9" i="25" l="1"/>
  <c r="N10" i="25"/>
  <c r="N14" i="25"/>
  <c r="O14" i="25"/>
  <c r="J16" i="25"/>
  <c r="O13" i="25"/>
  <c r="N11" i="25"/>
  <c r="N15" i="25"/>
  <c r="O15" i="25"/>
  <c r="L16" i="25"/>
  <c r="N12" i="25"/>
  <c r="J13" i="24"/>
  <c r="J8" i="22"/>
  <c r="J9" i="22"/>
  <c r="J10" i="22"/>
  <c r="J11" i="22"/>
  <c r="J12" i="22"/>
  <c r="J13" i="22"/>
  <c r="J7" i="22"/>
  <c r="G14" i="22"/>
  <c r="J14" i="22" s="1"/>
  <c r="N13" i="25" l="1"/>
  <c r="H10" i="22"/>
  <c r="H13" i="22"/>
  <c r="H9" i="22"/>
  <c r="H12" i="22"/>
  <c r="H8" i="22"/>
  <c r="H11" i="22"/>
  <c r="H7" i="22"/>
  <c r="E7" i="18"/>
  <c r="F7" i="15"/>
  <c r="F8" i="15"/>
  <c r="F9" i="15"/>
  <c r="F10" i="15"/>
  <c r="F11" i="15"/>
  <c r="F12" i="15"/>
  <c r="F13" i="15"/>
  <c r="F14" i="15"/>
  <c r="F15" i="15"/>
  <c r="F16" i="15"/>
  <c r="F17" i="15"/>
  <c r="F19" i="15"/>
  <c r="F20" i="15"/>
  <c r="F21" i="15"/>
  <c r="F23" i="15"/>
  <c r="F24" i="15"/>
  <c r="F25" i="15"/>
  <c r="F26" i="15"/>
  <c r="F28" i="15"/>
  <c r="F6" i="15"/>
  <c r="G12" i="54"/>
  <c r="G8" i="54"/>
  <c r="G9" i="54"/>
  <c r="G10" i="54"/>
  <c r="G7" i="54"/>
  <c r="E13" i="54"/>
  <c r="E11" i="54"/>
  <c r="E8" i="54"/>
  <c r="J11" i="14"/>
  <c r="J10" i="14"/>
  <c r="G12" i="14"/>
  <c r="G11" i="13"/>
  <c r="G10" i="13"/>
  <c r="E12" i="13"/>
  <c r="G12" i="13" s="1"/>
  <c r="J9" i="12"/>
  <c r="J10" i="12"/>
  <c r="J11" i="12"/>
  <c r="J12" i="12"/>
  <c r="J13" i="12"/>
  <c r="J14" i="12"/>
  <c r="J8" i="12"/>
  <c r="G15" i="12"/>
  <c r="J9" i="11"/>
  <c r="J10" i="11"/>
  <c r="J13" i="11"/>
  <c r="G11" i="11"/>
  <c r="J11" i="11" s="1"/>
  <c r="G8" i="11"/>
  <c r="J8" i="11" s="1"/>
  <c r="J12" i="10"/>
  <c r="J13" i="10"/>
  <c r="J14" i="10"/>
  <c r="J10" i="10"/>
  <c r="G11" i="10"/>
  <c r="H14" i="22" l="1"/>
  <c r="H10" i="14"/>
  <c r="H11" i="14"/>
  <c r="J12" i="14"/>
  <c r="J11" i="10"/>
  <c r="G10" i="16"/>
  <c r="G9" i="16"/>
  <c r="G7" i="16"/>
  <c r="G11" i="16" s="1"/>
  <c r="G14" i="11"/>
  <c r="H10" i="12"/>
  <c r="H14" i="12"/>
  <c r="H11" i="12"/>
  <c r="H12" i="12"/>
  <c r="H9" i="12"/>
  <c r="H13" i="12"/>
  <c r="H8" i="12"/>
  <c r="J15" i="12"/>
  <c r="G15" i="10"/>
  <c r="J8" i="9"/>
  <c r="J9" i="9"/>
  <c r="J10" i="9"/>
  <c r="J11" i="9"/>
  <c r="J12" i="9"/>
  <c r="J7" i="9"/>
  <c r="H12" i="14" l="1"/>
  <c r="H15" i="12"/>
  <c r="H14" i="10"/>
  <c r="H10" i="10"/>
  <c r="H15" i="10" s="1"/>
  <c r="H13" i="10"/>
  <c r="H12" i="10"/>
  <c r="H11" i="10"/>
  <c r="H10" i="11"/>
  <c r="H12" i="11"/>
  <c r="H9" i="11"/>
  <c r="H13" i="11"/>
  <c r="J14" i="11"/>
  <c r="J15" i="10"/>
  <c r="J10" i="3"/>
  <c r="J11" i="3"/>
  <c r="J12" i="3"/>
  <c r="J9" i="3"/>
  <c r="H8" i="11" l="1"/>
  <c r="H11" i="11"/>
  <c r="D13" i="54"/>
  <c r="C13" i="54"/>
  <c r="D11" i="54"/>
  <c r="C11" i="54"/>
  <c r="H14" i="11" l="1"/>
</calcChain>
</file>

<file path=xl/sharedStrings.xml><?xml version="1.0" encoding="utf-8"?>
<sst xmlns="http://schemas.openxmlformats.org/spreadsheetml/2006/main" count="1635" uniqueCount="835">
  <si>
    <t>Banke</t>
  </si>
  <si>
    <t>Indeks</t>
  </si>
  <si>
    <t>Iznos</t>
  </si>
  <si>
    <t xml:space="preserve"> Državne banke</t>
  </si>
  <si>
    <t xml:space="preserve"> Privatne banke</t>
  </si>
  <si>
    <t xml:space="preserve"> Ukupno</t>
  </si>
  <si>
    <t xml:space="preserve">                                                                                                                                                                             </t>
  </si>
  <si>
    <t>Dionički  kapital</t>
  </si>
  <si>
    <t>(4/2)</t>
  </si>
  <si>
    <t>(6/4)</t>
  </si>
  <si>
    <t xml:space="preserve"> Državni kapital</t>
  </si>
  <si>
    <t xml:space="preserve"> Privatni kapital (rezidenti)</t>
  </si>
  <si>
    <t xml:space="preserve"> Strani kapital (nerezidenti)</t>
  </si>
  <si>
    <t xml:space="preserve"> Ukupno </t>
  </si>
  <si>
    <t xml:space="preserve">                                                                                                                                                                  </t>
  </si>
  <si>
    <t>Stepen stručne spreme</t>
  </si>
  <si>
    <t>Broj zaposlenih</t>
  </si>
  <si>
    <t xml:space="preserve"> Visoka stručna sprema - VSS</t>
  </si>
  <si>
    <t xml:space="preserve"> Viša stručna sprema - VŠS</t>
  </si>
  <si>
    <t xml:space="preserve"> Srednja stručna sprema - SSS</t>
  </si>
  <si>
    <t xml:space="preserve"> Ostali</t>
  </si>
  <si>
    <t>Ukupno</t>
  </si>
  <si>
    <t>Broj zaposl.</t>
  </si>
  <si>
    <t>Aktiva</t>
  </si>
  <si>
    <t>Aktiva po zaposl.</t>
  </si>
  <si>
    <t xml:space="preserve"> Broj zaposl.</t>
  </si>
  <si>
    <t xml:space="preserve">  Aktiva</t>
  </si>
  <si>
    <t xml:space="preserve">                                                                                                                                                                 </t>
  </si>
  <si>
    <t>O  p  i  s</t>
  </si>
  <si>
    <t>8=(4/2)</t>
  </si>
  <si>
    <t xml:space="preserve">     9=(6/4)</t>
  </si>
  <si>
    <t>AKTIVA (IMOVINA):</t>
  </si>
  <si>
    <t>Novčana sredstva</t>
  </si>
  <si>
    <t>29,8</t>
  </si>
  <si>
    <t>Vrijednosni papiri</t>
  </si>
  <si>
    <t>Plasmani drugim bankama</t>
  </si>
  <si>
    <t xml:space="preserve">Krediti </t>
  </si>
  <si>
    <t>Krediti-neto (krediti minus isp. vrij.)</t>
  </si>
  <si>
    <t>Posl. prostor i ostala fiksna aktiva</t>
  </si>
  <si>
    <t>Ostala aktiva</t>
  </si>
  <si>
    <t>UKUPNA AKTIVA</t>
  </si>
  <si>
    <t>Depoziti</t>
  </si>
  <si>
    <t>Uzete pozajmice od drugih banaka</t>
  </si>
  <si>
    <t>KAPITAL</t>
  </si>
  <si>
    <t>Kapital</t>
  </si>
  <si>
    <t xml:space="preserve"> UKUPNO PASIVA </t>
  </si>
  <si>
    <t xml:space="preserve">                                                                                                                                                                              </t>
  </si>
  <si>
    <t>Broj banaka</t>
  </si>
  <si>
    <t>Aktiva         (000 KM)</t>
  </si>
  <si>
    <t xml:space="preserve">      3                  4</t>
  </si>
  <si>
    <t xml:space="preserve">        6                 7  </t>
  </si>
  <si>
    <t xml:space="preserve">         9                10</t>
  </si>
  <si>
    <t>11=(6/3)</t>
  </si>
  <si>
    <t>12=(9/6)</t>
  </si>
  <si>
    <t>Državne</t>
  </si>
  <si>
    <t>Privatne</t>
  </si>
  <si>
    <t>Iznos aktive</t>
  </si>
  <si>
    <t>46,5</t>
  </si>
  <si>
    <t>32,8</t>
  </si>
  <si>
    <t>12,2</t>
  </si>
  <si>
    <t>0,5</t>
  </si>
  <si>
    <t xml:space="preserve">                                                                                                                                                              </t>
  </si>
  <si>
    <t xml:space="preserve"> Gotov novac</t>
  </si>
  <si>
    <t xml:space="preserve"> Račun rezervi kod CBBiH</t>
  </si>
  <si>
    <t xml:space="preserve"> Novč. sred. u procesu naplate</t>
  </si>
  <si>
    <t xml:space="preserve">Ukupno </t>
  </si>
  <si>
    <t xml:space="preserve">                                                                                                                                                                      </t>
  </si>
  <si>
    <t>Ulaganja u VP</t>
  </si>
  <si>
    <t>%</t>
  </si>
  <si>
    <t>Vlasnički vrijednosni papiri</t>
  </si>
  <si>
    <t>Dužnički vrijednosni papiri:</t>
  </si>
  <si>
    <t xml:space="preserve"> - Državni VP (druge zemlje)</t>
  </si>
  <si>
    <t xml:space="preserve">                                                                                                                                                                           </t>
  </si>
  <si>
    <t>* Najveći dio, od cca. 77%, odnosi se na obveznice banaka iz EU i SAD, a preostali dio na obveznice kompanija iz EU i BiH.</t>
  </si>
  <si>
    <t>Korporativne obveznice*</t>
  </si>
  <si>
    <t>Dužnički vrijednosni papiri emitenta FBiH:</t>
  </si>
  <si>
    <t xml:space="preserve">Dužnički vrijednosni papiri emitenta RS: </t>
  </si>
  <si>
    <t>Trezorski zapisi</t>
  </si>
  <si>
    <t>Obveznice</t>
  </si>
  <si>
    <t>Sektori</t>
  </si>
  <si>
    <t>Vladine institucije</t>
  </si>
  <si>
    <t>Bankarske institucije</t>
  </si>
  <si>
    <t>Nebankarske finans.instit.</t>
  </si>
  <si>
    <t>Stanovništvo</t>
  </si>
  <si>
    <t>Ostalo</t>
  </si>
  <si>
    <t xml:space="preserve">                                                                                                                                                               </t>
  </si>
  <si>
    <t>(3/2)</t>
  </si>
  <si>
    <t>(4/3)</t>
  </si>
  <si>
    <t xml:space="preserve">    Državne </t>
  </si>
  <si>
    <t xml:space="preserve">    Privatne</t>
  </si>
  <si>
    <t xml:space="preserve">   Ukupno</t>
  </si>
  <si>
    <t xml:space="preserve">                                                                                                                      </t>
  </si>
  <si>
    <t xml:space="preserve">          Indeks</t>
  </si>
  <si>
    <t xml:space="preserve"> Kratkoročni štedni depoziti</t>
  </si>
  <si>
    <t xml:space="preserve"> Dugoročni štedni depoziti </t>
  </si>
  <si>
    <t xml:space="preserve">                                                                                                                                                                </t>
  </si>
  <si>
    <t>R.br.</t>
  </si>
  <si>
    <t>Opis</t>
  </si>
  <si>
    <t>Regulatorni kapital</t>
  </si>
  <si>
    <t>1.1.</t>
  </si>
  <si>
    <t>1.1.1.</t>
  </si>
  <si>
    <t>1.1.1.1.</t>
  </si>
  <si>
    <t xml:space="preserve"> Plaćeni instrumenti kapitala</t>
  </si>
  <si>
    <t>1.1.1.2.</t>
  </si>
  <si>
    <t xml:space="preserve"> Premija na dionice</t>
  </si>
  <si>
    <t>1.1.1.3.</t>
  </si>
  <si>
    <t>1.1.1.4.</t>
  </si>
  <si>
    <t xml:space="preserve"> Zadržana dobit prethodnih godina</t>
  </si>
  <si>
    <t>1.1.1.5.</t>
  </si>
  <si>
    <t xml:space="preserve"> Priznata dobit ili gubitak</t>
  </si>
  <si>
    <t>1.1.1.6.</t>
  </si>
  <si>
    <t xml:space="preserve"> Akumulirana ostala sveobuhvatna dobit</t>
  </si>
  <si>
    <t>1.1.1.7.</t>
  </si>
  <si>
    <t xml:space="preserve">  Ostale rezerve</t>
  </si>
  <si>
    <t>1.1.1.8.</t>
  </si>
  <si>
    <t>(–) Ostala nematerijalna imovina</t>
  </si>
  <si>
    <t>1.1.1.9.</t>
  </si>
  <si>
    <t>-</t>
  </si>
  <si>
    <t>1.1.1.10.</t>
  </si>
  <si>
    <t>1.1.1.11.</t>
  </si>
  <si>
    <t>1.1.1.12.</t>
  </si>
  <si>
    <t>1.1.1.13.</t>
  </si>
  <si>
    <t>1.1.2.</t>
  </si>
  <si>
    <t>1.2.</t>
  </si>
  <si>
    <t>Dopunski kapital</t>
  </si>
  <si>
    <t>1.2.1.</t>
  </si>
  <si>
    <t>1.2.2.</t>
  </si>
  <si>
    <t xml:space="preserve"> (–) Vlastiti instrumenti dopunskog kapitala</t>
  </si>
  <si>
    <t>1.2.3.</t>
  </si>
  <si>
    <t xml:space="preserve"> Opći ispravci vrijednosti za kreditni rizik u skladu sa standardiziranim pristupom</t>
  </si>
  <si>
    <t>1.2.4.</t>
  </si>
  <si>
    <t>1.2.5.</t>
  </si>
  <si>
    <t>Elementi ili odbici od dopunskog kapitala – ostalo</t>
  </si>
  <si>
    <t>R. br.</t>
  </si>
  <si>
    <t>Izloženosti riziku namirenja/ slobodne isporuke</t>
  </si>
  <si>
    <t>Izloženosti za tržišni rizik (pozicijski i valutni rizik)</t>
  </si>
  <si>
    <t>Izloženosti riziku za operativni rizik</t>
  </si>
  <si>
    <t>Ukupan iznos izloženosti riziku</t>
  </si>
  <si>
    <t>% i iznos viška ili manjka od propisanog minimuma</t>
  </si>
  <si>
    <t>16,6%</t>
  </si>
  <si>
    <t>Stopa regulatornog kapitala</t>
  </si>
  <si>
    <t>17,5%</t>
  </si>
  <si>
    <t xml:space="preserve">Višak (+) / manjak (–) regulatornog kapitala </t>
  </si>
  <si>
    <t xml:space="preserve">                                                                                                                                                      </t>
  </si>
  <si>
    <t>Vrijednosti izloženosti</t>
  </si>
  <si>
    <t xml:space="preserve"> 10,1%</t>
  </si>
  <si>
    <t>O p i s</t>
  </si>
  <si>
    <t>5=(3/2)</t>
  </si>
  <si>
    <t>6=(4/3)</t>
  </si>
  <si>
    <t xml:space="preserve"> 2. Obračunate regulatorne RKG</t>
  </si>
  <si>
    <t xml:space="preserve"> 4. Potrebne regulatorne rezerve iz dobiti za procijenjene gubitke</t>
  </si>
  <si>
    <t xml:space="preserve"> 5. Formirane regulatorne rezerve iz dobiti za procijenjene gubitke</t>
  </si>
  <si>
    <t xml:space="preserve"> 6. Nedostajući iznos regulat. rezervi iz dobiti za procijenjene gubitke</t>
  </si>
  <si>
    <t xml:space="preserve"> 7. Nerizične stavke</t>
  </si>
  <si>
    <t xml:space="preserve"> 8. Ukupna aktiva (1+7)</t>
  </si>
  <si>
    <t xml:space="preserve">                                                                                                                                                       </t>
  </si>
  <si>
    <t xml:space="preserve"> 1. Rizična aktiva*</t>
  </si>
  <si>
    <t>9=(6/4)</t>
  </si>
  <si>
    <t>8. Nerizične stavke (2+5)</t>
  </si>
  <si>
    <t xml:space="preserve"> Potraživanja po plać. garancijama</t>
  </si>
  <si>
    <t xml:space="preserve"> Dospjela potraživanja</t>
  </si>
  <si>
    <t xml:space="preserve"> Kamate</t>
  </si>
  <si>
    <t xml:space="preserve"> Krediti</t>
  </si>
  <si>
    <t xml:space="preserve"> Ostali plasmani</t>
  </si>
  <si>
    <t xml:space="preserve"> Ostala aktiva</t>
  </si>
  <si>
    <t xml:space="preserve">                    Indeks</t>
  </si>
  <si>
    <t xml:space="preserve">    8=(4/2)</t>
  </si>
  <si>
    <t xml:space="preserve">    9=(6/4)</t>
  </si>
  <si>
    <t>Građani</t>
  </si>
  <si>
    <t>Kratk. krediti</t>
  </si>
  <si>
    <t>(do 1 g.)</t>
  </si>
  <si>
    <t>Dug. krediti</t>
  </si>
  <si>
    <t>(preko 1 g.)</t>
  </si>
  <si>
    <t>6=(4/2)</t>
  </si>
  <si>
    <t>Kategorija klasifikacije</t>
  </si>
  <si>
    <t>Klasif. aktiva</t>
  </si>
  <si>
    <t>11=(5/2)</t>
  </si>
  <si>
    <t>A</t>
  </si>
  <si>
    <t>B</t>
  </si>
  <si>
    <t>C</t>
  </si>
  <si>
    <t>D</t>
  </si>
  <si>
    <t>E</t>
  </si>
  <si>
    <t xml:space="preserve"> Rizična aktiva (A-E)</t>
  </si>
  <si>
    <t xml:space="preserve"> Nekvalitetna (C-E)</t>
  </si>
  <si>
    <t xml:space="preserve"> Ukupno (rizična i nerizična)</t>
  </si>
  <si>
    <t xml:space="preserve"> Nerizična aktiva*</t>
  </si>
  <si>
    <t>Stanov.</t>
  </si>
  <si>
    <t>6 (2+4)</t>
  </si>
  <si>
    <t>12=(8+10)</t>
  </si>
  <si>
    <t>14=(12/6)</t>
  </si>
  <si>
    <t xml:space="preserve"> Klas.kred. B-E</t>
  </si>
  <si>
    <t xml:space="preserve"> Nekv.kred. C-E</t>
  </si>
  <si>
    <t xml:space="preserve"> Klasifikacija B-E</t>
  </si>
  <si>
    <t>70,2</t>
  </si>
  <si>
    <t xml:space="preserve"> Nekvalitetni C-E</t>
  </si>
  <si>
    <t>35,1</t>
  </si>
  <si>
    <t>64,9</t>
  </si>
  <si>
    <t xml:space="preserve"> Kategorija B</t>
  </si>
  <si>
    <t>20,8</t>
  </si>
  <si>
    <t>79,2</t>
  </si>
  <si>
    <t>Ukupni krediti</t>
  </si>
  <si>
    <t>Nekvalitetni krediti</t>
  </si>
  <si>
    <t>5=(4/2)</t>
  </si>
  <si>
    <t>9=(8/6)</t>
  </si>
  <si>
    <t>10=(6/2)</t>
  </si>
  <si>
    <t>11=(8/4)</t>
  </si>
  <si>
    <t xml:space="preserve"> Poljoprivredu (AGR)</t>
  </si>
  <si>
    <t xml:space="preserve"> Proizvodnju (IND)</t>
  </si>
  <si>
    <t xml:space="preserve"> Građevinarstvo (CON)</t>
  </si>
  <si>
    <t xml:space="preserve"> Trgovinu (TRD)</t>
  </si>
  <si>
    <t xml:space="preserve"> Ugostiteljstvo (HTR)</t>
  </si>
  <si>
    <t xml:space="preserve"> Ukupno 1</t>
  </si>
  <si>
    <t xml:space="preserve"> 2. Krediti stanovništvu za:</t>
  </si>
  <si>
    <t xml:space="preserve">                  </t>
  </si>
  <si>
    <t xml:space="preserve">                           </t>
  </si>
  <si>
    <t xml:space="preserve"> Ostalo*</t>
  </si>
  <si>
    <t xml:space="preserve">         Iznos</t>
  </si>
  <si>
    <t xml:space="preserve">     Broj banaka</t>
  </si>
  <si>
    <t xml:space="preserve">  Iznos</t>
  </si>
  <si>
    <t xml:space="preserve">  Broj banaka</t>
  </si>
  <si>
    <t xml:space="preserve">     Iznos</t>
  </si>
  <si>
    <t>Gubitak</t>
  </si>
  <si>
    <t>Dobit</t>
  </si>
  <si>
    <t xml:space="preserve">                                                                                                                                                                       </t>
  </si>
  <si>
    <t>Struktura ukupnih prihoda</t>
  </si>
  <si>
    <t xml:space="preserve">                Iznos</t>
  </si>
  <si>
    <t xml:space="preserve">            %</t>
  </si>
  <si>
    <t xml:space="preserve">                 Iznos</t>
  </si>
  <si>
    <t xml:space="preserve">       %</t>
  </si>
  <si>
    <t xml:space="preserve">   6=(4/2)</t>
  </si>
  <si>
    <t xml:space="preserve">    Ostali prihodi od kamata</t>
  </si>
  <si>
    <t xml:space="preserve">    Ukupno I</t>
  </si>
  <si>
    <t xml:space="preserve">    Naknade za izvršene usluge</t>
  </si>
  <si>
    <t xml:space="preserve">    Ostali operativni prihodi </t>
  </si>
  <si>
    <t xml:space="preserve">   Ukupni prihodi (I+II)</t>
  </si>
  <si>
    <t>Struktura ukupnih rashoda</t>
  </si>
  <si>
    <t xml:space="preserve"> Depoziti</t>
  </si>
  <si>
    <t xml:space="preserve"> Ostali rashodi od kamata</t>
  </si>
  <si>
    <t>Troškovi poslovnog prostora i amortizacija</t>
  </si>
  <si>
    <t>Ostali poslovni i direktni troškovi</t>
  </si>
  <si>
    <t>Ostali operativni troškovi</t>
  </si>
  <si>
    <t xml:space="preserve">   Ukupni rashodi (I+II)</t>
  </si>
  <si>
    <t>4 (3/2)</t>
  </si>
  <si>
    <t>Zaštitni sloj likvidnosti</t>
  </si>
  <si>
    <t>LCR</t>
  </si>
  <si>
    <t>Štednja i dep. po viđenju (do 7 dana)</t>
  </si>
  <si>
    <t>1. Ukupno kratkoročni</t>
  </si>
  <si>
    <t>78,5</t>
  </si>
  <si>
    <t>2. Ukupno dugoročni</t>
  </si>
  <si>
    <t xml:space="preserve">    Ukupno (1 + 2)</t>
  </si>
  <si>
    <t xml:space="preserve"> 7-90 dana</t>
  </si>
  <si>
    <t xml:space="preserve"> 91 dan do jedne godine</t>
  </si>
  <si>
    <t xml:space="preserve"> Do 5 godina</t>
  </si>
  <si>
    <t xml:space="preserve"> Preko 5 godina</t>
  </si>
  <si>
    <t>Koeficijenti</t>
  </si>
  <si>
    <t>30,2</t>
  </si>
  <si>
    <t> 30,8</t>
  </si>
  <si>
    <t>47,6</t>
  </si>
  <si>
    <t> 46,3</t>
  </si>
  <si>
    <t>74,9</t>
  </si>
  <si>
    <t> 77,7</t>
  </si>
  <si>
    <t> 77,6</t>
  </si>
  <si>
    <t> 77,1</t>
  </si>
  <si>
    <t>Likvidna sredstva*/ ukupna aktiva</t>
  </si>
  <si>
    <t>Krediti/ depoziti i uzeti krediti**</t>
  </si>
  <si>
    <t>**Iskustveni standardi su: manji od 70% - veoma solidan, 71%-75% - zadovoljavajući, 76%-80% - na granici i zadovoljavajućeg,  81%-85% - nedovoljan, preko 85% - kritičan</t>
  </si>
  <si>
    <t>3. Razlika (+ ili -) = 1-2</t>
  </si>
  <si>
    <t>a) Ostvareno %= red.br.1 / red.br.2</t>
  </si>
  <si>
    <t>b)  Propisani minimum %</t>
  </si>
  <si>
    <t>85,0%</t>
  </si>
  <si>
    <t>Više (+) ili manje (-) = a - b</t>
  </si>
  <si>
    <t>b) Propisani minimum %</t>
  </si>
  <si>
    <t>80,0%</t>
  </si>
  <si>
    <t>75,0%</t>
  </si>
  <si>
    <t>EUR</t>
  </si>
  <si>
    <t>(6/2)</t>
  </si>
  <si>
    <t>(8/4)</t>
  </si>
  <si>
    <t>1. Novčana sredstva</t>
  </si>
  <si>
    <t>2. Krediti</t>
  </si>
  <si>
    <t>4. Ostalo</t>
  </si>
  <si>
    <t>5. Ostala fin.akt. s val.kl.</t>
  </si>
  <si>
    <t>1. Depoziti</t>
  </si>
  <si>
    <t>2. Uzeti krediti</t>
  </si>
  <si>
    <t>3. Dep. i kred. s val.klauz.</t>
  </si>
  <si>
    <t>1. Aktiva</t>
  </si>
  <si>
    <t>2. Pasiva</t>
  </si>
  <si>
    <t>Duga (iznos)</t>
  </si>
  <si>
    <t>1,5%</t>
  </si>
  <si>
    <t>1,8%</t>
  </si>
  <si>
    <t>Kratka</t>
  </si>
  <si>
    <t>30,0%</t>
  </si>
  <si>
    <t xml:space="preserve">                                                                                                                                        </t>
  </si>
  <si>
    <t>*Izvor: Obrazac 5 – Devizna pozicija</t>
  </si>
  <si>
    <t xml:space="preserve">                                                                                                                                                   </t>
  </si>
  <si>
    <t>Stanje za MKF</t>
  </si>
  <si>
    <t>Stanje za MKD</t>
  </si>
  <si>
    <t>5=(3+4)</t>
  </si>
  <si>
    <t>8=(6+7)</t>
  </si>
  <si>
    <t>AKTIVA</t>
  </si>
  <si>
    <t xml:space="preserve"> Novčana sredstva</t>
  </si>
  <si>
    <t xml:space="preserve"> Plasmani bankama</t>
  </si>
  <si>
    <t xml:space="preserve"> Mikrokrediti</t>
  </si>
  <si>
    <t xml:space="preserve"> Rezer. za kred. gubitke</t>
  </si>
  <si>
    <t xml:space="preserve"> Neto mikrokrediti</t>
  </si>
  <si>
    <t xml:space="preserve"> Posl. pr. i ost. fik. aktiva</t>
  </si>
  <si>
    <t xml:space="preserve"> Dugoročne investicije</t>
  </si>
  <si>
    <t>Ukupno aktiva</t>
  </si>
  <si>
    <t>PASIVA</t>
  </si>
  <si>
    <t xml:space="preserve"> Kapital</t>
  </si>
  <si>
    <t>Ukupno pasiva</t>
  </si>
  <si>
    <t>MKF</t>
  </si>
  <si>
    <t>MKD</t>
  </si>
  <si>
    <t>9=(7+8)</t>
  </si>
  <si>
    <t xml:space="preserve">           Ukupno</t>
  </si>
  <si>
    <t xml:space="preserve">Opis </t>
  </si>
  <si>
    <t>Stanje za  MKF</t>
  </si>
  <si>
    <t>Donirani kapital</t>
  </si>
  <si>
    <t>Neraspoređena dobit</t>
  </si>
  <si>
    <t>Zakonske rezerve</t>
  </si>
  <si>
    <t>Ostale rezerve</t>
  </si>
  <si>
    <t xml:space="preserve">Ukupno kapital   </t>
  </si>
  <si>
    <t>Mikrokrediti (bruto)</t>
  </si>
  <si>
    <t>RKG</t>
  </si>
  <si>
    <t>Mikrokrediti</t>
  </si>
  <si>
    <t>Kratkoročni mikrokrediti</t>
  </si>
  <si>
    <t xml:space="preserve">Dugoročni </t>
  </si>
  <si>
    <t>mikrokrediti</t>
  </si>
  <si>
    <t xml:space="preserve">Dospjela </t>
  </si>
  <si>
    <t>potraživanja</t>
  </si>
  <si>
    <t>6=(3+4+5)</t>
  </si>
  <si>
    <t>Uslužne djelatnosti</t>
  </si>
  <si>
    <t>Trgovina</t>
  </si>
  <si>
    <t>Poljoprivreda</t>
  </si>
  <si>
    <t>Proizvodnja</t>
  </si>
  <si>
    <t>Ukupno 1:</t>
  </si>
  <si>
    <t>Stambene potrebe</t>
  </si>
  <si>
    <t>Ukupno 2:</t>
  </si>
  <si>
    <t xml:space="preserve">      Ukupno (1+2):</t>
  </si>
  <si>
    <t xml:space="preserve">   </t>
  </si>
  <si>
    <t>Dani kašnjenja</t>
  </si>
  <si>
    <t>Iznos kredita</t>
  </si>
  <si>
    <t>Dospjela kamata</t>
  </si>
  <si>
    <t>Iznos kamate</t>
  </si>
  <si>
    <t xml:space="preserve">Iznos ostalih  </t>
  </si>
  <si>
    <t xml:space="preserve">  stavki aktive</t>
  </si>
  <si>
    <t>Po         mikrokr.</t>
  </si>
  <si>
    <t>Po dospjelim kamatama</t>
  </si>
  <si>
    <t>Po ostalim stavkama aktive</t>
  </si>
  <si>
    <t>12=(9+10+11)</t>
  </si>
  <si>
    <t>1–15</t>
  </si>
  <si>
    <t>16–30</t>
  </si>
  <si>
    <t>31–60</t>
  </si>
  <si>
    <t>61–90</t>
  </si>
  <si>
    <t>91–180</t>
  </si>
  <si>
    <t xml:space="preserve">       Ukupno</t>
  </si>
  <si>
    <t>preko 180</t>
  </si>
  <si>
    <t>Otpis</t>
  </si>
  <si>
    <t xml:space="preserve"> 11=(9/5)</t>
  </si>
  <si>
    <t>Prihodi</t>
  </si>
  <si>
    <t>Prihodi od kamata i slični prihodi</t>
  </si>
  <si>
    <t>Operativni prihodi</t>
  </si>
  <si>
    <t>Ukupni prihodi (1.1.+1.2.)</t>
  </si>
  <si>
    <t>Rashodi</t>
  </si>
  <si>
    <t>3.1.</t>
  </si>
  <si>
    <t>Rashodi po kamatama i slični rashodi</t>
  </si>
  <si>
    <t>3.2.</t>
  </si>
  <si>
    <t>Operativni rashodi</t>
  </si>
  <si>
    <t>3.3.</t>
  </si>
  <si>
    <t>Trošk. rezer. za kred. i dr. gubitke</t>
  </si>
  <si>
    <t>Ukupni rashodi (3.1.+3.2.+3.3.)</t>
  </si>
  <si>
    <t xml:space="preserve">Ukupno prihodi-rashodi (2+5-4-6)         </t>
  </si>
  <si>
    <t>Višak/manjak prihoda nad rashodima</t>
  </si>
  <si>
    <t>Dobit prije oporezivanja</t>
  </si>
  <si>
    <t>Porezi</t>
  </si>
  <si>
    <t>Neto dobit/gubitak</t>
  </si>
  <si>
    <t>Kratkoročna potraživanja</t>
  </si>
  <si>
    <t>Dugoročna potraživanja</t>
  </si>
  <si>
    <t>Dospjela potraživanja</t>
  </si>
  <si>
    <t>Ukupna potraživanja</t>
  </si>
  <si>
    <t xml:space="preserve"> Putnička vozila</t>
  </si>
  <si>
    <t>Vozila za obavljanje   djelatnosti (terenska i putnička)</t>
  </si>
  <si>
    <t xml:space="preserve"> Nekretnine</t>
  </si>
  <si>
    <t xml:space="preserve"> Ostalo</t>
  </si>
  <si>
    <t xml:space="preserve">Ostalo </t>
  </si>
  <si>
    <t xml:space="preserve"> Vozila za obavljanje djelatnosti (terenska i putnička)</t>
  </si>
  <si>
    <t xml:space="preserve"> Ostalo </t>
  </si>
  <si>
    <t>Zajam</t>
  </si>
  <si>
    <t>Ostala imovina</t>
  </si>
  <si>
    <t>0-60</t>
  </si>
  <si>
    <t>60-90</t>
  </si>
  <si>
    <t>90-180</t>
  </si>
  <si>
    <t>preko 360</t>
  </si>
  <si>
    <t>Putnička vozila</t>
  </si>
  <si>
    <t>Nekretnine</t>
  </si>
  <si>
    <t xml:space="preserve"> Kamate na plasmane bankama</t>
  </si>
  <si>
    <t xml:space="preserve"> Ostali prihodi od kamate</t>
  </si>
  <si>
    <t xml:space="preserve"> Naknade za operativni najam                               </t>
  </si>
  <si>
    <t xml:space="preserve"> Naknada za izvršene usluge</t>
  </si>
  <si>
    <t xml:space="preserve"> Ostali operativni prihodi </t>
  </si>
  <si>
    <t>Kamate na pozajmljena sredstva</t>
  </si>
  <si>
    <t>Naknade za obradu kredita</t>
  </si>
  <si>
    <t>Ostali rashod po kamati</t>
  </si>
  <si>
    <t>Troškovi poslovnog prostora</t>
  </si>
  <si>
    <t xml:space="preserve">Ostali troškovi </t>
  </si>
  <si>
    <t>Porez na dobit</t>
  </si>
  <si>
    <t>Vozila</t>
  </si>
  <si>
    <t>Oprema</t>
  </si>
  <si>
    <t>Društva za faktoring</t>
  </si>
  <si>
    <t xml:space="preserve">Iznos </t>
  </si>
  <si>
    <t>Faktoring s pravom regresa</t>
  </si>
  <si>
    <t>Faktoring bez prava regresa</t>
  </si>
  <si>
    <t>U k u p n o</t>
  </si>
  <si>
    <t>Domaći faktoring</t>
  </si>
  <si>
    <t>Inozemni faktoring</t>
  </si>
  <si>
    <t>Stope kapitala</t>
  </si>
  <si>
    <t>2.1. Oročena štednja</t>
  </si>
  <si>
    <t>3. Krediti/Štednja</t>
  </si>
  <si>
    <t>2.2. Štednja po viđenju</t>
  </si>
  <si>
    <t xml:space="preserve">     Indeks</t>
  </si>
  <si>
    <t xml:space="preserve">Aktiva         (000 KM) </t>
  </si>
  <si>
    <t xml:space="preserve">Aktiva        (000 KM) </t>
  </si>
  <si>
    <t xml:space="preserve">  - u 000 KM -</t>
  </si>
  <si>
    <t>8=(5/2)</t>
  </si>
  <si>
    <t>9=(6/3)</t>
  </si>
  <si>
    <t>10=(7/3)</t>
  </si>
  <si>
    <t xml:space="preserve">   12=(8/5)</t>
  </si>
  <si>
    <t>Index</t>
  </si>
  <si>
    <t>11=(9/5)</t>
  </si>
  <si>
    <t>9=(8/5)</t>
  </si>
  <si>
    <t>OKG/PKG</t>
  </si>
  <si>
    <t>a)</t>
  </si>
  <si>
    <t>b)</t>
  </si>
  <si>
    <t>c)</t>
  </si>
  <si>
    <t>d)</t>
  </si>
  <si>
    <t>e)</t>
  </si>
  <si>
    <t>f)</t>
  </si>
  <si>
    <t xml:space="preserve"> Računi kod depoz. inst. u BiH</t>
  </si>
  <si>
    <t>Ukupan prihod/prosječna aktiva</t>
  </si>
  <si>
    <t>Struktura kredita</t>
  </si>
  <si>
    <t>1. Krediti stanovništva</t>
  </si>
  <si>
    <t>4. Depoziti stanovništva</t>
  </si>
  <si>
    <t>2. Štednja stanovništva</t>
  </si>
  <si>
    <t>Krediti/Depoziti stanovništva</t>
  </si>
  <si>
    <t xml:space="preserve">    Kamaton. rač. depozita kod depoz. inst.</t>
  </si>
  <si>
    <t xml:space="preserve">                  31.12.2017.</t>
  </si>
  <si>
    <t xml:space="preserve">                 31.12.2018.</t>
  </si>
  <si>
    <t xml:space="preserve">    31.12.2019.</t>
  </si>
  <si>
    <t>Neto dobit</t>
  </si>
  <si>
    <t>Prosječna neto aktiva</t>
  </si>
  <si>
    <t>Prosječni ukupni kapital</t>
  </si>
  <si>
    <t>Ukupan prihod</t>
  </si>
  <si>
    <t xml:space="preserve">Neto kamatni prihod </t>
  </si>
  <si>
    <t>Poslovni i direktni rashodi</t>
  </si>
  <si>
    <t>Dobit na prosječnu aktivu (ROAA)</t>
  </si>
  <si>
    <t>Dobit na prosječni ukupni kapital (ROAE)</t>
  </si>
  <si>
    <t>Neto kamatni prihod/prosječna aktiva (NIM)*</t>
  </si>
  <si>
    <t>Operativni rashodi/ukupan prihod umanjen za ostale poslov. i dir. troš. (CIR)**</t>
  </si>
  <si>
    <t xml:space="preserve"> - 000 KM ili u % -</t>
  </si>
  <si>
    <t>* NIM eng. Net Income Margin</t>
  </si>
  <si>
    <t>** CIR eng. Cost-income Ratio</t>
  </si>
  <si>
    <t>Naziv banke</t>
  </si>
  <si>
    <t>POS uređaji</t>
  </si>
  <si>
    <t>Bankomati</t>
  </si>
  <si>
    <t>1.</t>
  </si>
  <si>
    <t>2.</t>
  </si>
  <si>
    <t>3.</t>
  </si>
  <si>
    <t>Bosna Bank International d.d. Sarajevo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</si>
  <si>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</si>
  <si>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</si>
  <si>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</si>
  <si>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</si>
  <si>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</si>
  <si>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</si>
  <si>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</si>
  <si>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</si>
  <si>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</si>
  <si>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</si>
  <si>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</si>
  <si>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</si>
  <si>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Ukupno I:</t>
  </si>
  <si>
    <t>Komercijalna banka a.d. Banja Luka</t>
  </si>
  <si>
    <t>Nova banka a.d. Banja Luka</t>
  </si>
  <si>
    <t>MF banka a.d. Banja Luka</t>
  </si>
  <si>
    <t>Ukupno II:</t>
  </si>
  <si>
    <t>ASA Banka d.d. Sarajevo</t>
  </si>
  <si>
    <t>Komercijalno-investiciona banka d.d. V. Kladuša</t>
  </si>
  <si>
    <t>2014.</t>
  </si>
  <si>
    <t>2015.</t>
  </si>
  <si>
    <t>2016.</t>
  </si>
  <si>
    <t>2017.</t>
  </si>
  <si>
    <t>2018.</t>
  </si>
  <si>
    <t>2019.*</t>
  </si>
  <si>
    <t>SAD</t>
  </si>
  <si>
    <t>Eurozona</t>
  </si>
  <si>
    <t>EU</t>
  </si>
  <si>
    <t xml:space="preserve">   Slovenija</t>
  </si>
  <si>
    <t xml:space="preserve">   Hrvatska</t>
  </si>
  <si>
    <t xml:space="preserve">   Srbija</t>
  </si>
  <si>
    <t>BiH</t>
  </si>
  <si>
    <t>Promjena potrošačkih cijena (CPI), godišnji prosjek u %</t>
  </si>
  <si>
    <t>Najvažnije kamatne stope</t>
  </si>
  <si>
    <t>***Eurostat za države članice EU, 10-godišnji prinos koji se koristi za računanje kriterija iz Maastrichta: podaci za zadnji mjesec izvještajnog razdoblja</t>
  </si>
  <si>
    <t>-  000 KM -</t>
  </si>
  <si>
    <t xml:space="preserve">  -  000 KM -</t>
  </si>
  <si>
    <t xml:space="preserve"> -  000 KM -</t>
  </si>
  <si>
    <t xml:space="preserve">    -  000 KM -</t>
  </si>
  <si>
    <t xml:space="preserve">   -  000 KM -</t>
  </si>
  <si>
    <t xml:space="preserve">        -  000 KM -</t>
  </si>
  <si>
    <t xml:space="preserve">     -  000 KM -</t>
  </si>
  <si>
    <t xml:space="preserve">  - % -</t>
  </si>
  <si>
    <t xml:space="preserve">            -  000 KM -</t>
  </si>
  <si>
    <t xml:space="preserve">    - milioni KM -</t>
  </si>
  <si>
    <t>Rast BDP-a u %</t>
  </si>
  <si>
    <t>Prinos na 10-godišnju talijansku državnu obveznicu u %</t>
  </si>
  <si>
    <t>Izvor: MMF, World Economic Outlook Database, October 2019.; Eurostat.</t>
  </si>
  <si>
    <t>6-mjesečni euribor u %*</t>
  </si>
  <si>
    <t>Prinos na 10-godišnju njemačku državnu obveznicu u %**</t>
  </si>
  <si>
    <t>7=5/3</t>
  </si>
  <si>
    <t xml:space="preserve"> Visoka stručna sprema – VSS</t>
  </si>
  <si>
    <t xml:space="preserve"> Viša stručna sprema – VŠS</t>
  </si>
  <si>
    <t xml:space="preserve">   - 000 KM - </t>
  </si>
  <si>
    <t xml:space="preserve"> - 000 KM - </t>
  </si>
  <si>
    <t>- 000 KM -</t>
  </si>
  <si>
    <t xml:space="preserve">- 000 KM - </t>
  </si>
  <si>
    <t>Neto mikrokrediti (1-2)</t>
  </si>
  <si>
    <t>9=(4x3)</t>
  </si>
  <si>
    <t>10=(7x6)</t>
  </si>
  <si>
    <t>11=(8x3)</t>
  </si>
  <si>
    <t>- </t>
  </si>
  <si>
    <t>Broj stalno zaposlenih</t>
  </si>
  <si>
    <t xml:space="preserve">                 - 000 KM -                                                                                                                                               </t>
  </si>
  <si>
    <t>1.3.</t>
  </si>
  <si>
    <t>1.4.</t>
  </si>
  <si>
    <t>1.5.</t>
  </si>
  <si>
    <t>2.1.</t>
  </si>
  <si>
    <t>2.2.</t>
  </si>
  <si>
    <t>2.3.</t>
  </si>
  <si>
    <t>2.4.</t>
  </si>
  <si>
    <t xml:space="preserve">    - 000 KM -</t>
  </si>
  <si>
    <t>5=(4/3)</t>
  </si>
  <si>
    <t>Iznos potraž. za pokretne  stvari</t>
  </si>
  <si>
    <t>Iznos potraž. za nepokr.  stvari</t>
  </si>
  <si>
    <t>Iznos osnovice za pokretne stvari</t>
  </si>
  <si>
    <t>Iznos osnovice za nepokr. stvari</t>
  </si>
  <si>
    <t>Rezerve</t>
  </si>
  <si>
    <t xml:space="preserve">Dani kašnjenja </t>
  </si>
  <si>
    <t>Za pokretne stvari</t>
  </si>
  <si>
    <t>Ukupne rezerve</t>
  </si>
  <si>
    <t>Za nepokr. stvari</t>
  </si>
  <si>
    <t xml:space="preserve">Više obračun. i izdvojene rezerve </t>
  </si>
  <si>
    <t xml:space="preserve">  - 000 KM -</t>
  </si>
  <si>
    <t xml:space="preserve"> Prihod od kamata i slični prihodi</t>
  </si>
  <si>
    <t xml:space="preserve"> Operativni prihodi</t>
  </si>
  <si>
    <t xml:space="preserve"> Ukupni prihodi (1+2+3)</t>
  </si>
  <si>
    <t xml:space="preserve">   - 000 KM -</t>
  </si>
  <si>
    <t xml:space="preserve">    Indeks</t>
  </si>
  <si>
    <t>Troškovi rezervi</t>
  </si>
  <si>
    <t>Ukupni rashodi (1+2+3+4)</t>
  </si>
  <si>
    <t xml:space="preserve">      - 000 KM -</t>
  </si>
  <si>
    <r>
      <t>Rashod od kamata i slični prihodi</t>
    </r>
    <r>
      <rPr>
        <sz val="12"/>
        <color rgb="FF000000"/>
        <rFont val="Calibri"/>
        <family val="2"/>
        <scheme val="minor"/>
      </rPr>
      <t> </t>
    </r>
  </si>
  <si>
    <t xml:space="preserve">                  dobavljačima u FBiH, prema vrsti faktoringa i domicilnosti</t>
  </si>
  <si>
    <t xml:space="preserve">Volumen otkupljenih novčanih potraživanja </t>
  </si>
  <si>
    <t xml:space="preserve"> %</t>
  </si>
  <si>
    <t>Vrsta faktoringa/ domicilnost</t>
  </si>
  <si>
    <t>Obrnuti (dobavlj.) faktoring</t>
  </si>
  <si>
    <t>Izvršene platne transakcije</t>
  </si>
  <si>
    <t>Broj transakcija</t>
  </si>
  <si>
    <t xml:space="preserve">Ukupna vrijednost transakcija </t>
  </si>
  <si>
    <t>Broj</t>
  </si>
  <si>
    <t>DPP</t>
  </si>
  <si>
    <t>UPP</t>
  </si>
  <si>
    <t xml:space="preserve">Transakcije DPP </t>
  </si>
  <si>
    <t>Valuta</t>
  </si>
  <si>
    <t>Vrijednost</t>
  </si>
  <si>
    <t>USD</t>
  </si>
  <si>
    <t>Ostale valute</t>
  </si>
  <si>
    <t>Vrsta transakcije</t>
  </si>
  <si>
    <t>Transakcije</t>
  </si>
  <si>
    <t>Vrijednost transakcija</t>
  </si>
  <si>
    <t xml:space="preserve">Gotovinske </t>
  </si>
  <si>
    <t>Bezgotovinske</t>
  </si>
  <si>
    <t>Transakcije - vrijednost u KM</t>
  </si>
  <si>
    <t>Otkup</t>
  </si>
  <si>
    <t>Prodaja</t>
  </si>
  <si>
    <t xml:space="preserve">Transakcije </t>
  </si>
  <si>
    <t xml:space="preserve">      Prodaja</t>
  </si>
  <si>
    <t>Transakcije prijavljene prije izvršenja</t>
  </si>
  <si>
    <t>Transakcije prijavljene u roku od 3 dana</t>
  </si>
  <si>
    <t>Transakcije prijavljene poslije roka od 3 dana</t>
  </si>
  <si>
    <t>Transakcije za koje je FOO tražio podatke</t>
  </si>
  <si>
    <t>Transakcije za koje FOO nije tražio podatke</t>
  </si>
  <si>
    <t>7=(5/3)</t>
  </si>
  <si>
    <t xml:space="preserve">  9=(7*3)</t>
  </si>
  <si>
    <t xml:space="preserve"> 10=(8*4)</t>
  </si>
  <si>
    <t xml:space="preserve">  8=(6+7)</t>
  </si>
  <si>
    <t>15=(13/11)</t>
  </si>
  <si>
    <t>Addiko Bank d.d. Sarajevo</t>
  </si>
  <si>
    <t>Intesa Sanpaolo Banka d.d. BiH Sarajevo</t>
  </si>
  <si>
    <t>NLB Banka d.d. Sarajevo</t>
  </si>
  <si>
    <t>Privredna banka Sarajevo d.d. Sarajevo</t>
  </si>
  <si>
    <t>ProCredit Bank d.d. Sarajevo</t>
  </si>
  <si>
    <t>Raiffeisen Bank d.d. BiH Sarajevo</t>
  </si>
  <si>
    <t>Sberbank BH d.d. Sarajevo</t>
  </si>
  <si>
    <t>Sparkasse Bank d.d. BiH Sarajevo</t>
  </si>
  <si>
    <t>UniCredit Bank d.d. Mostar</t>
  </si>
  <si>
    <t>Union Banka d.d. Sarajevo</t>
  </si>
  <si>
    <t>Vakufska banka d.d. Sarajevo</t>
  </si>
  <si>
    <t>ZiraatBank BH d.d. Sarajevo</t>
  </si>
  <si>
    <t>Opću potrošnju</t>
  </si>
  <si>
    <t>Obavljanje djelat. (obrtnici)</t>
  </si>
  <si>
    <t>Ukupno 2</t>
  </si>
  <si>
    <t>Ukupno (1 +2)</t>
  </si>
  <si>
    <t>Neto kamatna marža (kamatni prihod/prosječna kamatonosna aktiva-kamatni rashod/prosječna kamatonosna pasiva)</t>
  </si>
  <si>
    <t>5=3+4</t>
  </si>
  <si>
    <t>9=7+8</t>
  </si>
  <si>
    <t xml:space="preserve">Stanje za MKD    </t>
  </si>
  <si>
    <t xml:space="preserve">       7=3+5</t>
  </si>
  <si>
    <t>12=8+10</t>
  </si>
  <si>
    <t>13=12/7</t>
  </si>
  <si>
    <t>Višak/manjak prih. nad rashodima</t>
  </si>
  <si>
    <t xml:space="preserve">Tablica 1: Odabrani makroekonomski pokazatelji </t>
  </si>
  <si>
    <t xml:space="preserve">**Podatak za razdoblje odnosi se na euribor na prvi radni dan zadnjeg mjeseca u izvještajnom razdoblju. </t>
  </si>
  <si>
    <t>Tablica 2: Banke FBiH i organizacijski dijelovi banaka iz RS u FBiH</t>
  </si>
  <si>
    <t>Poslovna jedinica/ podružnica</t>
  </si>
  <si>
    <t>Ostali organizacijski dijelovi</t>
  </si>
  <si>
    <t>I. Banke sa sjedištem u FBiH (na području BiH)</t>
  </si>
  <si>
    <t>II. Organizacijski dijelovi banaka iz RS u FBiH</t>
  </si>
  <si>
    <t xml:space="preserve"> Tablica 3: Struktura vlasništva prema ukupnom kapitalu</t>
  </si>
  <si>
    <t>31. 12. 2017.</t>
  </si>
  <si>
    <t>31. 12. 2018.</t>
  </si>
  <si>
    <t>31. 12. 2019.</t>
  </si>
  <si>
    <t>Udjel %</t>
  </si>
  <si>
    <t>Tablica 4: Struktura vlasništva prema udjelu državnog, privatnog i stranog kapitala</t>
  </si>
  <si>
    <t>Tablica 5: Kvalifikacijska struktura zaposlenih u bankama FBiH</t>
  </si>
  <si>
    <t xml:space="preserve">       31. 12. 2018.</t>
  </si>
  <si>
    <t xml:space="preserve">       31. 12. 2019.</t>
  </si>
  <si>
    <t>Stupanj stručne spreme</t>
  </si>
  <si>
    <t>Tablica 6: Ukupna aktiva po zaposlenom</t>
  </si>
  <si>
    <t>Tablica 7: Bilanca stanja</t>
  </si>
  <si>
    <t>Ispravak vrijed.</t>
  </si>
  <si>
    <t>PASIVA (OBVEZE):</t>
  </si>
  <si>
    <t>Obveze po uzetim kreditima</t>
  </si>
  <si>
    <t>Ostale obveze</t>
  </si>
  <si>
    <t>(OBVEZE I KAPITAL)</t>
  </si>
  <si>
    <t>Tablica 8: Aktiva banaka prema vlasničkoj strukturi</t>
  </si>
  <si>
    <t>Tablica 9: Udjel grupa banaka u ukupnoj aktivi kroz razdoblja</t>
  </si>
  <si>
    <t xml:space="preserve"> I. (preko 2 milijarde KM)</t>
  </si>
  <si>
    <t xml:space="preserve"> II. (1-2 milijarde KM)</t>
  </si>
  <si>
    <t xml:space="preserve"> III. (0,5-1 milijarda KM)</t>
  </si>
  <si>
    <t xml:space="preserve"> IV. (0,1-0,5 milijarde KM)</t>
  </si>
  <si>
    <t xml:space="preserve"> V. (ispod 0,1 milijarde KM)</t>
  </si>
  <si>
    <t>Tablica 10: Novčana sredstva banaka</t>
  </si>
  <si>
    <t xml:space="preserve"> Računi kod depoz. inst. u inozem.</t>
  </si>
  <si>
    <t>Tablica 11: Ulaganja u vrijednosne papire prema vrsti instrumenta</t>
  </si>
  <si>
    <t xml:space="preserve"> - VP svih razina vlasti u BiH</t>
  </si>
  <si>
    <t>Tablica 12: Vrijednosni papiri entitetskih vlada BiH</t>
  </si>
  <si>
    <t>Tablica 13: Sektorska struktura depozita</t>
  </si>
  <si>
    <t>Javna poduzeća</t>
  </si>
  <si>
    <t>Privatna poduzeća i druš.</t>
  </si>
  <si>
    <t xml:space="preserve">Tablica 14: Štednja stanovništva po razdobljima </t>
  </si>
  <si>
    <t>Tablica 15: Ročna struktura štednih depozita stanovništva po razdobljima</t>
  </si>
  <si>
    <t>Tablica 16: Krediti, štednja i depoziti stanovništva</t>
  </si>
  <si>
    <t xml:space="preserve">Tablica 17: Izvješće o stanju regulatornog kapitala </t>
  </si>
  <si>
    <t>Temeljni kapital</t>
  </si>
  <si>
    <t xml:space="preserve"> Redovni temeljni kapital</t>
  </si>
  <si>
    <t xml:space="preserve"> (–) Vlastiti instrumenti redovnog temeljnog kapitala</t>
  </si>
  <si>
    <t>(–) Odgođena porezna imovina koja ovisi o budućoj profitabilnosti i ne proizlazi iz privremenih razlika umanjenih za povezane porezne obveze</t>
  </si>
  <si>
    <t xml:space="preserve">(–) Odbitak od stavki dodatnog temeljnog kapitala koji premašuje dodatni temeljni kapital </t>
  </si>
  <si>
    <t>(–) Odgođena porezna imovina koja se može odbiti i koja ovisi o budućoj profitabilnosti i proizlazi iz privremenih razlika</t>
  </si>
  <si>
    <t>(–) Instrumenti redovnog temeljnog kapitala subjekata financijskog sektora ako banka ima značajno ulaganje</t>
  </si>
  <si>
    <t>Elementi ili odbici od redovnog temeljnog kapitala – ostalo</t>
  </si>
  <si>
    <t>Dodatni temeljni kapital</t>
  </si>
  <si>
    <t>Plaćeni instrumenti kapitala i subordinirani dugovi</t>
  </si>
  <si>
    <t>Odbitak od stavki dopunskog kapitala koji premašuje dopunski kapital (odbijen u dodatnom temeljnom kapitalu)</t>
  </si>
  <si>
    <t>Tablica 18: Struktura izloženosti riziku</t>
  </si>
  <si>
    <t>Izloženosti ponderirane rizikom za kreditni rizik</t>
  </si>
  <si>
    <t>Tablica 19: Pokazatelji adekvatnosti kapitala</t>
  </si>
  <si>
    <t>Stopa redovnog temeljnog kapitala</t>
  </si>
  <si>
    <t>Višak (+) / manjak (–) redovnog temeljnog kapitala</t>
  </si>
  <si>
    <t>Stopa temeljnog kapitala</t>
  </si>
  <si>
    <t>Višak (+) / manjak (–) temeljnog kapitala</t>
  </si>
  <si>
    <t>Tablica 20: Stopa financijske poluge</t>
  </si>
  <si>
    <r>
      <t>Tablica 21: Aktiva (bilanca i izvanbilanca), RKG po regulatoru i ispravci vrijednosti po MSFI</t>
    </r>
    <r>
      <rPr>
        <vertAlign val="superscript"/>
        <sz val="12"/>
        <rFont val="Calibri"/>
        <family val="2"/>
        <charset val="238"/>
      </rPr>
      <t xml:space="preserve"> </t>
    </r>
  </si>
  <si>
    <t xml:space="preserve"> 3. Ispravak vrijednosti i rezerve za izvanbilančne stavke</t>
  </si>
  <si>
    <t>*Isključen iznos plasmana i potencijalnih obveza od 261,5 milijuna KM osiguranih novčanim depozitom</t>
  </si>
  <si>
    <t xml:space="preserve">  Tablica 22: Ukupna aktiva, bruto bilančna aktiva, rizične i nerizične stavke aktive</t>
  </si>
  <si>
    <t>1. Rizična bilančna aktiva</t>
  </si>
  <si>
    <t>2. Nerizična bilančna aktiva</t>
  </si>
  <si>
    <t>3. Bruto bilančna aktiva (1+2)</t>
  </si>
  <si>
    <t>4. Rizična izvanbilanca</t>
  </si>
  <si>
    <t>5. Nerizična izvanbilanca</t>
  </si>
  <si>
    <t>6. Ukupne izvanbilančne stavke (4+5)</t>
  </si>
  <si>
    <t>7. Rizična aktiva s izvanbilancom (1+4)</t>
  </si>
  <si>
    <t>9. Aktiva s izvanbilancom (3+6)</t>
  </si>
  <si>
    <t>Tablica 23: Sektorska struktura kredita</t>
  </si>
  <si>
    <t>Privatna poduzeća i društ.</t>
  </si>
  <si>
    <t>Nebankarske financijske instit.</t>
  </si>
  <si>
    <t>Tablica 24: Ročna struktura kredita</t>
  </si>
  <si>
    <t>Privatna poduzeća i društva</t>
  </si>
  <si>
    <t>Nebankarske financijske institucije</t>
  </si>
  <si>
    <t>Tablica 25: Klasifikacija aktive, OKG i PKG</t>
  </si>
  <si>
    <t xml:space="preserve">Udjel % </t>
  </si>
  <si>
    <t xml:space="preserve"> Klasificirana (B-E)</t>
  </si>
  <si>
    <t>Tablica 26: Klasifikacija kredita danih stanovništvu i pravnim osobama</t>
  </si>
  <si>
    <t xml:space="preserve">                              31. 12. 2019.</t>
  </si>
  <si>
    <t>Udjel%</t>
  </si>
  <si>
    <t xml:space="preserve">Pravne osobe   </t>
  </si>
  <si>
    <t>Udjele%</t>
  </si>
  <si>
    <t>Pravne osobe</t>
  </si>
  <si>
    <t>Udjel po sektorima u klasificiranim kreditima, nekvalitetnim kreditima i B kategoriji:</t>
  </si>
  <si>
    <t xml:space="preserve">Tablica 27: Sektorska koncentracija kredita </t>
  </si>
  <si>
    <t xml:space="preserve"> 1. Krediti pravnim osobama za:</t>
  </si>
  <si>
    <t>* Uključeni sljedeći sektori: promet, skladištenje i komunikacije (TRC); financijsko posredovanje (FIN): poslovanje nekretninama, iznajmljivanje i poslovne usluge (RER); javna uprava i obrana, obvezno socijalno osiguranje (GOV) i ostalo</t>
  </si>
  <si>
    <t>Tablica 28: Ostvareni financijski rezultat: dobit/gubitak</t>
  </si>
  <si>
    <t>Tablica 29: Struktura ukupnih prihoda</t>
  </si>
  <si>
    <t xml:space="preserve"> 31. 12. 2019.</t>
  </si>
  <si>
    <t xml:space="preserve">  I. Prihodi od kamata i slični prihodi</t>
  </si>
  <si>
    <t xml:space="preserve">    Krediti i poslovi leasinga</t>
  </si>
  <si>
    <t xml:space="preserve"> II. Operativni prihodi</t>
  </si>
  <si>
    <t xml:space="preserve">    Prihodi iz posl. s devizama</t>
  </si>
  <si>
    <t xml:space="preserve">   Ukupno II.</t>
  </si>
  <si>
    <t>Tablica 30: Struktura ukupnih rashoda</t>
  </si>
  <si>
    <t xml:space="preserve">  I. Rashodi od kamata i slični rashodi</t>
  </si>
  <si>
    <t xml:space="preserve"> Obveze po uzetim kreditima i ostal. pozajmicama</t>
  </si>
  <si>
    <t xml:space="preserve">    Ukupno I.</t>
  </si>
  <si>
    <t xml:space="preserve"> II. Ukupni nekamatni rashodi</t>
  </si>
  <si>
    <t xml:space="preserve"> Troškovi IV. vrijednosti rizične aktive, rezerv. po potenc. obvez. i ostala vrijedn. usklađenja </t>
  </si>
  <si>
    <t>Troškovi plaća i doprinosa</t>
  </si>
  <si>
    <t>Tablica 31: Pokazatelji profitabilnosti, produktivnosti i efikasnosti po razdobljima</t>
  </si>
  <si>
    <t>Tablica 32: LCR</t>
  </si>
  <si>
    <t>Neto likvidnosni odljevi</t>
  </si>
  <si>
    <t>Tablica 33: Ročna struktura depozita po preostalom dospijeću</t>
  </si>
  <si>
    <t>Tablica 34: Koeficijenti likvidnosti</t>
  </si>
  <si>
    <t>31. 12 .2017.</t>
  </si>
  <si>
    <t>Likvidna sredstva/kratkoročne financ. obveze</t>
  </si>
  <si>
    <t xml:space="preserve">Kratkoročne financ. obveze/ ukupne financ. obveze </t>
  </si>
  <si>
    <t>Krediti/depoziti, uzeti krediti i subordinirani dugovi***</t>
  </si>
  <si>
    <t>*Likvidna sredstva u užem smislu: gotovina i depoziti i druga financijska sredstva s preostalim rokom dospijeća manjim od tri mjeseca, isključujući međubankarske depozite</t>
  </si>
  <si>
    <t>***Prethodni koeficijent je proširen, u izvore su uključeni i subordinirani dugovi, što je realniji pokazatelj</t>
  </si>
  <si>
    <t>Tablica 35: Ročna usklađenost finansijske aktive i obveza do 180 dana</t>
  </si>
  <si>
    <t>I. 1-30 dana</t>
  </si>
  <si>
    <t>1. Iznos financijske aktive</t>
  </si>
  <si>
    <t>2. Iznos financijskih obveza</t>
  </si>
  <si>
    <t>Obračun izvršenja propisane obveze u %</t>
  </si>
  <si>
    <t>II. 1-90 dana</t>
  </si>
  <si>
    <t>III. 1-180 dana</t>
  </si>
  <si>
    <t>Tablica 36: Devizna usklađenost financijske aktive i obveza (EUR i ukupno)*</t>
  </si>
  <si>
    <t xml:space="preserve"> I.  Financijska aktiva</t>
  </si>
  <si>
    <t>3. Krediti s val. klauzulom</t>
  </si>
  <si>
    <t xml:space="preserve">    Ukupno I. (1+2+3+4+5)</t>
  </si>
  <si>
    <t>II.  Finansijske obveze</t>
  </si>
  <si>
    <t xml:space="preserve">   Ukupno II. (1+2+3+4)</t>
  </si>
  <si>
    <t>IV.  Pozicija</t>
  </si>
  <si>
    <t xml:space="preserve">Dopuštena </t>
  </si>
  <si>
    <t xml:space="preserve">Manja od dopuštene </t>
  </si>
  <si>
    <t>III. Izvanbilanca</t>
  </si>
  <si>
    <t>Tablica 37: Kvalifikacijska struktura zaposlenih u MKO u FBiH</t>
  </si>
  <si>
    <t xml:space="preserve">Tablica 38: Bilanca stanja mikrokreditnog sektora   </t>
  </si>
  <si>
    <t xml:space="preserve"> Rezerve na ostale stavke aktive, osim kredita</t>
  </si>
  <si>
    <t xml:space="preserve"> Obv. po uzetim kred.</t>
  </si>
  <si>
    <t xml:space="preserve"> Ostale obveze</t>
  </si>
  <si>
    <t xml:space="preserve"> Izvanbilančna evidencija</t>
  </si>
  <si>
    <t xml:space="preserve">31. 12. 2018. </t>
  </si>
  <si>
    <t xml:space="preserve">31. 12. 2019. </t>
  </si>
  <si>
    <t xml:space="preserve">Tablica 39: Ročna struktura uzetih kredita </t>
  </si>
  <si>
    <t xml:space="preserve">Obveze po uzetim kratkoroč. kreditima </t>
  </si>
  <si>
    <t>Obveze po uzetim dugoroč. kreditima</t>
  </si>
  <si>
    <t xml:space="preserve">Tablica 40: Struktura kapitala mikrokreditnog sektora  </t>
  </si>
  <si>
    <t xml:space="preserve">Emisioni ažio </t>
  </si>
  <si>
    <t xml:space="preserve">Tablica 41: Neto mikrokrediti  </t>
  </si>
  <si>
    <t>Tablica 42: Sektorska i ročna struktura mikrokredita</t>
  </si>
  <si>
    <t>Pravnim osobama</t>
  </si>
  <si>
    <t>Fizičkim osobama</t>
  </si>
  <si>
    <t xml:space="preserve">Tablica 43: RKG </t>
  </si>
  <si>
    <t>Stope rezerviranja</t>
  </si>
  <si>
    <t>Udjel (%)</t>
  </si>
  <si>
    <t>Stopa rezerviranja</t>
  </si>
  <si>
    <t>Rezerviranja</t>
  </si>
  <si>
    <t>Ukupna rezerviranja</t>
  </si>
  <si>
    <t>Tablica 44: Račun dobiti i gubitka mikrokreditnog sektora</t>
  </si>
  <si>
    <t xml:space="preserve">Za razdoblje 1.1. - 31.12.2018. </t>
  </si>
  <si>
    <t xml:space="preserve">Za razdoblje 1.1. - 31.12.2019. </t>
  </si>
  <si>
    <t>Izvanredni prihodi</t>
  </si>
  <si>
    <t>Izvanredni rashodi</t>
  </si>
  <si>
    <t>Ukupan financijski rezultat</t>
  </si>
  <si>
    <t>Tablica 45: Kvalifikacijska struktura stalno zaposlenih u leasing društvima FBiH</t>
  </si>
  <si>
    <t xml:space="preserve">Tablica 46: Struktura potraživanja po financijskom leasingu </t>
  </si>
  <si>
    <t xml:space="preserve">Udjel u ukupnom potraživanju </t>
  </si>
  <si>
    <t>Prema predmetu leasinga</t>
  </si>
  <si>
    <t xml:space="preserve"> Strojevi i oprema</t>
  </si>
  <si>
    <t>Prema korisniku leasinga</t>
  </si>
  <si>
    <t>Poduzetnici</t>
  </si>
  <si>
    <t xml:space="preserve">Fizičke osobe </t>
  </si>
  <si>
    <t>Tablica 47: Struktura potraživanja po financijskom leasingu - usporedni pregled</t>
  </si>
  <si>
    <t xml:space="preserve">Potraživanja na dan 31. 12. 2018. </t>
  </si>
  <si>
    <t xml:space="preserve">Potraživanja na dan 31. 12. 2019. </t>
  </si>
  <si>
    <t>Prema korisniku leasingu</t>
  </si>
  <si>
    <t xml:space="preserve"> Pravne osobe</t>
  </si>
  <si>
    <t xml:space="preserve"> Poduzetnici</t>
  </si>
  <si>
    <t xml:space="preserve"> Fizičke osobe </t>
  </si>
  <si>
    <t>Tablica 48: Struktura neto bilančnih pozicija aktive</t>
  </si>
  <si>
    <t>Financijski leasing</t>
  </si>
  <si>
    <t>Operativni leasing</t>
  </si>
  <si>
    <r>
      <t>Tablica 49: Pregled rezervi za financijski leasing</t>
    </r>
    <r>
      <rPr>
        <sz val="12"/>
        <color rgb="FF000000"/>
        <rFont val="Calibri"/>
        <family val="2"/>
        <scheme val="minor"/>
      </rPr>
      <t> </t>
    </r>
  </si>
  <si>
    <t>Stopa rezerv. za financ. leasing (pokretne stvari)</t>
  </si>
  <si>
    <t>Stopa rezerv. za financ. leasing (nepokr. stvari)</t>
  </si>
  <si>
    <t>Tablica 50: Struktura ukupnih prihoda</t>
  </si>
  <si>
    <t xml:space="preserve"> Kamate po financijskom leasingu</t>
  </si>
  <si>
    <t>Prihod po osnovi otpuštanja rezervi za  gubitke</t>
  </si>
  <si>
    <t>Tablica 51: Struktura ukupnih rashoda</t>
  </si>
  <si>
    <t>31. 12. 2019. </t>
  </si>
  <si>
    <t>Tablica 52: Struktura iznosa financiranja leasing sustava</t>
  </si>
  <si>
    <t>Tablica 53: Struktura zaključenih ugovora</t>
  </si>
  <si>
    <t>Tablica 54: Nominalni iznos otkupljenih novčanih potraživanja i isplaćenih kupčevih obveza prema</t>
  </si>
  <si>
    <t>1.1. - 31.12.2018.</t>
  </si>
  <si>
    <t>1.1. - 31.12.2019.</t>
  </si>
  <si>
    <t>Udjel</t>
  </si>
  <si>
    <t>Tablica 55. Opseg UPP-a i DPP-a</t>
  </si>
  <si>
    <t>Tablica 56: Opseg DPP-a</t>
  </si>
  <si>
    <t>Priljev</t>
  </si>
  <si>
    <t xml:space="preserve">     Odljev</t>
  </si>
  <si>
    <t xml:space="preserve">Tablica 57: Opseg UPP-a </t>
  </si>
  <si>
    <t xml:space="preserve">Tablica 58: Izvršeni mjenjački poslovi banaka </t>
  </si>
  <si>
    <t xml:space="preserve">Tablica 59: Izvršeni mjenjački poslovi ovlaštenih mjenjača </t>
  </si>
  <si>
    <t>Tablica 60: Izvještene transakcije po broju i vrijednosti - banke</t>
  </si>
  <si>
    <t xml:space="preserve">1.1. - 31.12.2018. </t>
  </si>
  <si>
    <t xml:space="preserve">1.1. - 31.12.2019. </t>
  </si>
  <si>
    <t>Tablica 61: Izvještene sumnjive transakcije po broju i vrijednosti - banke</t>
  </si>
  <si>
    <t>Tablica 62: Izvještene sumnjive transakcije po broju i vrijednosti – MKO</t>
  </si>
  <si>
    <t>Tablica 63: Izvještene sumnjive transakcije po broju i vrijednosti – leasing društva</t>
  </si>
  <si>
    <t xml:space="preserve"> 1.1. - 31.12.2019. </t>
  </si>
  <si>
    <t>Izloženosti stope financijske poluge - u skladu s člankom 37. stavak (4) Odluke o izračunavanju kapitala banke</t>
  </si>
  <si>
    <t>Temeljni kapital - u skladu s člankom 37. stavak (3) Odluke o izračunavanju kapitala banke</t>
  </si>
  <si>
    <t>Stopa financijske poluge - u skladu s člankom 37. stavak (2) Odluke o izračunavanju kapitala banke</t>
  </si>
  <si>
    <t>*Stavke aktive koje se, u skladu s člankom 2. stavak (2) Odluke o minimalnim standardima za upravljanje kreditnim rizikom i klasifikaciju aktive banaka, ne klasificiraju i stavke na koje se, u skladu s čl. 22. stavak (8) Odluke, ne obračunavaju rezerve za OKG od 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</si>
</sst>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#,##0.0000"/>
  </numFmts>
  <fonts count="5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FFFF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color rgb="FFFFFFFF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name val="Calibri"/>
      <family val="2"/>
      <charset val="238"/>
    </font>
    <font>
      <vertAlign val="superscript"/>
      <sz val="12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</font>
    <font>
      <sz val="12"/>
      <color rgb="FF0000FF"/>
      <name val="Calibri"/>
      <family val="2"/>
      <charset val="238"/>
    </font>
    <font>
      <i/>
      <sz val="12"/>
      <color theme="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i/>
      <sz val="12"/>
      <color theme="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rgb="FFFFFFFF"/>
      <name val="Calibri"/>
      <family val="2"/>
      <scheme val="minor"/>
    </font>
    <font>
      <sz val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7"/>
      <color rgb="FF000000"/>
      <name val="Times New Roman"/>
      <family val="1"/>
    </font>
    <font>
      <sz val="7"/>
      <color theme="1"/>
      <name val="Times New Roman"/>
      <family val="1"/>
    </font>
    <font>
      <b/>
      <i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i/>
      <sz val="12"/>
      <color rgb="FFFFFFFF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6"/>
      <color theme="1"/>
      <name val="Times New Roman"/>
      <family val="1"/>
    </font>
    <font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1F38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3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justify" vertical="center"/>
    </xf>
    <xf numFmtId="0" fontId="10" fillId="0" borderId="0" xfId="0" applyFont="1"/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3" fillId="0" borderId="5" xfId="0" applyFont="1" applyBorder="1" applyAlignment="1">
      <alignment vertical="center" wrapText="1"/>
    </xf>
    <xf numFmtId="0" fontId="13" fillId="0" borderId="7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5" fillId="0" borderId="0" xfId="0" applyFont="1"/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3" fillId="0" borderId="9" xfId="0" applyFont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3" fillId="0" borderId="6" xfId="0" applyFont="1" applyBorder="1" applyAlignment="1">
      <alignment horizontal="justify" vertical="center" wrapText="1"/>
    </xf>
    <xf numFmtId="0" fontId="13" fillId="0" borderId="0" xfId="0" applyFont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8" fillId="0" borderId="0" xfId="1" applyFont="1" applyAlignment="1">
      <alignment vertical="center"/>
    </xf>
    <xf numFmtId="0" fontId="9" fillId="0" borderId="0" xfId="0" applyFont="1"/>
    <xf numFmtId="0" fontId="16" fillId="0" borderId="0" xfId="0" applyFont="1" applyAlignment="1">
      <alignment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8" fillId="0" borderId="0" xfId="0" applyFont="1" applyFill="1"/>
    <xf numFmtId="0" fontId="12" fillId="0" borderId="2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center"/>
    </xf>
    <xf numFmtId="0" fontId="10" fillId="0" borderId="9" xfId="0" applyFont="1" applyBorder="1" applyAlignment="1">
      <alignment horizontal="justify" vertical="center" wrapText="1"/>
    </xf>
    <xf numFmtId="0" fontId="14" fillId="0" borderId="1" xfId="0" applyFont="1" applyBorder="1" applyAlignment="1">
      <alignment vertical="top" wrapText="1"/>
    </xf>
    <xf numFmtId="0" fontId="14" fillId="0" borderId="8" xfId="0" applyFont="1" applyBorder="1" applyAlignment="1">
      <alignment horizontal="right" vertical="top" wrapText="1"/>
    </xf>
    <xf numFmtId="0" fontId="12" fillId="0" borderId="0" xfId="0" applyFont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5" fillId="0" borderId="1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top"/>
    </xf>
    <xf numFmtId="0" fontId="9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3" fontId="13" fillId="0" borderId="0" xfId="0" applyNumberFormat="1" applyFont="1" applyAlignment="1">
      <alignment horizontal="right" vertical="center" wrapText="1"/>
    </xf>
    <xf numFmtId="3" fontId="13" fillId="0" borderId="7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/>
    </xf>
    <xf numFmtId="3" fontId="10" fillId="0" borderId="7" xfId="0" applyNumberFormat="1" applyFont="1" applyBorder="1" applyAlignment="1">
      <alignment horizontal="right" vertical="center" wrapText="1"/>
    </xf>
    <xf numFmtId="3" fontId="10" fillId="0" borderId="8" xfId="0" applyNumberFormat="1" applyFont="1" applyBorder="1" applyAlignment="1">
      <alignment horizontal="right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3" fontId="13" fillId="0" borderId="22" xfId="0" applyNumberFormat="1" applyFont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0" fontId="10" fillId="0" borderId="18" xfId="0" applyFont="1" applyBorder="1" applyAlignment="1">
      <alignment horizontal="center" vertical="center" wrapText="1"/>
    </xf>
    <xf numFmtId="3" fontId="13" fillId="0" borderId="18" xfId="0" applyNumberFormat="1" applyFont="1" applyBorder="1" applyAlignment="1">
      <alignment horizontal="right" vertical="center"/>
    </xf>
    <xf numFmtId="3" fontId="13" fillId="0" borderId="22" xfId="0" applyNumberFormat="1" applyFont="1" applyBorder="1" applyAlignment="1">
      <alignment horizontal="right" vertical="center"/>
    </xf>
    <xf numFmtId="3" fontId="10" fillId="0" borderId="18" xfId="0" applyNumberFormat="1" applyFont="1" applyBorder="1" applyAlignment="1">
      <alignment horizontal="right" vertical="center" wrapText="1"/>
    </xf>
    <xf numFmtId="3" fontId="10" fillId="0" borderId="22" xfId="0" applyNumberFormat="1" applyFont="1" applyBorder="1" applyAlignment="1">
      <alignment horizontal="right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3" fontId="10" fillId="0" borderId="18" xfId="0" applyNumberFormat="1" applyFont="1" applyBorder="1" applyAlignment="1">
      <alignment horizontal="right" vertical="center"/>
    </xf>
    <xf numFmtId="3" fontId="10" fillId="0" borderId="22" xfId="0" applyNumberFormat="1" applyFont="1" applyBorder="1" applyAlignment="1">
      <alignment horizontal="right" vertical="center"/>
    </xf>
    <xf numFmtId="3" fontId="13" fillId="3" borderId="18" xfId="0" applyNumberFormat="1" applyFont="1" applyFill="1" applyBorder="1" applyAlignment="1">
      <alignment horizontal="right" vertical="center" wrapText="1"/>
    </xf>
    <xf numFmtId="3" fontId="13" fillId="3" borderId="22" xfId="0" applyNumberFormat="1" applyFont="1" applyFill="1" applyBorder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3" fontId="13" fillId="0" borderId="7" xfId="0" applyNumberFormat="1" applyFont="1" applyBorder="1" applyAlignment="1">
      <alignment vertical="center" wrapText="1"/>
    </xf>
    <xf numFmtId="0" fontId="0" fillId="0" borderId="0" xfId="0" applyFill="1"/>
    <xf numFmtId="0" fontId="31" fillId="0" borderId="0" xfId="0" applyFont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9" fontId="13" fillId="0" borderId="0" xfId="0" applyNumberFormat="1" applyFont="1" applyAlignment="1">
      <alignment horizontal="right" vertical="center"/>
    </xf>
    <xf numFmtId="0" fontId="13" fillId="3" borderId="7" xfId="0" applyFont="1" applyFill="1" applyBorder="1" applyAlignment="1">
      <alignment horizontal="right" vertical="center"/>
    </xf>
    <xf numFmtId="0" fontId="13" fillId="3" borderId="7" xfId="0" applyFont="1" applyFill="1" applyBorder="1" applyAlignment="1">
      <alignment horizontal="center" vertical="center"/>
    </xf>
    <xf numFmtId="9" fontId="13" fillId="0" borderId="0" xfId="0" applyNumberFormat="1" applyFont="1" applyAlignment="1">
      <alignment horizontal="center" vertical="center"/>
    </xf>
    <xf numFmtId="9" fontId="13" fillId="3" borderId="7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6" fillId="0" borderId="6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8" fillId="0" borderId="0" xfId="0" applyFont="1" applyAlignment="1">
      <alignment horizontal="justify" vertical="center"/>
    </xf>
    <xf numFmtId="0" fontId="25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6" fillId="0" borderId="22" xfId="0" applyFont="1" applyBorder="1" applyAlignment="1">
      <alignment horizontal="center" vertical="center" wrapText="1"/>
    </xf>
    <xf numFmtId="0" fontId="0" fillId="0" borderId="0" xfId="0" applyBorder="1"/>
    <xf numFmtId="0" fontId="12" fillId="0" borderId="4" xfId="0" applyFont="1" applyBorder="1" applyAlignment="1">
      <alignment horizontal="center" wrapText="1"/>
    </xf>
    <xf numFmtId="3" fontId="13" fillId="0" borderId="18" xfId="0" applyNumberFormat="1" applyFont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3" fontId="13" fillId="0" borderId="22" xfId="0" applyNumberFormat="1" applyFont="1" applyBorder="1" applyAlignment="1">
      <alignment horizontal="center" vertical="center" wrapText="1"/>
    </xf>
    <xf numFmtId="3" fontId="10" fillId="0" borderId="22" xfId="0" applyNumberFormat="1" applyFont="1" applyBorder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3" fontId="29" fillId="0" borderId="0" xfId="0" applyNumberFormat="1" applyFont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13" fillId="3" borderId="7" xfId="0" applyNumberFormat="1" applyFont="1" applyFill="1" applyBorder="1" applyAlignment="1">
      <alignment horizontal="right" vertical="center"/>
    </xf>
    <xf numFmtId="3" fontId="13" fillId="0" borderId="9" xfId="0" applyNumberFormat="1" applyFont="1" applyBorder="1" applyAlignment="1">
      <alignment horizontal="right" vertical="center"/>
    </xf>
    <xf numFmtId="3" fontId="13" fillId="3" borderId="8" xfId="0" applyNumberFormat="1" applyFont="1" applyFill="1" applyBorder="1" applyAlignment="1">
      <alignment vertical="center"/>
    </xf>
    <xf numFmtId="3" fontId="12" fillId="0" borderId="3" xfId="0" applyNumberFormat="1" applyFont="1" applyBorder="1" applyAlignment="1">
      <alignment horizontal="right" vertical="center"/>
    </xf>
    <xf numFmtId="0" fontId="1" fillId="5" borderId="0" xfId="0" applyFont="1" applyFill="1" applyBorder="1" applyAlignment="1"/>
    <xf numFmtId="0" fontId="1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top" wrapText="1"/>
    </xf>
    <xf numFmtId="0" fontId="22" fillId="0" borderId="0" xfId="0" applyFont="1" applyAlignment="1">
      <alignment horizontal="justify" vertical="center"/>
    </xf>
    <xf numFmtId="0" fontId="25" fillId="0" borderId="7" xfId="0" applyFont="1" applyBorder="1" applyAlignment="1">
      <alignment horizontal="center" vertical="center"/>
    </xf>
    <xf numFmtId="3" fontId="22" fillId="0" borderId="18" xfId="0" applyNumberFormat="1" applyFont="1" applyBorder="1" applyAlignment="1">
      <alignment horizontal="right" vertical="center"/>
    </xf>
    <xf numFmtId="3" fontId="13" fillId="0" borderId="29" xfId="0" applyNumberFormat="1" applyFont="1" applyBorder="1" applyAlignment="1">
      <alignment horizontal="center" vertical="center" wrapText="1"/>
    </xf>
    <xf numFmtId="3" fontId="13" fillId="0" borderId="31" xfId="0" applyNumberFormat="1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3" fontId="26" fillId="0" borderId="22" xfId="0" applyNumberFormat="1" applyFont="1" applyBorder="1" applyAlignment="1">
      <alignment horizontal="center" vertical="center" wrapText="1"/>
    </xf>
    <xf numFmtId="1" fontId="26" fillId="0" borderId="22" xfId="0" applyNumberFormat="1" applyFont="1" applyBorder="1" applyAlignment="1">
      <alignment horizontal="center" vertical="center" wrapText="1"/>
    </xf>
    <xf numFmtId="1" fontId="13" fillId="0" borderId="22" xfId="0" applyNumberFormat="1" applyFont="1" applyBorder="1" applyAlignment="1">
      <alignment horizontal="center" vertical="center" wrapText="1"/>
    </xf>
    <xf numFmtId="1" fontId="13" fillId="0" borderId="18" xfId="0" applyNumberFormat="1" applyFont="1" applyBorder="1" applyAlignment="1">
      <alignment horizontal="center" vertical="center" wrapText="1"/>
    </xf>
    <xf numFmtId="9" fontId="25" fillId="0" borderId="29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13" fillId="0" borderId="18" xfId="0" applyNumberFormat="1" applyFont="1" applyBorder="1" applyAlignment="1">
      <alignment horizontal="right" vertical="center" wrapText="1"/>
    </xf>
    <xf numFmtId="3" fontId="26" fillId="0" borderId="18" xfId="0" applyNumberFormat="1" applyFont="1" applyBorder="1" applyAlignment="1">
      <alignment horizontal="right" vertical="center" wrapText="1"/>
    </xf>
    <xf numFmtId="0" fontId="26" fillId="0" borderId="18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49" fontId="6" fillId="0" borderId="0" xfId="0" applyNumberFormat="1" applyFont="1" applyAlignment="1">
      <alignment horizontal="right"/>
    </xf>
    <xf numFmtId="49" fontId="14" fillId="0" borderId="0" xfId="0" applyNumberFormat="1" applyFont="1" applyAlignment="1">
      <alignment horizontal="right"/>
    </xf>
    <xf numFmtId="49" fontId="14" fillId="0" borderId="0" xfId="0" applyNumberFormat="1" applyFont="1"/>
    <xf numFmtId="49" fontId="23" fillId="0" borderId="0" xfId="0" applyNumberFormat="1" applyFont="1" applyAlignment="1">
      <alignment horizontal="right"/>
    </xf>
    <xf numFmtId="0" fontId="3" fillId="2" borderId="0" xfId="0" applyFont="1" applyFill="1" applyBorder="1" applyAlignment="1">
      <alignment horizontal="left" vertical="center"/>
    </xf>
    <xf numFmtId="49" fontId="20" fillId="0" borderId="0" xfId="0" applyNumberFormat="1" applyFont="1" applyAlignment="1">
      <alignment horizontal="right" vertical="center"/>
    </xf>
    <xf numFmtId="0" fontId="12" fillId="0" borderId="3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37" xfId="0" applyFont="1" applyBorder="1" applyAlignment="1">
      <alignment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vertical="center" wrapText="1"/>
    </xf>
    <xf numFmtId="0" fontId="13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vertical="center" wrapText="1"/>
    </xf>
    <xf numFmtId="3" fontId="12" fillId="0" borderId="42" xfId="0" applyNumberFormat="1" applyFont="1" applyBorder="1" applyAlignment="1">
      <alignment horizontal="right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3" fillId="3" borderId="0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0" fillId="0" borderId="38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9" fontId="12" fillId="0" borderId="42" xfId="0" applyNumberFormat="1" applyFont="1" applyBorder="1" applyAlignment="1">
      <alignment horizontal="center" vertical="center" wrapText="1"/>
    </xf>
    <xf numFmtId="9" fontId="14" fillId="0" borderId="42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left"/>
    </xf>
    <xf numFmtId="49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right" vertical="center"/>
    </xf>
    <xf numFmtId="49" fontId="14" fillId="0" borderId="0" xfId="0" applyNumberFormat="1" applyFont="1" applyAlignment="1">
      <alignment horizontal="right" vertical="center"/>
    </xf>
    <xf numFmtId="49" fontId="25" fillId="0" borderId="0" xfId="0" applyNumberFormat="1" applyFont="1" applyAlignment="1">
      <alignment horizontal="justify"/>
    </xf>
    <xf numFmtId="49" fontId="12" fillId="0" borderId="0" xfId="0" applyNumberFormat="1" applyFont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3" fontId="12" fillId="0" borderId="42" xfId="0" applyNumberFormat="1" applyFont="1" applyBorder="1" applyAlignment="1">
      <alignment horizontal="right" vertical="center"/>
    </xf>
    <xf numFmtId="3" fontId="25" fillId="0" borderId="42" xfId="0" applyNumberFormat="1" applyFont="1" applyBorder="1" applyAlignment="1">
      <alignment horizontal="right" vertical="center"/>
    </xf>
    <xf numFmtId="0" fontId="26" fillId="0" borderId="39" xfId="0" applyFont="1" applyBorder="1" applyAlignment="1">
      <alignment vertical="center"/>
    </xf>
    <xf numFmtId="0" fontId="25" fillId="0" borderId="41" xfId="0" applyFont="1" applyBorder="1" applyAlignment="1">
      <alignment vertical="center"/>
    </xf>
    <xf numFmtId="0" fontId="26" fillId="0" borderId="37" xfId="0" applyFont="1" applyBorder="1" applyAlignment="1">
      <alignment horizontal="left" vertical="center" wrapText="1"/>
    </xf>
    <xf numFmtId="1" fontId="13" fillId="0" borderId="38" xfId="0" applyNumberFormat="1" applyFont="1" applyBorder="1" applyAlignment="1">
      <alignment horizontal="center" vertical="center" wrapText="1"/>
    </xf>
    <xf numFmtId="1" fontId="13" fillId="0" borderId="40" xfId="0" applyNumberFormat="1" applyFont="1" applyBorder="1" applyAlignment="1">
      <alignment horizontal="center" vertical="center" wrapText="1"/>
    </xf>
    <xf numFmtId="0" fontId="25" fillId="0" borderId="39" xfId="0" applyFont="1" applyBorder="1" applyAlignment="1">
      <alignment vertical="center" wrapText="1"/>
    </xf>
    <xf numFmtId="9" fontId="12" fillId="0" borderId="46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3" fontId="14" fillId="0" borderId="42" xfId="0" applyNumberFormat="1" applyFont="1" applyBorder="1" applyAlignment="1">
      <alignment horizontal="right" vertical="center" wrapText="1"/>
    </xf>
    <xf numFmtId="0" fontId="14" fillId="0" borderId="42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39" xfId="0" applyFont="1" applyBorder="1" applyAlignment="1">
      <alignment horizontal="left" vertical="center" wrapText="1"/>
    </xf>
    <xf numFmtId="3" fontId="13" fillId="0" borderId="0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justify" vertical="center" wrapText="1"/>
    </xf>
    <xf numFmtId="0" fontId="10" fillId="0" borderId="37" xfId="0" applyFont="1" applyBorder="1" applyAlignment="1">
      <alignment horizontal="justify" vertical="center" wrapText="1"/>
    </xf>
    <xf numFmtId="0" fontId="10" fillId="0" borderId="39" xfId="0" applyFont="1" applyBorder="1" applyAlignment="1">
      <alignment horizontal="justify" vertical="center" wrapText="1"/>
    </xf>
    <xf numFmtId="0" fontId="18" fillId="0" borderId="39" xfId="1" applyFont="1" applyBorder="1" applyAlignment="1">
      <alignment horizontal="justify" vertical="center" wrapText="1"/>
    </xf>
    <xf numFmtId="0" fontId="14" fillId="0" borderId="41" xfId="0" applyFont="1" applyBorder="1" applyAlignment="1">
      <alignment horizontal="center" vertical="center" wrapText="1"/>
    </xf>
    <xf numFmtId="0" fontId="10" fillId="0" borderId="37" xfId="0" applyFont="1" applyBorder="1" applyAlignment="1">
      <alignment vertical="center" wrapText="1"/>
    </xf>
    <xf numFmtId="0" fontId="10" fillId="0" borderId="39" xfId="0" applyFont="1" applyBorder="1" applyAlignment="1">
      <alignment vertical="center" wrapText="1"/>
    </xf>
    <xf numFmtId="0" fontId="13" fillId="0" borderId="39" xfId="0" applyFont="1" applyBorder="1" applyAlignment="1">
      <alignment horizontal="justify" vertical="center" wrapText="1"/>
    </xf>
    <xf numFmtId="0" fontId="8" fillId="0" borderId="37" xfId="0" applyFont="1" applyFill="1" applyBorder="1"/>
    <xf numFmtId="0" fontId="13" fillId="3" borderId="39" xfId="0" applyFont="1" applyFill="1" applyBorder="1" applyAlignment="1">
      <alignment vertical="center" wrapText="1"/>
    </xf>
    <xf numFmtId="0" fontId="12" fillId="3" borderId="41" xfId="0" applyFont="1" applyFill="1" applyBorder="1" applyAlignment="1">
      <alignment vertical="center" wrapText="1"/>
    </xf>
    <xf numFmtId="3" fontId="12" fillId="3" borderId="42" xfId="0" applyNumberFormat="1" applyFont="1" applyFill="1" applyBorder="1" applyAlignment="1">
      <alignment horizontal="right" vertical="center" wrapText="1"/>
    </xf>
    <xf numFmtId="0" fontId="13" fillId="0" borderId="39" xfId="0" applyFont="1" applyBorder="1" applyAlignment="1">
      <alignment vertical="top" wrapText="1"/>
    </xf>
    <xf numFmtId="0" fontId="13" fillId="0" borderId="41" xfId="0" applyFont="1" applyBorder="1" applyAlignment="1">
      <alignment vertical="center" wrapText="1"/>
    </xf>
    <xf numFmtId="3" fontId="13" fillId="0" borderId="42" xfId="0" applyNumberFormat="1" applyFont="1" applyBorder="1" applyAlignment="1">
      <alignment horizontal="right" vertical="center" wrapText="1"/>
    </xf>
    <xf numFmtId="0" fontId="13" fillId="0" borderId="42" xfId="0" applyFont="1" applyBorder="1" applyAlignment="1">
      <alignment horizontal="right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3" fontId="25" fillId="0" borderId="42" xfId="0" applyNumberFormat="1" applyFont="1" applyBorder="1" applyAlignment="1">
      <alignment horizontal="right" vertical="center" wrapText="1"/>
    </xf>
    <xf numFmtId="0" fontId="25" fillId="0" borderId="42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12" fillId="0" borderId="39" xfId="0" applyFont="1" applyBorder="1" applyAlignment="1">
      <alignment vertical="center" wrapText="1"/>
    </xf>
    <xf numFmtId="0" fontId="18" fillId="0" borderId="39" xfId="0" applyFont="1" applyBorder="1" applyAlignment="1">
      <alignment vertical="center" wrapText="1"/>
    </xf>
    <xf numFmtId="0" fontId="18" fillId="0" borderId="41" xfId="0" applyFont="1" applyBorder="1" applyAlignment="1">
      <alignment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vertical="center"/>
    </xf>
    <xf numFmtId="3" fontId="12" fillId="3" borderId="42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1" fontId="25" fillId="0" borderId="48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3" fontId="13" fillId="0" borderId="18" xfId="0" applyNumberFormat="1" applyFont="1" applyBorder="1" applyAlignment="1">
      <alignment horizontal="right" vertical="center" wrapText="1"/>
    </xf>
    <xf numFmtId="3" fontId="12" fillId="0" borderId="42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center" vertical="center" wrapText="1"/>
    </xf>
    <xf numFmtId="166" fontId="13" fillId="0" borderId="18" xfId="0" applyNumberFormat="1" applyFont="1" applyBorder="1" applyAlignment="1">
      <alignment horizontal="center" vertical="center" wrapText="1"/>
    </xf>
    <xf numFmtId="1" fontId="12" fillId="0" borderId="42" xfId="0" applyNumberFormat="1" applyFont="1" applyBorder="1" applyAlignment="1">
      <alignment horizontal="center" vertical="center" wrapText="1"/>
    </xf>
    <xf numFmtId="166" fontId="13" fillId="0" borderId="22" xfId="0" applyNumberFormat="1" applyFont="1" applyBorder="1" applyAlignment="1">
      <alignment horizontal="center" vertical="center" wrapText="1"/>
    </xf>
    <xf numFmtId="165" fontId="13" fillId="0" borderId="22" xfId="0" applyNumberFormat="1" applyFont="1" applyBorder="1" applyAlignment="1">
      <alignment horizontal="center" vertical="center" wrapText="1"/>
    </xf>
    <xf numFmtId="1" fontId="10" fillId="0" borderId="38" xfId="0" applyNumberFormat="1" applyFont="1" applyBorder="1" applyAlignment="1">
      <alignment horizontal="center" vertical="center" wrapText="1"/>
    </xf>
    <xf numFmtId="1" fontId="23" fillId="0" borderId="48" xfId="0" applyNumberFormat="1" applyFont="1" applyBorder="1" applyAlignment="1">
      <alignment horizontal="center" vertical="center" wrapText="1"/>
    </xf>
    <xf numFmtId="49" fontId="25" fillId="0" borderId="18" xfId="0" applyNumberFormat="1" applyFont="1" applyBorder="1" applyAlignment="1">
      <alignment horizontal="center" vertical="center" wrapText="1"/>
    </xf>
    <xf numFmtId="49" fontId="25" fillId="0" borderId="40" xfId="0" applyNumberFormat="1" applyFont="1" applyBorder="1" applyAlignment="1">
      <alignment horizontal="center" vertical="center" wrapText="1"/>
    </xf>
    <xf numFmtId="49" fontId="12" fillId="0" borderId="42" xfId="0" applyNumberFormat="1" applyFont="1" applyBorder="1" applyAlignment="1">
      <alignment horizontal="center" vertical="center" wrapText="1"/>
    </xf>
    <xf numFmtId="49" fontId="12" fillId="0" borderId="43" xfId="0" applyNumberFormat="1" applyFont="1" applyBorder="1" applyAlignment="1">
      <alignment horizontal="center" vertical="center" wrapText="1"/>
    </xf>
    <xf numFmtId="1" fontId="26" fillId="0" borderId="38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right" vertical="top" wrapText="1"/>
    </xf>
    <xf numFmtId="0" fontId="12" fillId="0" borderId="1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3" fontId="13" fillId="0" borderId="18" xfId="0" applyNumberFormat="1" applyFont="1" applyBorder="1" applyAlignment="1">
      <alignment horizontal="right" vertical="center" wrapText="1"/>
    </xf>
    <xf numFmtId="3" fontId="12" fillId="0" borderId="42" xfId="0" applyNumberFormat="1" applyFont="1" applyBorder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13" fillId="0" borderId="7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3" fontId="12" fillId="0" borderId="18" xfId="0" applyNumberFormat="1" applyFont="1" applyBorder="1" applyAlignment="1">
      <alignment horizontal="right" vertical="center" wrapText="1"/>
    </xf>
    <xf numFmtId="3" fontId="12" fillId="0" borderId="42" xfId="0" applyNumberFormat="1" applyFont="1" applyBorder="1" applyAlignment="1">
      <alignment horizontal="right" vertical="center" wrapText="1"/>
    </xf>
    <xf numFmtId="3" fontId="13" fillId="0" borderId="18" xfId="0" applyNumberFormat="1" applyFont="1" applyBorder="1" applyAlignment="1">
      <alignment horizontal="right" vertical="center" wrapText="1"/>
    </xf>
    <xf numFmtId="0" fontId="12" fillId="0" borderId="22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1" fontId="10" fillId="0" borderId="18" xfId="0" applyNumberFormat="1" applyFont="1" applyBorder="1" applyAlignment="1">
      <alignment vertical="center" wrapText="1"/>
    </xf>
    <xf numFmtId="1" fontId="16" fillId="0" borderId="42" xfId="0" applyNumberFormat="1" applyFont="1" applyBorder="1" applyAlignment="1">
      <alignment vertical="center" wrapText="1"/>
    </xf>
    <xf numFmtId="3" fontId="0" fillId="0" borderId="18" xfId="0" applyNumberFormat="1" applyBorder="1"/>
    <xf numFmtId="3" fontId="13" fillId="0" borderId="38" xfId="0" applyNumberFormat="1" applyFont="1" applyBorder="1" applyAlignment="1">
      <alignment horizontal="center" vertical="center" wrapText="1"/>
    </xf>
    <xf numFmtId="3" fontId="25" fillId="0" borderId="30" xfId="0" applyNumberFormat="1" applyFont="1" applyBorder="1" applyAlignment="1">
      <alignment horizontal="center" vertical="center" wrapText="1"/>
    </xf>
    <xf numFmtId="3" fontId="25" fillId="0" borderId="48" xfId="0" applyNumberFormat="1" applyFont="1" applyBorder="1" applyAlignment="1">
      <alignment horizontal="center" vertical="center" wrapText="1"/>
    </xf>
    <xf numFmtId="166" fontId="13" fillId="0" borderId="7" xfId="0" applyNumberFormat="1" applyFont="1" applyBorder="1" applyAlignment="1">
      <alignment horizontal="center" vertical="center" wrapText="1"/>
    </xf>
    <xf numFmtId="1" fontId="13" fillId="0" borderId="9" xfId="0" applyNumberFormat="1" applyFont="1" applyBorder="1" applyAlignment="1">
      <alignment horizontal="center" vertical="center" wrapText="1"/>
    </xf>
    <xf numFmtId="1" fontId="25" fillId="0" borderId="9" xfId="0" applyNumberFormat="1" applyFont="1" applyBorder="1" applyAlignment="1">
      <alignment horizontal="center" vertical="center" wrapText="1"/>
    </xf>
    <xf numFmtId="166" fontId="13" fillId="0" borderId="0" xfId="0" applyNumberFormat="1" applyFont="1" applyBorder="1" applyAlignment="1">
      <alignment horizontal="center" vertical="center" wrapText="1"/>
    </xf>
    <xf numFmtId="1" fontId="25" fillId="0" borderId="8" xfId="0" applyNumberFormat="1" applyFont="1" applyBorder="1" applyAlignment="1">
      <alignment horizontal="center" vertical="center" wrapText="1"/>
    </xf>
    <xf numFmtId="1" fontId="13" fillId="0" borderId="8" xfId="0" applyNumberFormat="1" applyFont="1" applyBorder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 wrapText="1"/>
    </xf>
    <xf numFmtId="165" fontId="13" fillId="0" borderId="7" xfId="0" applyNumberFormat="1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166" fontId="25" fillId="0" borderId="18" xfId="0" applyNumberFormat="1" applyFont="1" applyBorder="1" applyAlignment="1">
      <alignment horizontal="center" vertical="center" wrapText="1"/>
    </xf>
    <xf numFmtId="1" fontId="25" fillId="0" borderId="40" xfId="0" applyNumberFormat="1" applyFont="1" applyBorder="1" applyAlignment="1">
      <alignment horizontal="center" vertical="center" wrapText="1"/>
    </xf>
    <xf numFmtId="1" fontId="25" fillId="0" borderId="43" xfId="0" applyNumberFormat="1" applyFont="1" applyBorder="1" applyAlignment="1">
      <alignment horizontal="center" vertical="center" wrapText="1"/>
    </xf>
    <xf numFmtId="1" fontId="14" fillId="0" borderId="43" xfId="0" applyNumberFormat="1" applyFont="1" applyBorder="1" applyAlignment="1">
      <alignment horizontal="center" vertical="center" wrapText="1"/>
    </xf>
    <xf numFmtId="166" fontId="13" fillId="0" borderId="0" xfId="0" applyNumberFormat="1" applyFont="1" applyAlignment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3" fillId="0" borderId="0" xfId="0" applyNumberFormat="1" applyFont="1" applyBorder="1" applyAlignment="1">
      <alignment horizontal="center" vertical="center" wrapText="1"/>
    </xf>
    <xf numFmtId="1" fontId="13" fillId="0" borderId="7" xfId="0" applyNumberFormat="1" applyFont="1" applyBorder="1" applyAlignment="1">
      <alignment horizontal="center" vertical="center" wrapText="1"/>
    </xf>
    <xf numFmtId="1" fontId="25" fillId="0" borderId="7" xfId="0" applyNumberFormat="1" applyFont="1" applyBorder="1" applyAlignment="1">
      <alignment horizontal="center" vertical="center" wrapText="1"/>
    </xf>
    <xf numFmtId="1" fontId="25" fillId="0" borderId="3" xfId="0" applyNumberFormat="1" applyFont="1" applyBorder="1" applyAlignment="1">
      <alignment horizontal="center" vertical="center" wrapText="1"/>
    </xf>
    <xf numFmtId="1" fontId="25" fillId="0" borderId="4" xfId="0" applyNumberFormat="1" applyFont="1" applyBorder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64" fontId="12" fillId="0" borderId="7" xfId="0" applyNumberFormat="1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64" fontId="13" fillId="0" borderId="0" xfId="0" applyNumberFormat="1" applyFont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1" fontId="10" fillId="0" borderId="9" xfId="0" applyNumberFormat="1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3" fontId="25" fillId="0" borderId="0" xfId="0" applyNumberFormat="1" applyFont="1" applyAlignment="1">
      <alignment horizontal="center" vertical="center" wrapText="1"/>
    </xf>
    <xf numFmtId="1" fontId="25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/>
    <xf numFmtId="49" fontId="23" fillId="0" borderId="0" xfId="0" applyNumberFormat="1" applyFont="1" applyFill="1" applyAlignment="1">
      <alignment horizontal="right"/>
    </xf>
    <xf numFmtId="0" fontId="14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3" fontId="12" fillId="0" borderId="9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 wrapText="1"/>
    </xf>
    <xf numFmtId="0" fontId="9" fillId="6" borderId="0" xfId="0" applyFont="1" applyFill="1" applyAlignment="1">
      <alignment horizontal="center" vertical="center"/>
    </xf>
    <xf numFmtId="0" fontId="10" fillId="6" borderId="0" xfId="0" applyFont="1" applyFill="1"/>
    <xf numFmtId="49" fontId="14" fillId="6" borderId="0" xfId="0" applyNumberFormat="1" applyFont="1" applyFill="1" applyAlignment="1">
      <alignment horizontal="center"/>
    </xf>
    <xf numFmtId="0" fontId="0" fillId="6" borderId="0" xfId="0" applyFill="1"/>
    <xf numFmtId="0" fontId="12" fillId="6" borderId="19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vertical="center" wrapText="1"/>
    </xf>
    <xf numFmtId="3" fontId="10" fillId="6" borderId="8" xfId="0" applyNumberFormat="1" applyFont="1" applyFill="1" applyBorder="1" applyAlignment="1">
      <alignment horizontal="right" vertical="center" wrapText="1"/>
    </xf>
    <xf numFmtId="3" fontId="13" fillId="6" borderId="8" xfId="0" applyNumberFormat="1" applyFont="1" applyFill="1" applyBorder="1" applyAlignment="1">
      <alignment horizontal="right" vertical="center" wrapText="1"/>
    </xf>
    <xf numFmtId="0" fontId="12" fillId="6" borderId="8" xfId="0" applyFont="1" applyFill="1" applyBorder="1" applyAlignment="1">
      <alignment vertical="center" wrapText="1"/>
    </xf>
    <xf numFmtId="3" fontId="14" fillId="6" borderId="8" xfId="0" applyNumberFormat="1" applyFont="1" applyFill="1" applyBorder="1" applyAlignment="1">
      <alignment horizontal="right" vertical="center" wrapText="1"/>
    </xf>
    <xf numFmtId="0" fontId="14" fillId="6" borderId="8" xfId="0" applyFont="1" applyFill="1" applyBorder="1" applyAlignment="1">
      <alignment horizontal="center" vertical="center" wrapText="1"/>
    </xf>
    <xf numFmtId="166" fontId="13" fillId="6" borderId="8" xfId="0" applyNumberFormat="1" applyFont="1" applyFill="1" applyBorder="1" applyAlignment="1">
      <alignment horizontal="center" vertical="center" wrapText="1"/>
    </xf>
    <xf numFmtId="166" fontId="10" fillId="6" borderId="8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12" fillId="0" borderId="42" xfId="0" applyNumberFormat="1" applyFont="1" applyBorder="1" applyAlignment="1">
      <alignment horizontal="center" vertical="center" wrapText="1"/>
    </xf>
    <xf numFmtId="166" fontId="10" fillId="0" borderId="22" xfId="0" applyNumberFormat="1" applyFont="1" applyBorder="1" applyAlignment="1">
      <alignment horizontal="center" vertical="center" wrapText="1"/>
    </xf>
    <xf numFmtId="3" fontId="26" fillId="0" borderId="22" xfId="0" applyNumberFormat="1" applyFont="1" applyBorder="1" applyAlignment="1">
      <alignment horizontal="right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3" fontId="26" fillId="0" borderId="9" xfId="0" applyNumberFormat="1" applyFont="1" applyBorder="1" applyAlignment="1">
      <alignment horizontal="right" vertical="center" wrapText="1"/>
    </xf>
    <xf numFmtId="3" fontId="26" fillId="0" borderId="14" xfId="0" applyNumberFormat="1" applyFont="1" applyBorder="1" applyAlignment="1">
      <alignment vertical="center" wrapText="1"/>
    </xf>
    <xf numFmtId="3" fontId="26" fillId="0" borderId="0" xfId="0" applyNumberFormat="1" applyFont="1" applyAlignment="1">
      <alignment vertical="center" wrapText="1"/>
    </xf>
    <xf numFmtId="165" fontId="26" fillId="0" borderId="0" xfId="0" applyNumberFormat="1" applyFont="1" applyAlignment="1">
      <alignment vertical="center" wrapText="1"/>
    </xf>
    <xf numFmtId="165" fontId="26" fillId="0" borderId="9" xfId="0" applyNumberFormat="1" applyFont="1" applyBorder="1" applyAlignment="1">
      <alignment horizontal="right" vertical="center" wrapText="1"/>
    </xf>
    <xf numFmtId="165" fontId="26" fillId="0" borderId="0" xfId="0" applyNumberFormat="1" applyFont="1" applyAlignment="1">
      <alignment horizontal="right" vertical="center" wrapText="1"/>
    </xf>
    <xf numFmtId="165" fontId="26" fillId="0" borderId="9" xfId="0" applyNumberFormat="1" applyFont="1" applyBorder="1" applyAlignment="1">
      <alignment vertical="center" wrapText="1"/>
    </xf>
    <xf numFmtId="165" fontId="26" fillId="0" borderId="7" xfId="0" applyNumberFormat="1" applyFont="1" applyBorder="1" applyAlignment="1">
      <alignment horizontal="right" vertical="center" wrapText="1"/>
    </xf>
    <xf numFmtId="165" fontId="26" fillId="0" borderId="8" xfId="0" applyNumberFormat="1" applyFont="1" applyBorder="1" applyAlignment="1">
      <alignment horizontal="right" vertical="center" wrapText="1"/>
    </xf>
    <xf numFmtId="0" fontId="25" fillId="0" borderId="7" xfId="0" applyFont="1" applyBorder="1" applyAlignment="1">
      <alignment horizontal="center" wrapText="1"/>
    </xf>
    <xf numFmtId="0" fontId="36" fillId="0" borderId="0" xfId="0" applyFont="1" applyAlignment="1">
      <alignment horizontal="justify" vertical="center"/>
    </xf>
    <xf numFmtId="49" fontId="20" fillId="0" borderId="0" xfId="0" applyNumberFormat="1" applyFont="1" applyFill="1" applyAlignment="1">
      <alignment horizontal="right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 wrapText="1"/>
    </xf>
    <xf numFmtId="0" fontId="13" fillId="0" borderId="37" xfId="0" applyFont="1" applyFill="1" applyBorder="1" applyAlignment="1">
      <alignment vertical="center" wrapText="1"/>
    </xf>
    <xf numFmtId="3" fontId="13" fillId="0" borderId="22" xfId="0" applyNumberFormat="1" applyFont="1" applyFill="1" applyBorder="1" applyAlignment="1">
      <alignment horizontal="right" vertical="center" wrapText="1"/>
    </xf>
    <xf numFmtId="3" fontId="10" fillId="0" borderId="22" xfId="0" applyNumberFormat="1" applyFont="1" applyFill="1" applyBorder="1" applyAlignment="1">
      <alignment horizontal="right" vertical="center" wrapText="1"/>
    </xf>
    <xf numFmtId="166" fontId="13" fillId="0" borderId="22" xfId="0" applyNumberFormat="1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1" fontId="13" fillId="0" borderId="38" xfId="0" applyNumberFormat="1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vertical="center" wrapText="1"/>
    </xf>
    <xf numFmtId="3" fontId="13" fillId="0" borderId="18" xfId="0" applyNumberFormat="1" applyFont="1" applyFill="1" applyBorder="1" applyAlignment="1">
      <alignment horizontal="right" vertical="center" wrapText="1"/>
    </xf>
    <xf numFmtId="3" fontId="10" fillId="0" borderId="18" xfId="0" applyNumberFormat="1" applyFont="1" applyFill="1" applyBorder="1" applyAlignment="1">
      <alignment horizontal="right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3" fontId="12" fillId="0" borderId="42" xfId="0" applyNumberFormat="1" applyFont="1" applyFill="1" applyBorder="1" applyAlignment="1">
      <alignment horizontal="right" vertical="center" wrapText="1"/>
    </xf>
    <xf numFmtId="1" fontId="12" fillId="0" borderId="42" xfId="0" applyNumberFormat="1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center" vertical="center" wrapText="1"/>
    </xf>
    <xf numFmtId="1" fontId="25" fillId="0" borderId="48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3" fontId="13" fillId="0" borderId="18" xfId="0" applyNumberFormat="1" applyFont="1" applyBorder="1" applyAlignment="1">
      <alignment horizontal="right" vertical="center" wrapText="1"/>
    </xf>
    <xf numFmtId="3" fontId="12" fillId="0" borderId="42" xfId="0" applyNumberFormat="1" applyFont="1" applyBorder="1" applyAlignment="1">
      <alignment horizontal="right" vertical="center" wrapText="1"/>
    </xf>
    <xf numFmtId="1" fontId="13" fillId="6" borderId="8" xfId="0" applyNumberFormat="1" applyFont="1" applyFill="1" applyBorder="1" applyAlignment="1">
      <alignment horizontal="center" vertical="center" wrapText="1"/>
    </xf>
    <xf numFmtId="1" fontId="25" fillId="6" borderId="8" xfId="0" applyNumberFormat="1" applyFont="1" applyFill="1" applyBorder="1" applyAlignment="1">
      <alignment horizontal="center" vertical="center" wrapText="1"/>
    </xf>
    <xf numFmtId="3" fontId="0" fillId="6" borderId="0" xfId="0" applyNumberFormat="1" applyFill="1"/>
    <xf numFmtId="1" fontId="13" fillId="0" borderId="48" xfId="0" applyNumberFormat="1" applyFont="1" applyBorder="1" applyAlignment="1">
      <alignment horizontal="center" vertical="center" wrapText="1"/>
    </xf>
    <xf numFmtId="0" fontId="0" fillId="0" borderId="0" xfId="0" applyFont="1"/>
    <xf numFmtId="0" fontId="12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right" vertical="center"/>
    </xf>
    <xf numFmtId="49" fontId="14" fillId="0" borderId="0" xfId="0" applyNumberFormat="1" applyFont="1" applyFill="1" applyAlignment="1">
      <alignment horizontal="right"/>
    </xf>
    <xf numFmtId="0" fontId="13" fillId="0" borderId="37" xfId="0" applyFont="1" applyFill="1" applyBorder="1" applyAlignment="1">
      <alignment horizontal="justify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3" fillId="0" borderId="9" xfId="0" applyFont="1" applyFill="1" applyBorder="1" applyAlignment="1">
      <alignment horizontal="right" vertical="center" wrapText="1"/>
    </xf>
    <xf numFmtId="0" fontId="13" fillId="0" borderId="39" xfId="0" applyFont="1" applyFill="1" applyBorder="1" applyAlignment="1">
      <alignment horizontal="left" vertical="center" wrapText="1"/>
    </xf>
    <xf numFmtId="165" fontId="13" fillId="0" borderId="18" xfId="0" applyNumberFormat="1" applyFont="1" applyFill="1" applyBorder="1" applyAlignment="1">
      <alignment horizontal="center" vertical="center" wrapText="1"/>
    </xf>
    <xf numFmtId="1" fontId="13" fillId="0" borderId="18" xfId="0" applyNumberFormat="1" applyFont="1" applyFill="1" applyBorder="1" applyAlignment="1">
      <alignment horizontal="center" vertical="center" wrapText="1"/>
    </xf>
    <xf numFmtId="1" fontId="13" fillId="0" borderId="40" xfId="0" applyNumberFormat="1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left" vertical="center" wrapText="1"/>
    </xf>
    <xf numFmtId="3" fontId="13" fillId="0" borderId="27" xfId="0" applyNumberFormat="1" applyFont="1" applyFill="1" applyBorder="1" applyAlignment="1">
      <alignment horizontal="right" vertical="center" wrapText="1"/>
    </xf>
    <xf numFmtId="3" fontId="12" fillId="0" borderId="3" xfId="0" applyNumberFormat="1" applyFont="1" applyFill="1" applyBorder="1" applyAlignment="1">
      <alignment horizontal="right" vertical="center" wrapText="1"/>
    </xf>
    <xf numFmtId="1" fontId="25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166" fontId="13" fillId="0" borderId="18" xfId="0" applyNumberFormat="1" applyFont="1" applyFill="1" applyBorder="1" applyAlignment="1">
      <alignment horizontal="center" vertical="center" wrapText="1"/>
    </xf>
    <xf numFmtId="1" fontId="13" fillId="0" borderId="18" xfId="0" applyNumberFormat="1" applyFont="1" applyFill="1" applyBorder="1" applyAlignment="1">
      <alignment horizontal="right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vertical="center" wrapText="1"/>
    </xf>
    <xf numFmtId="167" fontId="0" fillId="0" borderId="0" xfId="0" applyNumberFormat="1" applyFill="1"/>
    <xf numFmtId="0" fontId="12" fillId="0" borderId="13" xfId="0" applyFont="1" applyFill="1" applyBorder="1" applyAlignment="1">
      <alignment horizontal="center" vertical="center" wrapText="1"/>
    </xf>
    <xf numFmtId="166" fontId="0" fillId="6" borderId="0" xfId="0" applyNumberFormat="1" applyFill="1"/>
    <xf numFmtId="0" fontId="36" fillId="0" borderId="0" xfId="0" applyFont="1"/>
    <xf numFmtId="0" fontId="1" fillId="0" borderId="0" xfId="0" applyFont="1" applyFill="1" applyAlignment="1">
      <alignment horizontal="justify" vertical="center"/>
    </xf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right"/>
    </xf>
    <xf numFmtId="0" fontId="4" fillId="0" borderId="1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right" vertical="center" wrapText="1"/>
    </xf>
    <xf numFmtId="166" fontId="5" fillId="0" borderId="18" xfId="0" applyNumberFormat="1" applyFont="1" applyFill="1" applyBorder="1" applyAlignment="1">
      <alignment horizontal="center" vertical="center" wrapText="1"/>
    </xf>
    <xf numFmtId="1" fontId="5" fillId="0" borderId="40" xfId="0" applyNumberFormat="1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3" fontId="4" fillId="0" borderId="42" xfId="0" applyNumberFormat="1" applyFont="1" applyFill="1" applyBorder="1" applyAlignment="1">
      <alignment horizontal="right" vertical="center" wrapText="1"/>
    </xf>
    <xf numFmtId="1" fontId="4" fillId="0" borderId="42" xfId="0" applyNumberFormat="1" applyFont="1" applyFill="1" applyBorder="1" applyAlignment="1">
      <alignment horizontal="center" vertical="center" wrapText="1"/>
    </xf>
    <xf numFmtId="1" fontId="35" fillId="0" borderId="43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justify" vertical="center"/>
    </xf>
    <xf numFmtId="0" fontId="12" fillId="0" borderId="37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1" fontId="25" fillId="0" borderId="43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14" fillId="0" borderId="0" xfId="0" applyFont="1" applyFill="1"/>
    <xf numFmtId="3" fontId="26" fillId="0" borderId="5" xfId="0" applyNumberFormat="1" applyFont="1" applyFill="1" applyBorder="1" applyAlignment="1">
      <alignment horizontal="center" vertical="center" wrapText="1"/>
    </xf>
    <xf numFmtId="3" fontId="26" fillId="0" borderId="7" xfId="0" applyNumberFormat="1" applyFont="1" applyFill="1" applyBorder="1" applyAlignment="1">
      <alignment horizontal="center" vertical="center" wrapText="1"/>
    </xf>
    <xf numFmtId="3" fontId="26" fillId="0" borderId="8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 indent="2"/>
    </xf>
    <xf numFmtId="1" fontId="10" fillId="0" borderId="22" xfId="0" applyNumberFormat="1" applyFont="1" applyBorder="1" applyAlignment="1">
      <alignment horizontal="center" vertical="center" wrapText="1"/>
    </xf>
    <xf numFmtId="1" fontId="23" fillId="0" borderId="30" xfId="0" applyNumberFormat="1" applyFont="1" applyBorder="1" applyAlignment="1">
      <alignment horizontal="center" vertical="center" wrapText="1"/>
    </xf>
    <xf numFmtId="1" fontId="10" fillId="0" borderId="0" xfId="0" applyNumberFormat="1" applyFont="1"/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3" fontId="26" fillId="0" borderId="18" xfId="0" applyNumberFormat="1" applyFont="1" applyBorder="1" applyAlignment="1">
      <alignment horizontal="right" vertical="center"/>
    </xf>
    <xf numFmtId="0" fontId="26" fillId="0" borderId="39" xfId="0" applyFont="1" applyBorder="1" applyAlignment="1">
      <alignment horizontal="center" vertical="center" wrapText="1"/>
    </xf>
    <xf numFmtId="0" fontId="26" fillId="0" borderId="18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" fontId="13" fillId="0" borderId="18" xfId="0" applyNumberFormat="1" applyFont="1" applyBorder="1" applyAlignment="1">
      <alignment horizontal="right" vertical="center" wrapText="1"/>
    </xf>
    <xf numFmtId="3" fontId="12" fillId="0" borderId="42" xfId="0" applyNumberFormat="1" applyFont="1" applyBorder="1" applyAlignment="1">
      <alignment horizontal="right" vertical="center" wrapText="1"/>
    </xf>
    <xf numFmtId="0" fontId="25" fillId="0" borderId="13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166" fontId="39" fillId="0" borderId="0" xfId="0" applyNumberFormat="1" applyFont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39" fillId="0" borderId="14" xfId="0" applyFont="1" applyBorder="1" applyAlignment="1">
      <alignment vertical="center" wrapText="1"/>
    </xf>
    <xf numFmtId="166" fontId="39" fillId="0" borderId="14" xfId="0" applyNumberFormat="1" applyFont="1" applyBorder="1" applyAlignment="1">
      <alignment horizontal="center" vertical="center" wrapText="1"/>
    </xf>
    <xf numFmtId="0" fontId="39" fillId="0" borderId="0" xfId="0" applyFont="1" applyBorder="1" applyAlignment="1">
      <alignment vertical="center" wrapText="1"/>
    </xf>
    <xf numFmtId="166" fontId="39" fillId="0" borderId="0" xfId="0" applyNumberFormat="1" applyFont="1" applyBorder="1" applyAlignment="1">
      <alignment horizontal="center" vertical="center" wrapText="1"/>
    </xf>
    <xf numFmtId="1" fontId="39" fillId="0" borderId="15" xfId="0" applyNumberFormat="1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1" fontId="39" fillId="0" borderId="9" xfId="0" applyNumberFormat="1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1" fontId="35" fillId="0" borderId="3" xfId="0" applyNumberFormat="1" applyFont="1" applyBorder="1" applyAlignment="1">
      <alignment horizontal="center" vertical="center" wrapText="1"/>
    </xf>
    <xf numFmtId="1" fontId="35" fillId="0" borderId="4" xfId="0" applyNumberFormat="1" applyFont="1" applyBorder="1" applyAlignment="1">
      <alignment horizontal="center" vertical="center" wrapText="1"/>
    </xf>
    <xf numFmtId="166" fontId="26" fillId="0" borderId="18" xfId="0" applyNumberFormat="1" applyFont="1" applyBorder="1" applyAlignment="1">
      <alignment horizontal="center" vertical="center"/>
    </xf>
    <xf numFmtId="166" fontId="26" fillId="0" borderId="18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3" fontId="25" fillId="0" borderId="30" xfId="0" applyNumberFormat="1" applyFont="1" applyBorder="1" applyAlignment="1">
      <alignment horizontal="right" vertical="center"/>
    </xf>
    <xf numFmtId="3" fontId="39" fillId="0" borderId="18" xfId="0" applyNumberFormat="1" applyFont="1" applyBorder="1" applyAlignment="1">
      <alignment horizontal="right" vertical="center"/>
    </xf>
    <xf numFmtId="1" fontId="26" fillId="0" borderId="40" xfId="0" applyNumberFormat="1" applyFont="1" applyBorder="1" applyAlignment="1">
      <alignment horizontal="center" vertical="center"/>
    </xf>
    <xf numFmtId="1" fontId="25" fillId="0" borderId="48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1" fontId="25" fillId="0" borderId="30" xfId="0" applyNumberFormat="1" applyFont="1" applyBorder="1" applyAlignment="1">
      <alignment horizontal="center" vertical="center"/>
    </xf>
    <xf numFmtId="1" fontId="13" fillId="0" borderId="40" xfId="0" applyNumberFormat="1" applyFont="1" applyBorder="1" applyAlignment="1">
      <alignment horizontal="center" vertical="center"/>
    </xf>
    <xf numFmtId="1" fontId="25" fillId="0" borderId="43" xfId="0" applyNumberFormat="1" applyFont="1" applyBorder="1" applyAlignment="1">
      <alignment horizontal="center" vertical="center"/>
    </xf>
    <xf numFmtId="166" fontId="8" fillId="0" borderId="9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40" fillId="0" borderId="14" xfId="0" applyNumberFormat="1" applyFont="1" applyBorder="1" applyAlignment="1">
      <alignment horizontal="right" vertical="center"/>
    </xf>
    <xf numFmtId="0" fontId="39" fillId="0" borderId="14" xfId="0" applyFont="1" applyBorder="1" applyAlignment="1">
      <alignment horizontal="center" vertical="center" wrapText="1"/>
    </xf>
    <xf numFmtId="3" fontId="39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right" vertical="center"/>
    </xf>
    <xf numFmtId="3" fontId="39" fillId="3" borderId="7" xfId="0" applyNumberFormat="1" applyFont="1" applyFill="1" applyBorder="1" applyAlignment="1">
      <alignment horizontal="right" vertical="center"/>
    </xf>
    <xf numFmtId="0" fontId="39" fillId="3" borderId="7" xfId="0" applyFont="1" applyFill="1" applyBorder="1" applyAlignment="1">
      <alignment horizontal="center" vertical="center" wrapText="1"/>
    </xf>
    <xf numFmtId="3" fontId="39" fillId="0" borderId="0" xfId="0" applyNumberFormat="1" applyFont="1" applyBorder="1" applyAlignment="1">
      <alignment horizontal="right" vertical="center"/>
    </xf>
    <xf numFmtId="0" fontId="41" fillId="0" borderId="14" xfId="0" applyFont="1" applyBorder="1" applyAlignment="1">
      <alignment horizontal="right" vertical="center"/>
    </xf>
    <xf numFmtId="0" fontId="39" fillId="3" borderId="7" xfId="0" applyFont="1" applyFill="1" applyBorder="1" applyAlignment="1">
      <alignment horizontal="right" vertical="center"/>
    </xf>
    <xf numFmtId="1" fontId="13" fillId="0" borderId="0" xfId="0" applyNumberFormat="1" applyFont="1" applyAlignment="1">
      <alignment horizontal="right" vertical="center"/>
    </xf>
    <xf numFmtId="1" fontId="35" fillId="3" borderId="3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Alignment="1">
      <alignment horizontal="right" vertical="center"/>
    </xf>
    <xf numFmtId="0" fontId="35" fillId="3" borderId="3" xfId="0" applyFont="1" applyFill="1" applyBorder="1" applyAlignment="1">
      <alignment vertical="center" wrapText="1"/>
    </xf>
    <xf numFmtId="1" fontId="39" fillId="3" borderId="9" xfId="0" applyNumberFormat="1" applyFont="1" applyFill="1" applyBorder="1" applyAlignment="1">
      <alignment horizontal="center" vertical="center"/>
    </xf>
    <xf numFmtId="3" fontId="35" fillId="3" borderId="3" xfId="0" applyNumberFormat="1" applyFont="1" applyFill="1" applyBorder="1" applyAlignment="1">
      <alignment vertical="center" wrapText="1"/>
    </xf>
    <xf numFmtId="3" fontId="35" fillId="3" borderId="3" xfId="0" applyNumberFormat="1" applyFont="1" applyFill="1" applyBorder="1" applyAlignment="1">
      <alignment horizontal="center" vertical="center" wrapText="1"/>
    </xf>
    <xf numFmtId="1" fontId="35" fillId="3" borderId="4" xfId="0" applyNumberFormat="1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 wrapText="1"/>
    </xf>
    <xf numFmtId="166" fontId="8" fillId="0" borderId="0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/>
    </xf>
    <xf numFmtId="3" fontId="35" fillId="3" borderId="3" xfId="0" applyNumberFormat="1" applyFont="1" applyFill="1" applyBorder="1" applyAlignment="1">
      <alignment horizontal="right" vertical="center" wrapText="1"/>
    </xf>
    <xf numFmtId="1" fontId="32" fillId="0" borderId="4" xfId="0" applyNumberFormat="1" applyFont="1" applyBorder="1" applyAlignment="1">
      <alignment horizontal="center" vertical="center"/>
    </xf>
    <xf numFmtId="3" fontId="8" fillId="3" borderId="0" xfId="0" applyNumberFormat="1" applyFont="1" applyFill="1" applyBorder="1" applyAlignment="1">
      <alignment horizontal="right" vertical="center" wrapText="1"/>
    </xf>
    <xf numFmtId="3" fontId="39" fillId="3" borderId="0" xfId="0" applyNumberFormat="1" applyFont="1" applyFill="1" applyBorder="1" applyAlignment="1">
      <alignment horizontal="right" vertical="center" wrapText="1"/>
    </xf>
    <xf numFmtId="166" fontId="39" fillId="3" borderId="0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vertical="center" wrapText="1"/>
    </xf>
    <xf numFmtId="0" fontId="39" fillId="3" borderId="0" xfId="0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12" fillId="3" borderId="2" xfId="0" applyFont="1" applyFill="1" applyBorder="1" applyAlignment="1">
      <alignment vertical="center" wrapText="1"/>
    </xf>
    <xf numFmtId="0" fontId="32" fillId="0" borderId="0" xfId="0" applyFont="1" applyBorder="1" applyAlignment="1">
      <alignment horizontal="right" vertical="center" wrapText="1"/>
    </xf>
    <xf numFmtId="3" fontId="32" fillId="0" borderId="0" xfId="0" applyNumberFormat="1" applyFont="1" applyBorder="1" applyAlignment="1">
      <alignment horizontal="right" vertical="center" wrapText="1"/>
    </xf>
    <xf numFmtId="0" fontId="35" fillId="3" borderId="0" xfId="0" applyFont="1" applyFill="1" applyBorder="1" applyAlignment="1">
      <alignment horizontal="right" vertical="center" wrapText="1"/>
    </xf>
    <xf numFmtId="0" fontId="32" fillId="0" borderId="3" xfId="0" applyFont="1" applyBorder="1" applyAlignment="1">
      <alignment horizontal="right" vertical="center" wrapText="1"/>
    </xf>
    <xf numFmtId="0" fontId="35" fillId="3" borderId="3" xfId="0" applyFont="1" applyFill="1" applyBorder="1" applyAlignment="1">
      <alignment horizontal="right" vertical="center" wrapText="1"/>
    </xf>
    <xf numFmtId="3" fontId="32" fillId="0" borderId="3" xfId="0" applyNumberFormat="1" applyFont="1" applyBorder="1" applyAlignment="1">
      <alignment horizontal="right" vertical="center" wrapText="1"/>
    </xf>
    <xf numFmtId="0" fontId="39" fillId="3" borderId="0" xfId="0" applyFont="1" applyFill="1" applyBorder="1" applyAlignment="1">
      <alignment vertical="center" wrapText="1"/>
    </xf>
    <xf numFmtId="3" fontId="35" fillId="3" borderId="0" xfId="0" applyNumberFormat="1" applyFont="1" applyFill="1" applyBorder="1" applyAlignment="1">
      <alignment horizontal="right" vertical="center" wrapText="1"/>
    </xf>
    <xf numFmtId="0" fontId="39" fillId="0" borderId="0" xfId="0" applyFont="1" applyBorder="1" applyAlignment="1">
      <alignment horizontal="center" vertical="center" wrapText="1"/>
    </xf>
    <xf numFmtId="3" fontId="35" fillId="0" borderId="3" xfId="0" applyNumberFormat="1" applyFont="1" applyBorder="1" applyAlignment="1">
      <alignment horizontal="center" vertical="center" wrapText="1"/>
    </xf>
    <xf numFmtId="3" fontId="32" fillId="0" borderId="3" xfId="0" applyNumberFormat="1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35" fillId="0" borderId="0" xfId="0" applyFont="1" applyBorder="1" applyAlignment="1">
      <alignment horizontal="center" vertical="center" wrapText="1"/>
    </xf>
    <xf numFmtId="0" fontId="37" fillId="5" borderId="14" xfId="0" applyFont="1" applyFill="1" applyBorder="1" applyAlignment="1">
      <alignment vertical="center"/>
    </xf>
    <xf numFmtId="0" fontId="37" fillId="5" borderId="15" xfId="0" applyFont="1" applyFill="1" applyBorder="1" applyAlignment="1">
      <alignment vertical="center"/>
    </xf>
    <xf numFmtId="0" fontId="35" fillId="3" borderId="9" xfId="0" applyFont="1" applyFill="1" applyBorder="1" applyAlignment="1">
      <alignment horizontal="center" vertical="center" wrapText="1"/>
    </xf>
    <xf numFmtId="0" fontId="35" fillId="3" borderId="20" xfId="0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center" vertical="center" wrapText="1"/>
    </xf>
    <xf numFmtId="0" fontId="35" fillId="0" borderId="3" xfId="0" applyFont="1" applyBorder="1" applyAlignment="1">
      <alignment vertical="center" wrapText="1"/>
    </xf>
    <xf numFmtId="0" fontId="8" fillId="5" borderId="13" xfId="0" applyFont="1" applyFill="1" applyBorder="1"/>
    <xf numFmtId="0" fontId="8" fillId="0" borderId="19" xfId="0" applyFont="1" applyBorder="1"/>
    <xf numFmtId="0" fontId="35" fillId="0" borderId="0" xfId="0" applyFont="1" applyBorder="1"/>
    <xf numFmtId="0" fontId="8" fillId="0" borderId="20" xfId="0" applyFont="1" applyBorder="1"/>
    <xf numFmtId="0" fontId="8" fillId="0" borderId="2" xfId="0" applyFont="1" applyBorder="1"/>
    <xf numFmtId="166" fontId="39" fillId="0" borderId="9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/>
    </xf>
    <xf numFmtId="49" fontId="32" fillId="0" borderId="0" xfId="0" applyNumberFormat="1" applyFont="1"/>
    <xf numFmtId="3" fontId="35" fillId="0" borderId="3" xfId="0" applyNumberFormat="1" applyFont="1" applyBorder="1" applyAlignment="1">
      <alignment horizontal="right" vertical="center"/>
    </xf>
    <xf numFmtId="0" fontId="35" fillId="0" borderId="6" xfId="0" applyFont="1" applyBorder="1" applyAlignment="1">
      <alignment horizontal="center" vertical="center" wrapText="1"/>
    </xf>
    <xf numFmtId="0" fontId="8" fillId="0" borderId="0" xfId="0" applyFont="1" applyBorder="1"/>
    <xf numFmtId="0" fontId="35" fillId="0" borderId="14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4" xfId="0" applyFont="1" applyBorder="1"/>
    <xf numFmtId="0" fontId="8" fillId="0" borderId="2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35" fillId="0" borderId="20" xfId="0" applyFont="1" applyBorder="1" applyAlignment="1">
      <alignment horizontal="center" vertical="center" wrapText="1"/>
    </xf>
    <xf numFmtId="0" fontId="8" fillId="5" borderId="2" xfId="0" applyFont="1" applyFill="1" applyBorder="1"/>
    <xf numFmtId="0" fontId="37" fillId="5" borderId="3" xfId="0" applyFont="1" applyFill="1" applyBorder="1" applyAlignment="1">
      <alignment vertical="center"/>
    </xf>
    <xf numFmtId="0" fontId="37" fillId="5" borderId="4" xfId="0" applyFont="1" applyFill="1" applyBorder="1" applyAlignment="1">
      <alignment vertical="center"/>
    </xf>
    <xf numFmtId="1" fontId="39" fillId="0" borderId="9" xfId="0" applyNumberFormat="1" applyFont="1" applyBorder="1" applyAlignment="1">
      <alignment horizontal="center" vertical="center"/>
    </xf>
    <xf numFmtId="1" fontId="35" fillId="0" borderId="4" xfId="0" applyNumberFormat="1" applyFont="1" applyBorder="1" applyAlignment="1">
      <alignment horizontal="center" vertical="center"/>
    </xf>
    <xf numFmtId="0" fontId="32" fillId="0" borderId="20" xfId="0" applyFont="1" applyBorder="1"/>
    <xf numFmtId="0" fontId="32" fillId="0" borderId="19" xfId="0" applyFont="1" applyBorder="1"/>
    <xf numFmtId="0" fontId="32" fillId="0" borderId="13" xfId="0" applyFont="1" applyBorder="1" applyAlignment="1">
      <alignment horizontal="center"/>
    </xf>
    <xf numFmtId="1" fontId="25" fillId="0" borderId="42" xfId="0" applyNumberFormat="1" applyFont="1" applyBorder="1" applyAlignment="1">
      <alignment horizontal="center" vertical="center"/>
    </xf>
    <xf numFmtId="3" fontId="39" fillId="0" borderId="7" xfId="0" applyNumberFormat="1" applyFont="1" applyBorder="1" applyAlignment="1">
      <alignment horizontal="right" vertical="center"/>
    </xf>
    <xf numFmtId="0" fontId="39" fillId="0" borderId="0" xfId="0" applyFont="1" applyAlignment="1">
      <alignment horizontal="justify" vertical="center"/>
    </xf>
    <xf numFmtId="0" fontId="32" fillId="0" borderId="0" xfId="0" applyFont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center" wrapText="1"/>
    </xf>
    <xf numFmtId="0" fontId="35" fillId="3" borderId="7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0" fontId="39" fillId="3" borderId="0" xfId="0" applyFont="1" applyFill="1" applyAlignment="1">
      <alignment horizontal="center" vertical="center" wrapText="1"/>
    </xf>
    <xf numFmtId="10" fontId="39" fillId="3" borderId="0" xfId="0" applyNumberFormat="1" applyFont="1" applyFill="1" applyAlignment="1">
      <alignment horizontal="center" vertical="center"/>
    </xf>
    <xf numFmtId="9" fontId="39" fillId="3" borderId="0" xfId="0" applyNumberFormat="1" applyFont="1" applyFill="1" applyAlignment="1">
      <alignment horizontal="center" vertical="center"/>
    </xf>
    <xf numFmtId="3" fontId="39" fillId="0" borderId="9" xfId="0" applyNumberFormat="1" applyFont="1" applyBorder="1" applyAlignment="1">
      <alignment horizontal="right" vertical="center"/>
    </xf>
    <xf numFmtId="0" fontId="39" fillId="0" borderId="7" xfId="0" applyFont="1" applyBorder="1" applyAlignment="1">
      <alignment horizontal="right" vertical="center"/>
    </xf>
    <xf numFmtId="0" fontId="39" fillId="0" borderId="8" xfId="0" applyFont="1" applyBorder="1" applyAlignment="1">
      <alignment horizontal="right" vertical="center"/>
    </xf>
    <xf numFmtId="3" fontId="35" fillId="0" borderId="7" xfId="0" applyNumberFormat="1" applyFont="1" applyBorder="1" applyAlignment="1">
      <alignment horizontal="right" vertical="center"/>
    </xf>
    <xf numFmtId="0" fontId="35" fillId="0" borderId="7" xfId="0" applyFont="1" applyBorder="1" applyAlignment="1">
      <alignment horizontal="right" vertical="center"/>
    </xf>
    <xf numFmtId="3" fontId="35" fillId="0" borderId="8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9" fillId="3" borderId="0" xfId="0" applyFont="1" applyFill="1" applyBorder="1" applyAlignment="1">
      <alignment horizontal="center" vertical="center" wrapText="1"/>
    </xf>
    <xf numFmtId="9" fontId="39" fillId="3" borderId="0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right" vertical="center"/>
    </xf>
    <xf numFmtId="3" fontId="35" fillId="0" borderId="4" xfId="0" applyNumberFormat="1" applyFont="1" applyBorder="1" applyAlignment="1">
      <alignment horizontal="right" vertical="center"/>
    </xf>
    <xf numFmtId="1" fontId="39" fillId="0" borderId="0" xfId="0" applyNumberFormat="1" applyFont="1" applyAlignment="1">
      <alignment horizontal="right" vertical="center"/>
    </xf>
    <xf numFmtId="1" fontId="35" fillId="0" borderId="3" xfId="0" applyNumberFormat="1" applyFont="1" applyBorder="1" applyAlignment="1">
      <alignment horizontal="right" vertical="center"/>
    </xf>
    <xf numFmtId="0" fontId="35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16" fontId="39" fillId="0" borderId="6" xfId="0" applyNumberFormat="1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166" fontId="39" fillId="0" borderId="0" xfId="0" applyNumberFormat="1" applyFont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35" fillId="0" borderId="3" xfId="0" applyFont="1" applyBorder="1" applyAlignment="1">
      <alignment vertical="center"/>
    </xf>
    <xf numFmtId="166" fontId="35" fillId="0" borderId="3" xfId="0" applyNumberFormat="1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horizontal="right" vertical="center"/>
    </xf>
    <xf numFmtId="1" fontId="35" fillId="0" borderId="3" xfId="0" applyNumberFormat="1" applyFont="1" applyBorder="1" applyAlignment="1">
      <alignment horizontal="center" vertical="center"/>
    </xf>
    <xf numFmtId="166" fontId="39" fillId="0" borderId="0" xfId="0" applyNumberFormat="1" applyFont="1" applyBorder="1" applyAlignment="1">
      <alignment horizontal="center" vertical="center"/>
    </xf>
    <xf numFmtId="166" fontId="35" fillId="0" borderId="0" xfId="0" applyNumberFormat="1" applyFont="1" applyBorder="1" applyAlignment="1">
      <alignment horizontal="center" vertical="center"/>
    </xf>
    <xf numFmtId="1" fontId="39" fillId="0" borderId="9" xfId="0" applyNumberFormat="1" applyFont="1" applyBorder="1" applyAlignment="1">
      <alignment vertical="center"/>
    </xf>
    <xf numFmtId="166" fontId="8" fillId="0" borderId="0" xfId="0" applyNumberFormat="1" applyFont="1" applyBorder="1" applyAlignment="1">
      <alignment horizontal="center" vertical="center"/>
    </xf>
    <xf numFmtId="49" fontId="42" fillId="0" borderId="0" xfId="0" applyNumberFormat="1" applyFont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3" xfId="0" applyFont="1" applyBorder="1" applyAlignment="1">
      <alignment horizontal="right" vertical="center"/>
    </xf>
    <xf numFmtId="0" fontId="8" fillId="0" borderId="0" xfId="0" applyFont="1" applyAlignment="1">
      <alignment horizontal="justify" vertical="center"/>
    </xf>
    <xf numFmtId="49" fontId="42" fillId="0" borderId="0" xfId="0" applyNumberFormat="1" applyFont="1" applyAlignment="1">
      <alignment horizontal="justify" vertical="center"/>
    </xf>
    <xf numFmtId="49" fontId="32" fillId="0" borderId="0" xfId="0" applyNumberFormat="1" applyFont="1" applyAlignment="1">
      <alignment horizontal="right"/>
    </xf>
    <xf numFmtId="0" fontId="35" fillId="0" borderId="2" xfId="0" applyFont="1" applyBorder="1" applyAlignment="1">
      <alignment vertical="center" wrapText="1"/>
    </xf>
    <xf numFmtId="0" fontId="43" fillId="0" borderId="0" xfId="0" applyFont="1" applyAlignment="1">
      <alignment horizontal="center" vertical="center"/>
    </xf>
    <xf numFmtId="0" fontId="8" fillId="6" borderId="0" xfId="0" applyFont="1" applyFill="1"/>
    <xf numFmtId="0" fontId="8" fillId="0" borderId="9" xfId="0" applyFont="1" applyBorder="1" applyAlignment="1">
      <alignment vertical="center"/>
    </xf>
    <xf numFmtId="0" fontId="32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32" fillId="0" borderId="8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9" fillId="0" borderId="8" xfId="0" applyFont="1" applyBorder="1" applyAlignment="1">
      <alignment vertical="center" wrapText="1"/>
    </xf>
    <xf numFmtId="166" fontId="39" fillId="0" borderId="8" xfId="0" applyNumberFormat="1" applyFont="1" applyBorder="1" applyAlignment="1">
      <alignment horizontal="center" vertical="center"/>
    </xf>
    <xf numFmtId="1" fontId="35" fillId="0" borderId="8" xfId="0" applyNumberFormat="1" applyFont="1" applyBorder="1" applyAlignment="1">
      <alignment horizontal="center" vertical="center"/>
    </xf>
    <xf numFmtId="1" fontId="39" fillId="0" borderId="8" xfId="0" applyNumberFormat="1" applyFont="1" applyBorder="1" applyAlignment="1">
      <alignment horizontal="center" vertical="center"/>
    </xf>
    <xf numFmtId="3" fontId="39" fillId="0" borderId="8" xfId="0" applyNumberFormat="1" applyFont="1" applyBorder="1" applyAlignment="1">
      <alignment horizontal="right" vertical="center" wrapText="1"/>
    </xf>
    <xf numFmtId="0" fontId="35" fillId="3" borderId="16" xfId="0" applyFont="1" applyFill="1" applyBorder="1" applyAlignment="1">
      <alignment horizontal="center" vertical="center" wrapText="1"/>
    </xf>
    <xf numFmtId="3" fontId="35" fillId="0" borderId="8" xfId="0" applyNumberFormat="1" applyFont="1" applyBorder="1" applyAlignment="1">
      <alignment horizontal="right" vertical="center" wrapText="1"/>
    </xf>
    <xf numFmtId="166" fontId="8" fillId="0" borderId="8" xfId="0" applyNumberFormat="1" applyFont="1" applyBorder="1" applyAlignment="1">
      <alignment horizontal="center" vertical="center" wrapText="1"/>
    </xf>
    <xf numFmtId="1" fontId="32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/>
    <xf numFmtId="0" fontId="46" fillId="0" borderId="0" xfId="1" applyFont="1" applyAlignment="1">
      <alignment horizontal="justify" vertical="center"/>
    </xf>
    <xf numFmtId="0" fontId="45" fillId="0" borderId="0" xfId="0" applyFont="1" applyAlignment="1">
      <alignment vertical="center"/>
    </xf>
    <xf numFmtId="49" fontId="47" fillId="0" borderId="16" xfId="1" applyNumberFormat="1" applyFont="1" applyBorder="1" applyAlignment="1">
      <alignment vertical="center" wrapText="1"/>
    </xf>
    <xf numFmtId="0" fontId="39" fillId="0" borderId="16" xfId="0" applyFont="1" applyBorder="1" applyAlignment="1">
      <alignment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32" fillId="0" borderId="8" xfId="0" applyNumberFormat="1" applyFont="1" applyBorder="1" applyAlignment="1">
      <alignment horizontal="right" vertical="center" wrapText="1"/>
    </xf>
    <xf numFmtId="0" fontId="35" fillId="0" borderId="16" xfId="0" applyFont="1" applyBorder="1" applyAlignment="1">
      <alignment horizontal="center" vertical="center" wrapText="1"/>
    </xf>
    <xf numFmtId="3" fontId="8" fillId="0" borderId="16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3" fontId="32" fillId="0" borderId="16" xfId="0" applyNumberFormat="1" applyFont="1" applyBorder="1" applyAlignment="1">
      <alignment horizontal="right" vertical="center"/>
    </xf>
    <xf numFmtId="3" fontId="32" fillId="0" borderId="8" xfId="0" applyNumberFormat="1" applyFont="1" applyBorder="1" applyAlignment="1">
      <alignment horizontal="right" vertical="center"/>
    </xf>
    <xf numFmtId="0" fontId="35" fillId="0" borderId="8" xfId="0" applyFont="1" applyBorder="1" applyAlignment="1">
      <alignment vertical="center"/>
    </xf>
    <xf numFmtId="0" fontId="35" fillId="0" borderId="16" xfId="0" applyFont="1" applyBorder="1" applyAlignment="1">
      <alignment horizontal="center" vertical="center"/>
    </xf>
    <xf numFmtId="0" fontId="39" fillId="0" borderId="16" xfId="0" applyFont="1" applyBorder="1" applyAlignment="1">
      <alignment vertical="center"/>
    </xf>
    <xf numFmtId="0" fontId="39" fillId="0" borderId="8" xfId="0" applyFont="1" applyBorder="1" applyAlignment="1">
      <alignment horizontal="right" vertical="center" wrapText="1"/>
    </xf>
    <xf numFmtId="3" fontId="39" fillId="0" borderId="8" xfId="0" applyNumberFormat="1" applyFont="1" applyBorder="1" applyAlignment="1">
      <alignment horizontal="right" vertical="center"/>
    </xf>
    <xf numFmtId="0" fontId="35" fillId="0" borderId="8" xfId="0" applyFont="1" applyBorder="1" applyAlignment="1">
      <alignment horizontal="right" vertical="center" wrapText="1"/>
    </xf>
    <xf numFmtId="0" fontId="35" fillId="0" borderId="8" xfId="0" applyFont="1" applyBorder="1" applyAlignment="1">
      <alignment horizontal="right" vertical="center"/>
    </xf>
    <xf numFmtId="1" fontId="39" fillId="0" borderId="8" xfId="0" applyNumberFormat="1" applyFont="1" applyBorder="1" applyAlignment="1">
      <alignment horizontal="center" vertical="center" wrapText="1"/>
    </xf>
    <xf numFmtId="1" fontId="35" fillId="0" borderId="8" xfId="0" applyNumberFormat="1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8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/>
    </xf>
    <xf numFmtId="0" fontId="32" fillId="0" borderId="8" xfId="0" applyFont="1" applyBorder="1" applyAlignment="1">
      <alignment horizontal="right" vertical="center" wrapText="1"/>
    </xf>
    <xf numFmtId="0" fontId="32" fillId="0" borderId="8" xfId="0" applyFont="1" applyBorder="1" applyAlignment="1">
      <alignment horizontal="right" vertical="center"/>
    </xf>
    <xf numFmtId="1" fontId="39" fillId="0" borderId="8" xfId="0" applyNumberFormat="1" applyFont="1" applyBorder="1" applyAlignment="1">
      <alignment horizontal="right" vertical="center"/>
    </xf>
    <xf numFmtId="1" fontId="39" fillId="0" borderId="8" xfId="0" applyNumberFormat="1" applyFont="1" applyBorder="1" applyAlignment="1">
      <alignment horizontal="right" vertical="center" wrapText="1"/>
    </xf>
    <xf numFmtId="1" fontId="35" fillId="0" borderId="8" xfId="0" applyNumberFormat="1" applyFont="1" applyBorder="1" applyAlignment="1">
      <alignment horizontal="right" vertical="center"/>
    </xf>
    <xf numFmtId="1" fontId="35" fillId="0" borderId="8" xfId="0" applyNumberFormat="1" applyFont="1" applyBorder="1" applyAlignment="1">
      <alignment horizontal="right" vertical="center" wrapText="1"/>
    </xf>
    <xf numFmtId="1" fontId="8" fillId="0" borderId="8" xfId="0" applyNumberFormat="1" applyFont="1" applyBorder="1" applyAlignment="1">
      <alignment horizontal="right" vertical="center"/>
    </xf>
    <xf numFmtId="1" fontId="8" fillId="0" borderId="8" xfId="0" applyNumberFormat="1" applyFont="1" applyBorder="1" applyAlignment="1">
      <alignment horizontal="right" vertical="center" wrapText="1"/>
    </xf>
    <xf numFmtId="1" fontId="32" fillId="0" borderId="8" xfId="0" applyNumberFormat="1" applyFont="1" applyBorder="1" applyAlignment="1">
      <alignment horizontal="right" vertical="center"/>
    </xf>
    <xf numFmtId="1" fontId="32" fillId="0" borderId="8" xfId="0" applyNumberFormat="1" applyFont="1" applyBorder="1" applyAlignment="1">
      <alignment horizontal="right" vertical="center" wrapText="1"/>
    </xf>
    <xf numFmtId="1" fontId="5" fillId="0" borderId="18" xfId="0" applyNumberFormat="1" applyFont="1" applyFill="1" applyBorder="1" applyAlignment="1">
      <alignment horizontal="center" vertical="center" wrapText="1"/>
    </xf>
    <xf numFmtId="1" fontId="35" fillId="0" borderId="42" xfId="0" applyNumberFormat="1" applyFont="1" applyFill="1" applyBorder="1" applyAlignment="1">
      <alignment horizontal="center" vertical="center" wrapText="1"/>
    </xf>
    <xf numFmtId="1" fontId="25" fillId="0" borderId="42" xfId="0" applyNumberFormat="1" applyFont="1" applyFill="1" applyBorder="1" applyAlignment="1">
      <alignment horizontal="center" vertical="center" wrapText="1"/>
    </xf>
    <xf numFmtId="1" fontId="13" fillId="0" borderId="22" xfId="0" applyNumberFormat="1" applyFont="1" applyFill="1" applyBorder="1" applyAlignment="1">
      <alignment horizontal="center" vertical="center" wrapText="1"/>
    </xf>
    <xf numFmtId="1" fontId="25" fillId="0" borderId="30" xfId="0" applyNumberFormat="1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" fontId="12" fillId="0" borderId="8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" fontId="12" fillId="0" borderId="19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13" fillId="0" borderId="19" xfId="0" applyFont="1" applyFill="1" applyBorder="1" applyAlignment="1">
      <alignment vertical="center"/>
    </xf>
    <xf numFmtId="0" fontId="13" fillId="0" borderId="19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3" fillId="0" borderId="18" xfId="0" applyNumberFormat="1" applyFont="1" applyBorder="1" applyAlignment="1">
      <alignment horizontal="right" vertical="center" wrapText="1"/>
    </xf>
    <xf numFmtId="3" fontId="12" fillId="0" borderId="42" xfId="0" applyNumberFormat="1" applyFont="1" applyBorder="1" applyAlignment="1">
      <alignment horizontal="right" vertical="center" wrapText="1"/>
    </xf>
    <xf numFmtId="0" fontId="35" fillId="0" borderId="7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66" fontId="26" fillId="0" borderId="18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3" fontId="25" fillId="0" borderId="30" xfId="0" applyNumberFormat="1" applyFont="1" applyBorder="1" applyAlignment="1">
      <alignment vertical="center"/>
    </xf>
    <xf numFmtId="0" fontId="32" fillId="0" borderId="4" xfId="0" applyFont="1" applyBorder="1" applyAlignment="1">
      <alignment horizontal="center" vertical="center" wrapText="1"/>
    </xf>
    <xf numFmtId="3" fontId="39" fillId="0" borderId="0" xfId="0" applyNumberFormat="1" applyFont="1" applyBorder="1" applyAlignment="1">
      <alignment horizontal="right" vertical="center"/>
    </xf>
    <xf numFmtId="0" fontId="12" fillId="0" borderId="19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32" fillId="0" borderId="1" xfId="0" applyFont="1" applyBorder="1" applyAlignment="1">
      <alignment vertical="center" wrapText="1"/>
    </xf>
    <xf numFmtId="0" fontId="8" fillId="0" borderId="16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justify" vertical="center"/>
    </xf>
    <xf numFmtId="1" fontId="14" fillId="0" borderId="42" xfId="0" applyNumberFormat="1" applyFont="1" applyBorder="1" applyAlignment="1">
      <alignment horizontal="center" vertical="center" wrapText="1"/>
    </xf>
    <xf numFmtId="3" fontId="10" fillId="0" borderId="38" xfId="0" applyNumberFormat="1" applyFont="1" applyBorder="1" applyAlignment="1">
      <alignment horizontal="center" vertical="center" wrapText="1"/>
    </xf>
    <xf numFmtId="3" fontId="14" fillId="0" borderId="42" xfId="0" applyNumberFormat="1" applyFont="1" applyBorder="1" applyAlignment="1">
      <alignment horizontal="center" vertical="center" wrapText="1"/>
    </xf>
    <xf numFmtId="3" fontId="23" fillId="0" borderId="48" xfId="0" applyNumberFormat="1" applyFont="1" applyBorder="1" applyAlignment="1">
      <alignment horizontal="center" vertical="center" wrapText="1"/>
    </xf>
    <xf numFmtId="3" fontId="12" fillId="0" borderId="19" xfId="0" applyNumberFormat="1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 wrapText="1"/>
    </xf>
    <xf numFmtId="3" fontId="13" fillId="0" borderId="19" xfId="0" applyNumberFormat="1" applyFont="1" applyFill="1" applyBorder="1" applyAlignment="1">
      <alignment vertical="center"/>
    </xf>
    <xf numFmtId="3" fontId="13" fillId="0" borderId="19" xfId="0" applyNumberFormat="1" applyFont="1" applyFill="1" applyBorder="1" applyAlignment="1">
      <alignment vertical="center" wrapText="1"/>
    </xf>
    <xf numFmtId="3" fontId="13" fillId="0" borderId="19" xfId="0" applyNumberFormat="1" applyFont="1" applyFill="1" applyBorder="1" applyAlignment="1"/>
    <xf numFmtId="3" fontId="13" fillId="0" borderId="19" xfId="0" applyNumberFormat="1" applyFont="1" applyFill="1" applyBorder="1" applyAlignment="1">
      <alignment wrapText="1"/>
    </xf>
    <xf numFmtId="0" fontId="14" fillId="0" borderId="5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 wrapText="1"/>
    </xf>
    <xf numFmtId="1" fontId="26" fillId="0" borderId="19" xfId="0" applyNumberFormat="1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 wrapText="1"/>
    </xf>
    <xf numFmtId="1" fontId="14" fillId="6" borderId="8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1" fontId="13" fillId="0" borderId="30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3" fontId="13" fillId="0" borderId="14" xfId="0" applyNumberFormat="1" applyFont="1" applyBorder="1" applyAlignment="1">
      <alignment horizontal="right" vertical="center" wrapText="1"/>
    </xf>
    <xf numFmtId="166" fontId="13" fillId="0" borderId="14" xfId="0" applyNumberFormat="1" applyFont="1" applyBorder="1" applyAlignment="1">
      <alignment horizontal="center" vertical="center" wrapText="1"/>
    </xf>
    <xf numFmtId="3" fontId="10" fillId="0" borderId="14" xfId="0" applyNumberFormat="1" applyFont="1" applyBorder="1" applyAlignment="1">
      <alignment horizontal="right" vertical="center" wrapText="1"/>
    </xf>
    <xf numFmtId="1" fontId="13" fillId="0" borderId="14" xfId="0" applyNumberFormat="1" applyFont="1" applyBorder="1" applyAlignment="1">
      <alignment horizontal="center" vertical="center" wrapText="1"/>
    </xf>
    <xf numFmtId="1" fontId="13" fillId="0" borderId="15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0" fillId="0" borderId="6" xfId="0" applyFill="1" applyBorder="1"/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right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166" fontId="13" fillId="0" borderId="7" xfId="0" applyNumberFormat="1" applyFont="1" applyBorder="1" applyAlignment="1">
      <alignment horizontal="right" vertical="center" wrapText="1"/>
    </xf>
    <xf numFmtId="165" fontId="13" fillId="0" borderId="14" xfId="0" applyNumberFormat="1" applyFont="1" applyBorder="1" applyAlignment="1">
      <alignment horizontal="center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 wrapText="1"/>
    </xf>
    <xf numFmtId="0" fontId="35" fillId="3" borderId="7" xfId="0" applyFont="1" applyFill="1" applyBorder="1" applyAlignment="1">
      <alignment vertical="center" wrapText="1"/>
    </xf>
    <xf numFmtId="0" fontId="35" fillId="3" borderId="8" xfId="0" applyFont="1" applyFill="1" applyBorder="1" applyAlignment="1">
      <alignment horizontal="center" vertical="center" wrapText="1"/>
    </xf>
    <xf numFmtId="0" fontId="39" fillId="3" borderId="6" xfId="0" applyFont="1" applyFill="1" applyBorder="1" applyAlignment="1">
      <alignment vertical="center"/>
    </xf>
    <xf numFmtId="3" fontId="8" fillId="0" borderId="7" xfId="0" applyNumberFormat="1" applyFont="1" applyBorder="1" applyAlignment="1">
      <alignment horizontal="right" vertical="center" wrapText="1"/>
    </xf>
    <xf numFmtId="0" fontId="35" fillId="3" borderId="5" xfId="0" applyFont="1" applyFill="1" applyBorder="1" applyAlignment="1">
      <alignment vertical="center"/>
    </xf>
    <xf numFmtId="3" fontId="32" fillId="0" borderId="7" xfId="0" applyNumberFormat="1" applyFont="1" applyBorder="1" applyAlignment="1">
      <alignment horizontal="right" vertical="center" wrapText="1"/>
    </xf>
    <xf numFmtId="0" fontId="47" fillId="3" borderId="5" xfId="1" applyFont="1" applyFill="1" applyBorder="1" applyAlignment="1">
      <alignment vertical="center"/>
    </xf>
    <xf numFmtId="166" fontId="39" fillId="0" borderId="7" xfId="0" applyNumberFormat="1" applyFont="1" applyBorder="1" applyAlignment="1">
      <alignment horizontal="center" vertical="center"/>
    </xf>
    <xf numFmtId="166" fontId="8" fillId="0" borderId="7" xfId="0" applyNumberFormat="1" applyFont="1" applyBorder="1" applyAlignment="1">
      <alignment horizontal="center" vertical="center"/>
    </xf>
    <xf numFmtId="166" fontId="35" fillId="3" borderId="7" xfId="0" applyNumberFormat="1" applyFont="1" applyFill="1" applyBorder="1" applyAlignment="1">
      <alignment horizontal="center" vertical="center"/>
    </xf>
    <xf numFmtId="1" fontId="35" fillId="3" borderId="7" xfId="0" applyNumberFormat="1" applyFont="1" applyFill="1" applyBorder="1" applyAlignment="1">
      <alignment horizontal="center" vertical="center"/>
    </xf>
    <xf numFmtId="166" fontId="35" fillId="0" borderId="7" xfId="0" applyNumberFormat="1" applyFont="1" applyBorder="1" applyAlignment="1">
      <alignment horizontal="center" vertical="center"/>
    </xf>
    <xf numFmtId="1" fontId="39" fillId="3" borderId="7" xfId="0" applyNumberFormat="1" applyFont="1" applyFill="1" applyBorder="1" applyAlignment="1">
      <alignment horizontal="center" vertical="center" wrapText="1"/>
    </xf>
    <xf numFmtId="1" fontId="35" fillId="3" borderId="7" xfId="0" applyNumberFormat="1" applyFont="1" applyFill="1" applyBorder="1" applyAlignment="1">
      <alignment horizontal="center" vertical="center" wrapText="1"/>
    </xf>
    <xf numFmtId="1" fontId="39" fillId="3" borderId="9" xfId="0" applyNumberFormat="1" applyFont="1" applyFill="1" applyBorder="1" applyAlignment="1">
      <alignment horizontal="center" vertical="center" wrapText="1"/>
    </xf>
    <xf numFmtId="1" fontId="35" fillId="3" borderId="8" xfId="0" applyNumberFormat="1" applyFont="1" applyFill="1" applyBorder="1" applyAlignment="1">
      <alignment horizontal="center" vertical="center" wrapText="1"/>
    </xf>
    <xf numFmtId="0" fontId="39" fillId="3" borderId="14" xfId="0" applyFont="1" applyFill="1" applyBorder="1" applyAlignment="1">
      <alignment vertical="center"/>
    </xf>
    <xf numFmtId="0" fontId="39" fillId="3" borderId="14" xfId="0" applyFont="1" applyFill="1" applyBorder="1" applyAlignment="1">
      <alignment horizontal="left" vertical="center" wrapText="1" indent="1"/>
    </xf>
    <xf numFmtId="0" fontId="39" fillId="3" borderId="14" xfId="0" applyFont="1" applyFill="1" applyBorder="1" applyAlignment="1">
      <alignment horizontal="left" vertical="center" indent="1"/>
    </xf>
    <xf numFmtId="0" fontId="39" fillId="3" borderId="14" xfId="0" applyFont="1" applyFill="1" applyBorder="1" applyAlignment="1">
      <alignment horizontal="right" vertical="center" indent="1"/>
    </xf>
    <xf numFmtId="1" fontId="39" fillId="3" borderId="0" xfId="0" applyNumberFormat="1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vertical="center"/>
    </xf>
    <xf numFmtId="166" fontId="32" fillId="0" borderId="3" xfId="0" applyNumberFormat="1" applyFont="1" applyBorder="1" applyAlignment="1">
      <alignment horizontal="center" vertical="center"/>
    </xf>
    <xf numFmtId="1" fontId="35" fillId="3" borderId="4" xfId="0" applyNumberFormat="1" applyFont="1" applyFill="1" applyBorder="1" applyAlignment="1">
      <alignment horizontal="center" vertical="center" wrapText="1"/>
    </xf>
    <xf numFmtId="166" fontId="35" fillId="3" borderId="3" xfId="0" applyNumberFormat="1" applyFont="1" applyFill="1" applyBorder="1" applyAlignment="1">
      <alignment horizontal="center" vertical="center"/>
    </xf>
    <xf numFmtId="166" fontId="8" fillId="3" borderId="0" xfId="0" applyNumberFormat="1" applyFont="1" applyFill="1" applyBorder="1"/>
    <xf numFmtId="0" fontId="39" fillId="3" borderId="0" xfId="0" applyFont="1" applyFill="1" applyBorder="1" applyAlignment="1">
      <alignment vertical="center"/>
    </xf>
    <xf numFmtId="0" fontId="39" fillId="3" borderId="0" xfId="0" applyFont="1" applyFill="1" applyBorder="1" applyAlignment="1">
      <alignment horizontal="right" vertical="center"/>
    </xf>
    <xf numFmtId="166" fontId="39" fillId="3" borderId="0" xfId="0" applyNumberFormat="1" applyFont="1" applyFill="1" applyBorder="1" applyAlignment="1">
      <alignment vertical="center"/>
    </xf>
    <xf numFmtId="166" fontId="39" fillId="3" borderId="0" xfId="0" applyNumberFormat="1" applyFont="1" applyFill="1" applyBorder="1" applyAlignment="1">
      <alignment horizontal="center" vertical="center"/>
    </xf>
    <xf numFmtId="3" fontId="39" fillId="3" borderId="0" xfId="0" applyNumberFormat="1" applyFont="1" applyFill="1" applyBorder="1" applyAlignment="1">
      <alignment horizontal="right" vertical="center"/>
    </xf>
    <xf numFmtId="0" fontId="12" fillId="0" borderId="22" xfId="0" applyFont="1" applyBorder="1" applyAlignment="1">
      <alignment vertical="center" wrapText="1"/>
    </xf>
    <xf numFmtId="3" fontId="13" fillId="0" borderId="18" xfId="0" applyNumberFormat="1" applyFont="1" applyBorder="1" applyAlignment="1">
      <alignment vertical="center" wrapText="1"/>
    </xf>
    <xf numFmtId="3" fontId="12" fillId="0" borderId="18" xfId="0" applyNumberFormat="1" applyFont="1" applyBorder="1" applyAlignment="1">
      <alignment vertical="center" wrapText="1"/>
    </xf>
    <xf numFmtId="3" fontId="12" fillId="0" borderId="42" xfId="0" applyNumberFormat="1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166" fontId="12" fillId="0" borderId="7" xfId="0" applyNumberFormat="1" applyFont="1" applyBorder="1" applyAlignment="1">
      <alignment horizontal="center" vertical="center" wrapText="1"/>
    </xf>
    <xf numFmtId="166" fontId="25" fillId="0" borderId="3" xfId="0" applyNumberFormat="1" applyFont="1" applyBorder="1" applyAlignment="1">
      <alignment horizontal="center" vertical="center" wrapText="1"/>
    </xf>
    <xf numFmtId="166" fontId="13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vertical="center" wrapText="1"/>
    </xf>
    <xf numFmtId="3" fontId="5" fillId="0" borderId="56" xfId="0" applyNumberFormat="1" applyFont="1" applyBorder="1" applyAlignment="1">
      <alignment horizontal="right" vertical="center" wrapText="1"/>
    </xf>
    <xf numFmtId="165" fontId="5" fillId="0" borderId="56" xfId="0" applyNumberFormat="1" applyFont="1" applyBorder="1" applyAlignment="1">
      <alignment horizontal="center" vertical="center" wrapText="1"/>
    </xf>
    <xf numFmtId="166" fontId="5" fillId="0" borderId="56" xfId="0" applyNumberFormat="1" applyFont="1" applyBorder="1" applyAlignment="1">
      <alignment horizontal="center" vertical="center"/>
    </xf>
    <xf numFmtId="0" fontId="5" fillId="0" borderId="57" xfId="0" applyFont="1" applyBorder="1" applyAlignment="1">
      <alignment horizontal="left" vertical="center"/>
    </xf>
    <xf numFmtId="3" fontId="5" fillId="0" borderId="57" xfId="0" applyNumberFormat="1" applyFont="1" applyBorder="1" applyAlignment="1">
      <alignment horizontal="right" vertical="center" wrapText="1"/>
    </xf>
    <xf numFmtId="165" fontId="5" fillId="0" borderId="57" xfId="0" applyNumberFormat="1" applyFont="1" applyBorder="1" applyAlignment="1">
      <alignment horizontal="center" vertical="center" wrapText="1"/>
    </xf>
    <xf numFmtId="166" fontId="5" fillId="0" borderId="57" xfId="0" applyNumberFormat="1" applyFont="1" applyBorder="1" applyAlignment="1">
      <alignment horizontal="center" vertical="center"/>
    </xf>
    <xf numFmtId="3" fontId="4" fillId="3" borderId="58" xfId="0" applyNumberFormat="1" applyFont="1" applyFill="1" applyBorder="1" applyAlignment="1">
      <alignment horizontal="right" vertical="center" wrapText="1"/>
    </xf>
    <xf numFmtId="3" fontId="4" fillId="3" borderId="58" xfId="0" applyNumberFormat="1" applyFont="1" applyFill="1" applyBorder="1" applyAlignment="1">
      <alignment horizontal="center" vertical="center" wrapText="1"/>
    </xf>
    <xf numFmtId="3" fontId="4" fillId="0" borderId="58" xfId="0" applyNumberFormat="1" applyFont="1" applyBorder="1" applyAlignment="1">
      <alignment horizontal="right" vertical="center" wrapText="1"/>
    </xf>
    <xf numFmtId="1" fontId="4" fillId="3" borderId="58" xfId="0" applyNumberFormat="1" applyFont="1" applyFill="1" applyBorder="1" applyAlignment="1">
      <alignment horizontal="center" vertical="center" wrapText="1"/>
    </xf>
    <xf numFmtId="0" fontId="5" fillId="3" borderId="57" xfId="0" applyFont="1" applyFill="1" applyBorder="1" applyAlignment="1">
      <alignment vertical="center" wrapText="1"/>
    </xf>
    <xf numFmtId="3" fontId="5" fillId="3" borderId="57" xfId="0" applyNumberFormat="1" applyFont="1" applyFill="1" applyBorder="1" applyAlignment="1">
      <alignment horizontal="right" vertical="center" wrapText="1"/>
    </xf>
    <xf numFmtId="165" fontId="5" fillId="3" borderId="57" xfId="0" applyNumberFormat="1" applyFont="1" applyFill="1" applyBorder="1" applyAlignment="1">
      <alignment horizontal="center" vertical="center" wrapText="1"/>
    </xf>
    <xf numFmtId="166" fontId="5" fillId="3" borderId="57" xfId="0" applyNumberFormat="1" applyFont="1" applyFill="1" applyBorder="1" applyAlignment="1">
      <alignment horizontal="center" vertical="center"/>
    </xf>
    <xf numFmtId="1" fontId="4" fillId="3" borderId="58" xfId="0" applyNumberFormat="1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1" fontId="5" fillId="0" borderId="49" xfId="0" applyNumberFormat="1" applyFont="1" applyBorder="1" applyAlignment="1">
      <alignment horizontal="center" vertical="center" wrapText="1"/>
    </xf>
    <xf numFmtId="16" fontId="5" fillId="0" borderId="6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horizontal="right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166" fontId="5" fillId="0" borderId="0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1" fontId="5" fillId="0" borderId="63" xfId="0" applyNumberFormat="1" applyFont="1" applyBorder="1" applyAlignment="1">
      <alignment horizontal="center" vertical="center" wrapText="1"/>
    </xf>
    <xf numFmtId="1" fontId="4" fillId="0" borderId="65" xfId="0" applyNumberFormat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3" fontId="5" fillId="3" borderId="0" xfId="0" applyNumberFormat="1" applyFont="1" applyFill="1" applyBorder="1" applyAlignment="1">
      <alignment horizontal="right" vertical="center" wrapText="1"/>
    </xf>
    <xf numFmtId="165" fontId="5" fillId="3" borderId="0" xfId="0" applyNumberFormat="1" applyFont="1" applyFill="1" applyBorder="1" applyAlignment="1">
      <alignment horizontal="center" vertical="center" wrapText="1"/>
    </xf>
    <xf numFmtId="166" fontId="5" fillId="3" borderId="0" xfId="0" applyNumberFormat="1" applyFont="1" applyFill="1" applyBorder="1" applyAlignment="1">
      <alignment horizontal="center" vertical="center"/>
    </xf>
    <xf numFmtId="1" fontId="5" fillId="3" borderId="9" xfId="0" applyNumberFormat="1" applyFont="1" applyFill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center" vertical="center" wrapText="1"/>
    </xf>
    <xf numFmtId="1" fontId="5" fillId="3" borderId="63" xfId="0" applyNumberFormat="1" applyFont="1" applyFill="1" applyBorder="1" applyAlignment="1">
      <alignment horizontal="center" vertical="center" wrapText="1"/>
    </xf>
    <xf numFmtId="1" fontId="4" fillId="3" borderId="65" xfId="0" applyNumberFormat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2" xfId="0" applyFont="1" applyBorder="1" applyAlignment="1">
      <alignment vertical="center" wrapText="1"/>
    </xf>
    <xf numFmtId="3" fontId="5" fillId="0" borderId="32" xfId="0" applyNumberFormat="1" applyFont="1" applyBorder="1" applyAlignment="1">
      <alignment horizontal="right" vertical="center" wrapText="1"/>
    </xf>
    <xf numFmtId="4" fontId="4" fillId="0" borderId="32" xfId="0" applyNumberFormat="1" applyFont="1" applyBorder="1" applyAlignment="1">
      <alignment horizontal="center" vertical="center" wrapText="1"/>
    </xf>
    <xf numFmtId="10" fontId="5" fillId="0" borderId="32" xfId="0" applyNumberFormat="1" applyFont="1" applyBorder="1" applyAlignment="1">
      <alignment horizontal="center" vertical="center" wrapText="1"/>
    </xf>
    <xf numFmtId="1" fontId="5" fillId="3" borderId="66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166" fontId="5" fillId="0" borderId="14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horizontal="right" vertical="center"/>
    </xf>
    <xf numFmtId="166" fontId="5" fillId="0" borderId="14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center"/>
    </xf>
    <xf numFmtId="3" fontId="5" fillId="0" borderId="57" xfId="0" applyNumberFormat="1" applyFont="1" applyBorder="1" applyAlignment="1">
      <alignment vertical="center"/>
    </xf>
    <xf numFmtId="3" fontId="5" fillId="0" borderId="57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63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vertical="center"/>
    </xf>
    <xf numFmtId="1" fontId="4" fillId="0" borderId="32" xfId="0" applyNumberFormat="1" applyFont="1" applyBorder="1" applyAlignment="1">
      <alignment horizontal="center" vertical="center"/>
    </xf>
    <xf numFmtId="3" fontId="4" fillId="0" borderId="32" xfId="0" applyNumberFormat="1" applyFont="1" applyBorder="1" applyAlignment="1">
      <alignment vertical="center"/>
    </xf>
    <xf numFmtId="3" fontId="4" fillId="0" borderId="32" xfId="0" applyNumberFormat="1" applyFont="1" applyBorder="1" applyAlignment="1">
      <alignment horizontal="right" vertical="center"/>
    </xf>
    <xf numFmtId="1" fontId="4" fillId="0" borderId="66" xfId="0" applyNumberFormat="1" applyFont="1" applyBorder="1" applyAlignment="1">
      <alignment horizontal="center" vertical="center"/>
    </xf>
    <xf numFmtId="166" fontId="5" fillId="0" borderId="0" xfId="0" applyNumberFormat="1" applyFont="1" applyBorder="1" applyAlignment="1">
      <alignment vertical="center"/>
    </xf>
    <xf numFmtId="16" fontId="14" fillId="0" borderId="15" xfId="0" applyNumberFormat="1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16" fontId="14" fillId="0" borderId="14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49" fillId="0" borderId="18" xfId="0" applyNumberFormat="1" applyFont="1" applyBorder="1" applyAlignment="1">
      <alignment horizontal="right" vertical="center"/>
    </xf>
    <xf numFmtId="1" fontId="12" fillId="0" borderId="43" xfId="0" applyNumberFormat="1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9" fontId="13" fillId="0" borderId="0" xfId="0" applyNumberFormat="1" applyFont="1" applyFill="1" applyAlignment="1">
      <alignment horizontal="right" vertical="center"/>
    </xf>
    <xf numFmtId="3" fontId="39" fillId="0" borderId="0" xfId="0" applyNumberFormat="1" applyFont="1" applyFill="1" applyAlignment="1">
      <alignment horizontal="right" vertical="center"/>
    </xf>
    <xf numFmtId="166" fontId="39" fillId="0" borderId="0" xfId="0" applyNumberFormat="1" applyFont="1" applyFill="1" applyBorder="1" applyAlignment="1">
      <alignment horizontal="center" vertical="center" wrapText="1"/>
    </xf>
    <xf numFmtId="9" fontId="13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1" fontId="13" fillId="0" borderId="0" xfId="0" applyNumberFormat="1" applyFont="1" applyFill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3" fontId="13" fillId="0" borderId="9" xfId="0" applyNumberFormat="1" applyFont="1" applyFill="1" applyBorder="1" applyAlignment="1">
      <alignment horizontal="right" vertical="center"/>
    </xf>
    <xf numFmtId="0" fontId="39" fillId="0" borderId="0" xfId="0" applyFont="1" applyFill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9" fontId="13" fillId="0" borderId="0" xfId="0" applyNumberFormat="1" applyFont="1" applyFill="1" applyBorder="1" applyAlignment="1">
      <alignment horizontal="right" vertical="center"/>
    </xf>
    <xf numFmtId="3" fontId="39" fillId="0" borderId="0" xfId="0" applyNumberFormat="1" applyFont="1" applyFill="1" applyBorder="1" applyAlignment="1">
      <alignment horizontal="right" vertical="center"/>
    </xf>
    <xf numFmtId="9" fontId="1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3" fontId="35" fillId="0" borderId="3" xfId="0" applyNumberFormat="1" applyFont="1" applyFill="1" applyBorder="1" applyAlignment="1">
      <alignment horizontal="right" vertical="center"/>
    </xf>
    <xf numFmtId="1" fontId="35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right" vertical="center"/>
    </xf>
    <xf numFmtId="3" fontId="12" fillId="0" borderId="3" xfId="0" applyNumberFormat="1" applyFont="1" applyFill="1" applyBorder="1" applyAlignment="1">
      <alignment horizontal="right" vertical="center"/>
    </xf>
    <xf numFmtId="1" fontId="12" fillId="0" borderId="3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3" fontId="25" fillId="0" borderId="4" xfId="0" applyNumberFormat="1" applyFont="1" applyFill="1" applyBorder="1" applyAlignment="1">
      <alignment horizontal="right" vertical="center"/>
    </xf>
    <xf numFmtId="1" fontId="35" fillId="3" borderId="9" xfId="0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1" fontId="12" fillId="0" borderId="4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2" xfId="0" applyFont="1" applyFill="1" applyBorder="1" applyAlignment="1">
      <alignment horizontal="center"/>
    </xf>
    <xf numFmtId="0" fontId="32" fillId="0" borderId="3" xfId="0" applyFont="1" applyFill="1" applyBorder="1"/>
    <xf numFmtId="0" fontId="32" fillId="0" borderId="3" xfId="0" applyFont="1" applyFill="1" applyBorder="1" applyAlignment="1">
      <alignment horizontal="right"/>
    </xf>
    <xf numFmtId="3" fontId="32" fillId="0" borderId="3" xfId="0" applyNumberFormat="1" applyFont="1" applyFill="1" applyBorder="1" applyAlignment="1">
      <alignment horizontal="right"/>
    </xf>
    <xf numFmtId="3" fontId="32" fillId="0" borderId="4" xfId="0" applyNumberFormat="1" applyFont="1" applyFill="1" applyBorder="1"/>
    <xf numFmtId="0" fontId="32" fillId="0" borderId="4" xfId="0" applyFont="1" applyFill="1" applyBorder="1"/>
    <xf numFmtId="0" fontId="8" fillId="0" borderId="18" xfId="0" applyFont="1" applyFill="1" applyBorder="1" applyAlignment="1">
      <alignment horizontal="center"/>
    </xf>
    <xf numFmtId="0" fontId="8" fillId="0" borderId="18" xfId="0" applyFont="1" applyFill="1" applyBorder="1"/>
    <xf numFmtId="0" fontId="8" fillId="0" borderId="18" xfId="0" applyFont="1" applyFill="1" applyBorder="1" applyAlignment="1">
      <alignment horizontal="right"/>
    </xf>
    <xf numFmtId="3" fontId="8" fillId="0" borderId="18" xfId="0" applyNumberFormat="1" applyFont="1" applyFill="1" applyBorder="1" applyAlignment="1">
      <alignment horizontal="right"/>
    </xf>
    <xf numFmtId="0" fontId="8" fillId="0" borderId="22" xfId="0" applyFont="1" applyFill="1" applyBorder="1" applyAlignment="1">
      <alignment horizontal="center"/>
    </xf>
    <xf numFmtId="0" fontId="8" fillId="0" borderId="22" xfId="0" applyFont="1" applyFill="1" applyBorder="1"/>
    <xf numFmtId="0" fontId="8" fillId="0" borderId="22" xfId="0" applyFont="1" applyFill="1" applyBorder="1" applyAlignment="1">
      <alignment horizontal="right"/>
    </xf>
    <xf numFmtId="0" fontId="8" fillId="0" borderId="27" xfId="0" applyFont="1" applyFill="1" applyBorder="1" applyAlignment="1">
      <alignment horizontal="center"/>
    </xf>
    <xf numFmtId="0" fontId="8" fillId="0" borderId="27" xfId="0" applyFont="1" applyFill="1" applyBorder="1"/>
    <xf numFmtId="0" fontId="8" fillId="0" borderId="27" xfId="0" applyFont="1" applyFill="1" applyBorder="1" applyAlignment="1">
      <alignment horizontal="right"/>
    </xf>
    <xf numFmtId="0" fontId="38" fillId="0" borderId="0" xfId="1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7" fillId="5" borderId="2" xfId="0" applyFont="1" applyFill="1" applyBorder="1" applyAlignment="1">
      <alignment horizontal="left" vertical="center" wrapText="1"/>
    </xf>
    <xf numFmtId="0" fontId="37" fillId="5" borderId="3" xfId="0" applyFont="1" applyFill="1" applyBorder="1" applyAlignment="1">
      <alignment horizontal="left" vertical="center" wrapText="1"/>
    </xf>
    <xf numFmtId="0" fontId="37" fillId="5" borderId="4" xfId="0" applyFont="1" applyFill="1" applyBorder="1" applyAlignment="1">
      <alignment horizontal="left" vertical="center" wrapText="1"/>
    </xf>
    <xf numFmtId="0" fontId="38" fillId="0" borderId="0" xfId="1" applyFont="1" applyAlignment="1">
      <alignment horizontal="left" vertical="center"/>
    </xf>
    <xf numFmtId="0" fontId="32" fillId="0" borderId="3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left"/>
    </xf>
    <xf numFmtId="0" fontId="32" fillId="0" borderId="4" xfId="0" applyFont="1" applyFill="1" applyBorder="1" applyAlignment="1">
      <alignment horizontal="left"/>
    </xf>
    <xf numFmtId="0" fontId="3" fillId="5" borderId="13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15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3" fontId="12" fillId="0" borderId="14" xfId="0" applyNumberFormat="1" applyFont="1" applyFill="1" applyBorder="1" applyAlignment="1">
      <alignment horizontal="right" vertical="center" wrapText="1"/>
    </xf>
    <xf numFmtId="3" fontId="12" fillId="0" borderId="7" xfId="0" applyNumberFormat="1" applyFont="1" applyFill="1" applyBorder="1" applyAlignment="1">
      <alignment horizontal="right" vertical="center" wrapText="1"/>
    </xf>
    <xf numFmtId="1" fontId="12" fillId="0" borderId="14" xfId="0" applyNumberFormat="1" applyFont="1" applyFill="1" applyBorder="1" applyAlignment="1">
      <alignment horizontal="center" vertical="center" wrapText="1"/>
    </xf>
    <xf numFmtId="1" fontId="12" fillId="0" borderId="7" xfId="0" applyNumberFormat="1" applyFont="1" applyFill="1" applyBorder="1" applyAlignment="1">
      <alignment horizontal="center" vertical="center" wrapText="1"/>
    </xf>
    <xf numFmtId="1" fontId="12" fillId="0" borderId="15" xfId="0" applyNumberFormat="1" applyFont="1" applyFill="1" applyBorder="1" applyAlignment="1">
      <alignment horizontal="center" vertical="center" wrapText="1"/>
    </xf>
    <xf numFmtId="1" fontId="12" fillId="0" borderId="8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" fontId="14" fillId="0" borderId="15" xfId="0" applyNumberFormat="1" applyFont="1" applyBorder="1" applyAlignment="1">
      <alignment horizontal="center" vertical="center" wrapText="1"/>
    </xf>
    <xf numFmtId="16" fontId="14" fillId="0" borderId="8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6" fontId="14" fillId="0" borderId="14" xfId="0" applyNumberFormat="1" applyFont="1" applyBorder="1" applyAlignment="1">
      <alignment horizontal="center" vertical="center" wrapText="1"/>
    </xf>
    <xf numFmtId="16" fontId="14" fillId="0" borderId="7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justify" vertical="center" wrapText="1"/>
    </xf>
    <xf numFmtId="0" fontId="11" fillId="2" borderId="3" xfId="0" applyFont="1" applyFill="1" applyBorder="1" applyAlignment="1">
      <alignment horizontal="justify" vertical="center" wrapText="1"/>
    </xf>
    <xf numFmtId="0" fontId="11" fillId="2" borderId="4" xfId="0" applyFont="1" applyFill="1" applyBorder="1" applyAlignment="1">
      <alignment horizontal="justify" vertical="center" wrapText="1"/>
    </xf>
    <xf numFmtId="0" fontId="10" fillId="0" borderId="19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0" borderId="20" xfId="0" applyFont="1" applyBorder="1" applyAlignment="1">
      <alignment vertical="center" wrapText="1"/>
    </xf>
    <xf numFmtId="0" fontId="11" fillId="5" borderId="13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1" fillId="5" borderId="26" xfId="0" applyFont="1" applyFill="1" applyBorder="1" applyAlignment="1">
      <alignment horizontal="justify" vertical="center" wrapText="1"/>
    </xf>
    <xf numFmtId="0" fontId="11" fillId="5" borderId="21" xfId="0" applyFont="1" applyFill="1" applyBorder="1" applyAlignment="1">
      <alignment horizontal="justify" vertical="center" wrapText="1"/>
    </xf>
    <xf numFmtId="0" fontId="11" fillId="5" borderId="11" xfId="0" applyFont="1" applyFill="1" applyBorder="1" applyAlignment="1">
      <alignment horizontal="justify" vertical="center" wrapText="1"/>
    </xf>
    <xf numFmtId="0" fontId="11" fillId="5" borderId="17" xfId="0" applyFont="1" applyFill="1" applyBorder="1" applyAlignment="1">
      <alignment horizontal="justify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justify" vertical="center" wrapText="1"/>
    </xf>
    <xf numFmtId="0" fontId="30" fillId="5" borderId="3" xfId="0" applyFont="1" applyFill="1" applyBorder="1" applyAlignment="1">
      <alignment horizontal="justify" vertical="center" wrapText="1"/>
    </xf>
    <xf numFmtId="0" fontId="30" fillId="5" borderId="4" xfId="0" applyFont="1" applyFill="1" applyBorder="1" applyAlignment="1">
      <alignment horizontal="justify" vertical="center" wrapText="1"/>
    </xf>
    <xf numFmtId="0" fontId="12" fillId="0" borderId="13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1" fillId="2" borderId="36" xfId="0" applyFont="1" applyFill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left" wrapText="1"/>
    </xf>
    <xf numFmtId="0" fontId="33" fillId="2" borderId="2" xfId="0" applyFont="1" applyFill="1" applyBorder="1" applyAlignment="1">
      <alignment vertical="center" wrapText="1"/>
    </xf>
    <xf numFmtId="0" fontId="33" fillId="2" borderId="3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2" borderId="10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7" xfId="0" applyFont="1" applyFill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39" fillId="3" borderId="13" xfId="0" applyFont="1" applyFill="1" applyBorder="1" applyAlignment="1">
      <alignment vertical="center"/>
    </xf>
    <xf numFmtId="0" fontId="39" fillId="3" borderId="14" xfId="0" applyFont="1" applyFill="1" applyBorder="1" applyAlignment="1">
      <alignment vertical="center"/>
    </xf>
    <xf numFmtId="0" fontId="39" fillId="3" borderId="14" xfId="0" applyFont="1" applyFill="1" applyBorder="1" applyAlignment="1">
      <alignment vertical="center" wrapText="1"/>
    </xf>
    <xf numFmtId="0" fontId="39" fillId="3" borderId="15" xfId="0" applyFont="1" applyFill="1" applyBorder="1" applyAlignment="1">
      <alignment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37" fillId="5" borderId="44" xfId="0" applyFont="1" applyFill="1" applyBorder="1" applyAlignment="1">
      <alignment vertical="center" wrapText="1"/>
    </xf>
    <xf numFmtId="0" fontId="37" fillId="5" borderId="36" xfId="0" applyFont="1" applyFill="1" applyBorder="1" applyAlignment="1">
      <alignment vertical="center" wrapText="1"/>
    </xf>
    <xf numFmtId="0" fontId="37" fillId="5" borderId="45" xfId="0" applyFont="1" applyFill="1" applyBorder="1" applyAlignment="1">
      <alignment vertical="center" wrapText="1"/>
    </xf>
    <xf numFmtId="0" fontId="35" fillId="0" borderId="26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0" fontId="35" fillId="3" borderId="14" xfId="0" applyFont="1" applyFill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/>
    </xf>
    <xf numFmtId="0" fontId="24" fillId="2" borderId="13" xfId="0" applyFont="1" applyFill="1" applyBorder="1" applyAlignment="1">
      <alignment vertical="center" wrapText="1"/>
    </xf>
    <xf numFmtId="0" fontId="24" fillId="2" borderId="36" xfId="0" applyFont="1" applyFill="1" applyBorder="1" applyAlignment="1">
      <alignment vertical="center" wrapText="1"/>
    </xf>
    <xf numFmtId="0" fontId="24" fillId="2" borderId="45" xfId="0" applyFont="1" applyFill="1" applyBorder="1" applyAlignment="1">
      <alignment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24" fillId="2" borderId="10" xfId="0" applyFont="1" applyFill="1" applyBorder="1" applyAlignment="1">
      <alignment vertical="center" wrapText="1"/>
    </xf>
    <xf numFmtId="0" fontId="24" fillId="2" borderId="11" xfId="0" applyFont="1" applyFill="1" applyBorder="1" applyAlignment="1">
      <alignment vertical="center" wrapText="1"/>
    </xf>
    <xf numFmtId="0" fontId="24" fillId="2" borderId="12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2" borderId="45" xfId="0" applyFont="1" applyFill="1" applyBorder="1" applyAlignment="1">
      <alignment vertical="center" wrapText="1"/>
    </xf>
    <xf numFmtId="0" fontId="30" fillId="2" borderId="10" xfId="0" applyFont="1" applyFill="1" applyBorder="1" applyAlignment="1">
      <alignment vertical="center" wrapText="1"/>
    </xf>
    <xf numFmtId="0" fontId="30" fillId="2" borderId="11" xfId="0" applyFont="1" applyFill="1" applyBorder="1" applyAlignment="1">
      <alignment vertical="center" wrapText="1"/>
    </xf>
    <xf numFmtId="0" fontId="30" fillId="2" borderId="17" xfId="0" applyFont="1" applyFill="1" applyBorder="1" applyAlignment="1">
      <alignment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7" fillId="5" borderId="2" xfId="0" applyFont="1" applyFill="1" applyBorder="1" applyAlignment="1">
      <alignment vertical="center" wrapText="1"/>
    </xf>
    <xf numFmtId="0" fontId="37" fillId="5" borderId="3" xfId="0" applyFont="1" applyFill="1" applyBorder="1" applyAlignment="1">
      <alignment vertical="center" wrapText="1"/>
    </xf>
    <xf numFmtId="0" fontId="37" fillId="5" borderId="4" xfId="0" applyFont="1" applyFill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5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3" borderId="61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right" vertical="center" wrapText="1"/>
    </xf>
    <xf numFmtId="0" fontId="4" fillId="3" borderId="49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5" fillId="3" borderId="51" xfId="0" applyFont="1" applyFill="1" applyBorder="1" applyAlignment="1">
      <alignment horizontal="center" vertical="center"/>
    </xf>
    <xf numFmtId="0" fontId="25" fillId="3" borderId="30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justify" vertical="center" wrapText="1"/>
    </xf>
    <xf numFmtId="0" fontId="24" fillId="2" borderId="3" xfId="0" applyFont="1" applyFill="1" applyBorder="1" applyAlignment="1">
      <alignment horizontal="justify" vertical="center" wrapText="1"/>
    </xf>
    <xf numFmtId="0" fontId="24" fillId="2" borderId="4" xfId="0" applyFont="1" applyFill="1" applyBorder="1" applyAlignment="1">
      <alignment horizontal="justify" vertical="center" wrapText="1"/>
    </xf>
    <xf numFmtId="0" fontId="25" fillId="0" borderId="19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1" fillId="2" borderId="13" xfId="0" applyFont="1" applyFill="1" applyBorder="1" applyAlignment="1">
      <alignment horizontal="justify" vertical="center" wrapText="1"/>
    </xf>
    <xf numFmtId="0" fontId="11" fillId="2" borderId="14" xfId="0" applyFont="1" applyFill="1" applyBorder="1" applyAlignment="1">
      <alignment horizontal="justify" vertical="center" wrapText="1"/>
    </xf>
    <xf numFmtId="0" fontId="11" fillId="2" borderId="45" xfId="0" applyFont="1" applyFill="1" applyBorder="1" applyAlignment="1">
      <alignment horizontal="justify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14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0" fontId="11" fillId="4" borderId="10" xfId="0" applyFont="1" applyFill="1" applyBorder="1" applyAlignment="1">
      <alignment horizontal="justify" vertical="center" wrapText="1"/>
    </xf>
    <xf numFmtId="0" fontId="11" fillId="4" borderId="11" xfId="0" applyFont="1" applyFill="1" applyBorder="1" applyAlignment="1">
      <alignment horizontal="justify" vertical="center" wrapText="1"/>
    </xf>
    <xf numFmtId="0" fontId="11" fillId="4" borderId="17" xfId="0" applyFont="1" applyFill="1" applyBorder="1" applyAlignment="1">
      <alignment horizontal="justify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37" fillId="5" borderId="10" xfId="0" applyFont="1" applyFill="1" applyBorder="1" applyAlignment="1">
      <alignment vertical="center" wrapText="1"/>
    </xf>
    <xf numFmtId="0" fontId="37" fillId="5" borderId="11" xfId="0" applyFont="1" applyFill="1" applyBorder="1" applyAlignment="1">
      <alignment vertical="center" wrapText="1"/>
    </xf>
    <xf numFmtId="0" fontId="37" fillId="5" borderId="12" xfId="0" applyFont="1" applyFill="1" applyBorder="1" applyAlignment="1">
      <alignment vertical="center" wrapText="1"/>
    </xf>
    <xf numFmtId="0" fontId="24" fillId="2" borderId="13" xfId="0" applyFont="1" applyFill="1" applyBorder="1" applyAlignment="1">
      <alignment vertical="center"/>
    </xf>
    <xf numFmtId="0" fontId="24" fillId="2" borderId="14" xfId="0" applyFont="1" applyFill="1" applyBorder="1" applyAlignment="1">
      <alignment vertical="center"/>
    </xf>
    <xf numFmtId="0" fontId="24" fillId="2" borderId="45" xfId="0" applyFont="1" applyFill="1" applyBorder="1" applyAlignment="1">
      <alignment vertical="center"/>
    </xf>
    <xf numFmtId="49" fontId="32" fillId="0" borderId="52" xfId="0" applyNumberFormat="1" applyFont="1" applyBorder="1" applyAlignment="1">
      <alignment horizontal="right" wrapText="1"/>
    </xf>
    <xf numFmtId="0" fontId="32" fillId="0" borderId="13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7" fillId="4" borderId="2" xfId="0" applyFont="1" applyFill="1" applyBorder="1" applyAlignment="1">
      <alignment vertical="center" wrapText="1"/>
    </xf>
    <xf numFmtId="0" fontId="37" fillId="4" borderId="3" xfId="0" applyFont="1" applyFill="1" applyBorder="1" applyAlignment="1">
      <alignment vertical="center" wrapText="1"/>
    </xf>
    <xf numFmtId="0" fontId="37" fillId="4" borderId="4" xfId="0" applyFont="1" applyFill="1" applyBorder="1" applyAlignment="1">
      <alignment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14" xfId="0" applyFont="1" applyBorder="1" applyAlignment="1">
      <alignment vertical="center"/>
    </xf>
    <xf numFmtId="0" fontId="39" fillId="0" borderId="14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7" fillId="4" borderId="10" xfId="0" applyFont="1" applyFill="1" applyBorder="1" applyAlignment="1">
      <alignment vertical="center" wrapText="1"/>
    </xf>
    <xf numFmtId="0" fontId="37" fillId="4" borderId="11" xfId="0" applyFont="1" applyFill="1" applyBorder="1" applyAlignment="1">
      <alignment vertical="center" wrapText="1"/>
    </xf>
    <xf numFmtId="0" fontId="37" fillId="4" borderId="12" xfId="0" applyFont="1" applyFill="1" applyBorder="1" applyAlignment="1">
      <alignment vertical="center" wrapText="1"/>
    </xf>
    <xf numFmtId="0" fontId="35" fillId="0" borderId="13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166" fontId="39" fillId="0" borderId="9" xfId="0" applyNumberFormat="1" applyFont="1" applyBorder="1" applyAlignment="1">
      <alignment horizontal="center" vertical="center"/>
    </xf>
    <xf numFmtId="1" fontId="39" fillId="0" borderId="20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166" fontId="39" fillId="0" borderId="15" xfId="0" applyNumberFormat="1" applyFont="1" applyBorder="1" applyAlignment="1">
      <alignment horizontal="center" vertical="center"/>
    </xf>
    <xf numFmtId="3" fontId="39" fillId="0" borderId="13" xfId="0" applyNumberFormat="1" applyFont="1" applyBorder="1" applyAlignment="1">
      <alignment horizontal="right" vertical="center"/>
    </xf>
    <xf numFmtId="3" fontId="39" fillId="0" borderId="6" xfId="0" applyNumberFormat="1" applyFont="1" applyBorder="1" applyAlignment="1">
      <alignment horizontal="right" vertical="center"/>
    </xf>
    <xf numFmtId="1" fontId="39" fillId="0" borderId="19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right" vertical="center"/>
    </xf>
    <xf numFmtId="0" fontId="39" fillId="0" borderId="9" xfId="0" applyFont="1" applyBorder="1" applyAlignment="1">
      <alignment horizontal="center" vertical="center"/>
    </xf>
    <xf numFmtId="3" fontId="39" fillId="0" borderId="0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right" vertical="center"/>
    </xf>
    <xf numFmtId="0" fontId="39" fillId="0" borderId="15" xfId="0" applyFont="1" applyBorder="1" applyAlignment="1">
      <alignment horizontal="center" vertical="center"/>
    </xf>
    <xf numFmtId="0" fontId="37" fillId="5" borderId="13" xfId="0" applyFont="1" applyFill="1" applyBorder="1" applyAlignment="1">
      <alignment vertical="center" wrapText="1"/>
    </xf>
    <xf numFmtId="0" fontId="37" fillId="5" borderId="14" xfId="0" applyFont="1" applyFill="1" applyBorder="1" applyAlignment="1">
      <alignment vertical="center" wrapText="1"/>
    </xf>
    <xf numFmtId="0" fontId="37" fillId="5" borderId="15" xfId="0" applyFont="1" applyFill="1" applyBorder="1" applyAlignment="1">
      <alignment vertical="center" wrapText="1"/>
    </xf>
    <xf numFmtId="0" fontId="37" fillId="5" borderId="6" xfId="0" applyFont="1" applyFill="1" applyBorder="1" applyAlignment="1">
      <alignment vertical="center" wrapText="1"/>
    </xf>
    <xf numFmtId="0" fontId="37" fillId="5" borderId="0" xfId="0" applyFont="1" applyFill="1" applyBorder="1" applyAlignment="1">
      <alignment vertical="center" wrapText="1"/>
    </xf>
    <xf numFmtId="0" fontId="37" fillId="5" borderId="9" xfId="0" applyFont="1" applyFill="1" applyBorder="1" applyAlignment="1">
      <alignment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 wrapText="1"/>
    </xf>
    <xf numFmtId="0" fontId="44" fillId="5" borderId="44" xfId="0" applyFont="1" applyFill="1" applyBorder="1" applyAlignment="1">
      <alignment vertical="center" wrapText="1"/>
    </xf>
    <xf numFmtId="0" fontId="44" fillId="5" borderId="36" xfId="0" applyFont="1" applyFill="1" applyBorder="1" applyAlignment="1">
      <alignment vertical="center" wrapText="1"/>
    </xf>
    <xf numFmtId="0" fontId="44" fillId="5" borderId="45" xfId="0" applyFont="1" applyFill="1" applyBorder="1" applyAlignment="1">
      <alignment vertical="center" wrapText="1"/>
    </xf>
    <xf numFmtId="0" fontId="32" fillId="0" borderId="54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44" fillId="5" borderId="44" xfId="0" applyFont="1" applyFill="1" applyBorder="1" applyAlignment="1">
      <alignment vertical="center"/>
    </xf>
    <xf numFmtId="0" fontId="44" fillId="5" borderId="36" xfId="0" applyFont="1" applyFill="1" applyBorder="1" applyAlignment="1">
      <alignment vertical="center"/>
    </xf>
    <xf numFmtId="0" fontId="44" fillId="5" borderId="45" xfId="0" applyFont="1" applyFill="1" applyBorder="1" applyAlignment="1">
      <alignment vertical="center"/>
    </xf>
    <xf numFmtId="0" fontId="35" fillId="0" borderId="10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54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44" fillId="5" borderId="13" xfId="0" applyFont="1" applyFill="1" applyBorder="1" applyAlignment="1">
      <alignment horizontal="left" vertical="center"/>
    </xf>
    <xf numFmtId="0" fontId="44" fillId="5" borderId="14" xfId="0" applyFont="1" applyFill="1" applyBorder="1" applyAlignment="1">
      <alignment horizontal="left" vertical="center"/>
    </xf>
    <xf numFmtId="0" fontId="44" fillId="5" borderId="15" xfId="0" applyFont="1" applyFill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35" fillId="0" borderId="19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c.europa.eu/eurostat/data/database" TargetMode="External"/><Relationship Id="rId1" Type="http://schemas.openxmlformats.org/officeDocument/2006/relationships/hyperlink" Target="https://www.euribor-rates.eu/euribor-rates-by-year.as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6"/>
  <sheetViews>
    <sheetView topLeftCell="A16" workbookViewId="0">
      <selection activeCell="B26" sqref="B26"/>
    </sheetView>
  </sheetViews>
  <sheetFormatPr defaultRowHeight="15" x14ac:dyDescent="0.25"/>
  <cols>
    <col min="2" max="2" width="42.28515625" customWidth="1"/>
    <col min="3" max="3" width="10.28515625" customWidth="1"/>
    <col min="4" max="6" width="9.7109375" customWidth="1"/>
    <col min="7" max="8" width="10.28515625" customWidth="1"/>
  </cols>
  <sheetData>
    <row r="4" spans="2:8" ht="15.75" thickBot="1" x14ac:dyDescent="0.3"/>
    <row r="5" spans="2:8" ht="19.899999999999999" customHeight="1" thickBot="1" x14ac:dyDescent="0.3">
      <c r="B5" s="1004" t="s">
        <v>620</v>
      </c>
      <c r="C5" s="1005"/>
      <c r="D5" s="1005"/>
      <c r="E5" s="1005"/>
      <c r="F5" s="1005"/>
      <c r="G5" s="1005"/>
      <c r="H5" s="1006"/>
    </row>
    <row r="6" spans="2:8" ht="16.149999999999999" customHeight="1" thickBot="1" x14ac:dyDescent="0.3">
      <c r="B6" s="788"/>
      <c r="C6" s="782" t="s">
        <v>486</v>
      </c>
      <c r="D6" s="782" t="s">
        <v>487</v>
      </c>
      <c r="E6" s="782" t="s">
        <v>488</v>
      </c>
      <c r="F6" s="782" t="s">
        <v>489</v>
      </c>
      <c r="G6" s="782" t="s">
        <v>490</v>
      </c>
      <c r="H6" s="782" t="s">
        <v>491</v>
      </c>
    </row>
    <row r="7" spans="2:8" ht="12.4" customHeight="1" thickBot="1" x14ac:dyDescent="0.3">
      <c r="B7" s="1001" t="s">
        <v>512</v>
      </c>
      <c r="C7" s="1002"/>
      <c r="D7" s="1002"/>
      <c r="E7" s="1002"/>
      <c r="F7" s="1002"/>
      <c r="G7" s="1002"/>
      <c r="H7" s="1003"/>
    </row>
    <row r="8" spans="2:8" ht="16.5" thickBot="1" x14ac:dyDescent="0.3">
      <c r="B8" s="789" t="s">
        <v>492</v>
      </c>
      <c r="C8" s="790">
        <v>2.6</v>
      </c>
      <c r="D8" s="790">
        <v>2.9</v>
      </c>
      <c r="E8" s="790">
        <v>1.5</v>
      </c>
      <c r="F8" s="790">
        <v>2.2000000000000002</v>
      </c>
      <c r="G8" s="790">
        <v>2.9</v>
      </c>
      <c r="H8" s="790">
        <v>2.4</v>
      </c>
    </row>
    <row r="9" spans="2:8" ht="16.5" thickBot="1" x14ac:dyDescent="0.3">
      <c r="B9" s="789" t="s">
        <v>493</v>
      </c>
      <c r="C9" s="790">
        <v>1.4</v>
      </c>
      <c r="D9" s="790">
        <v>2.1</v>
      </c>
      <c r="E9" s="790">
        <v>1.9</v>
      </c>
      <c r="F9" s="790">
        <v>2.5</v>
      </c>
      <c r="G9" s="790">
        <v>1.9</v>
      </c>
      <c r="H9" s="790">
        <v>1.2</v>
      </c>
    </row>
    <row r="10" spans="2:8" ht="16.5" thickBot="1" x14ac:dyDescent="0.3">
      <c r="B10" s="789" t="s">
        <v>494</v>
      </c>
      <c r="C10" s="790">
        <v>1.8</v>
      </c>
      <c r="D10" s="790">
        <v>2.4</v>
      </c>
      <c r="E10" s="790">
        <v>2.1</v>
      </c>
      <c r="F10" s="790">
        <v>2.7</v>
      </c>
      <c r="G10" s="790">
        <v>2.1</v>
      </c>
      <c r="H10" s="790">
        <v>1.5</v>
      </c>
    </row>
    <row r="11" spans="2:8" ht="16.5" thickBot="1" x14ac:dyDescent="0.3">
      <c r="B11" s="789" t="s">
        <v>495</v>
      </c>
      <c r="C11" s="790">
        <v>3</v>
      </c>
      <c r="D11" s="790">
        <v>2.2999999999999998</v>
      </c>
      <c r="E11" s="790">
        <v>3.1</v>
      </c>
      <c r="F11" s="790">
        <v>4.8</v>
      </c>
      <c r="G11" s="790">
        <v>4.0999999999999996</v>
      </c>
      <c r="H11" s="790">
        <v>2.5</v>
      </c>
    </row>
    <row r="12" spans="2:8" ht="16.5" thickBot="1" x14ac:dyDescent="0.3">
      <c r="B12" s="789" t="s">
        <v>496</v>
      </c>
      <c r="C12" s="790">
        <v>-0.1</v>
      </c>
      <c r="D12" s="790">
        <v>2.4</v>
      </c>
      <c r="E12" s="790">
        <v>3.5</v>
      </c>
      <c r="F12" s="790">
        <v>3.1</v>
      </c>
      <c r="G12" s="790">
        <v>2.7</v>
      </c>
      <c r="H12" s="790">
        <v>2.9</v>
      </c>
    </row>
    <row r="13" spans="2:8" ht="16.5" thickBot="1" x14ac:dyDescent="0.3">
      <c r="B13" s="789" t="s">
        <v>497</v>
      </c>
      <c r="C13" s="790">
        <v>-1.6</v>
      </c>
      <c r="D13" s="790">
        <v>1.8</v>
      </c>
      <c r="E13" s="790">
        <v>3.3</v>
      </c>
      <c r="F13" s="790">
        <v>2.1</v>
      </c>
      <c r="G13" s="790">
        <v>4.3</v>
      </c>
      <c r="H13" s="790">
        <v>3.5</v>
      </c>
    </row>
    <row r="14" spans="2:8" ht="16.149999999999999" customHeight="1" thickBot="1" x14ac:dyDescent="0.3">
      <c r="B14" s="789" t="s">
        <v>498</v>
      </c>
      <c r="C14" s="790">
        <v>1.2</v>
      </c>
      <c r="D14" s="790">
        <v>3.1</v>
      </c>
      <c r="E14" s="790">
        <v>3.2</v>
      </c>
      <c r="F14" s="790">
        <v>3.1</v>
      </c>
      <c r="G14" s="790">
        <v>3.6</v>
      </c>
      <c r="H14" s="790">
        <v>2.8</v>
      </c>
    </row>
    <row r="15" spans="2:8" ht="16.5" thickBot="1" x14ac:dyDescent="0.3">
      <c r="B15" s="1001" t="s">
        <v>499</v>
      </c>
      <c r="C15" s="1002"/>
      <c r="D15" s="1002"/>
      <c r="E15" s="1002"/>
      <c r="F15" s="1002"/>
      <c r="G15" s="1002"/>
      <c r="H15" s="1003"/>
    </row>
    <row r="16" spans="2:8" ht="16.5" thickBot="1" x14ac:dyDescent="0.3">
      <c r="B16" s="789" t="s">
        <v>492</v>
      </c>
      <c r="C16" s="790">
        <v>1.6</v>
      </c>
      <c r="D16" s="790">
        <v>0.1</v>
      </c>
      <c r="E16" s="790">
        <v>1.3</v>
      </c>
      <c r="F16" s="790">
        <v>2.1</v>
      </c>
      <c r="G16" s="790">
        <v>1.9</v>
      </c>
      <c r="H16" s="790">
        <v>2.2999999999999998</v>
      </c>
    </row>
    <row r="17" spans="2:8" ht="16.5" thickBot="1" x14ac:dyDescent="0.3">
      <c r="B17" s="789" t="s">
        <v>493</v>
      </c>
      <c r="C17" s="790">
        <v>0.4</v>
      </c>
      <c r="D17" s="790">
        <v>0.2</v>
      </c>
      <c r="E17" s="790">
        <v>0.2</v>
      </c>
      <c r="F17" s="790">
        <v>1.4</v>
      </c>
      <c r="G17" s="790">
        <v>1.7</v>
      </c>
      <c r="H17" s="790">
        <v>1.8</v>
      </c>
    </row>
    <row r="18" spans="2:8" ht="16.149999999999999" customHeight="1" thickBot="1" x14ac:dyDescent="0.3">
      <c r="B18" s="789" t="s">
        <v>498</v>
      </c>
      <c r="C18" s="790">
        <v>-0.9</v>
      </c>
      <c r="D18" s="790">
        <v>-1</v>
      </c>
      <c r="E18" s="790">
        <v>-1.6</v>
      </c>
      <c r="F18" s="790">
        <v>0.8</v>
      </c>
      <c r="G18" s="790">
        <v>1.4</v>
      </c>
      <c r="H18" s="790">
        <v>1.1000000000000001</v>
      </c>
    </row>
    <row r="19" spans="2:8" ht="16.5" thickBot="1" x14ac:dyDescent="0.3">
      <c r="B19" s="1001" t="s">
        <v>500</v>
      </c>
      <c r="C19" s="1002"/>
      <c r="D19" s="1002"/>
      <c r="E19" s="1002"/>
      <c r="F19" s="1002"/>
      <c r="G19" s="1002"/>
      <c r="H19" s="1003"/>
    </row>
    <row r="20" spans="2:8" ht="26.25" customHeight="1" thickBot="1" x14ac:dyDescent="0.3">
      <c r="B20" s="789" t="s">
        <v>515</v>
      </c>
      <c r="C20" s="790">
        <v>0.18</v>
      </c>
      <c r="D20" s="790">
        <v>-0.05</v>
      </c>
      <c r="E20" s="790">
        <v>-0.22</v>
      </c>
      <c r="F20" s="790">
        <v>-0.27</v>
      </c>
      <c r="G20" s="790">
        <v>-0.25</v>
      </c>
      <c r="H20" s="790">
        <v>-0.35</v>
      </c>
    </row>
    <row r="21" spans="2:8" ht="30.75" customHeight="1" thickBot="1" x14ac:dyDescent="0.3">
      <c r="B21" s="789" t="s">
        <v>516</v>
      </c>
      <c r="C21" s="790">
        <v>0.59</v>
      </c>
      <c r="D21" s="790">
        <v>0.55000000000000004</v>
      </c>
      <c r="E21" s="790">
        <v>0.25</v>
      </c>
      <c r="F21" s="790">
        <v>0.3</v>
      </c>
      <c r="G21" s="790">
        <v>0.19</v>
      </c>
      <c r="H21" s="790">
        <v>-0.3</v>
      </c>
    </row>
    <row r="22" spans="2:8" ht="34.5" customHeight="1" thickBot="1" x14ac:dyDescent="0.3">
      <c r="B22" s="789" t="s">
        <v>513</v>
      </c>
      <c r="C22" s="790">
        <v>1.99</v>
      </c>
      <c r="D22" s="790">
        <v>1.58</v>
      </c>
      <c r="E22" s="790">
        <v>1.89</v>
      </c>
      <c r="F22" s="790">
        <v>1.8</v>
      </c>
      <c r="G22" s="790">
        <v>2.98</v>
      </c>
      <c r="H22" s="790">
        <v>1.37</v>
      </c>
    </row>
    <row r="23" spans="2:8" x14ac:dyDescent="0.25">
      <c r="B23" s="389"/>
      <c r="C23" s="421"/>
      <c r="D23" s="421"/>
      <c r="E23" s="421"/>
      <c r="F23" s="421"/>
      <c r="G23" s="421"/>
      <c r="H23" s="421"/>
    </row>
    <row r="24" spans="2:8" x14ac:dyDescent="0.25">
      <c r="B24" s="1007" t="s">
        <v>621</v>
      </c>
      <c r="C24" s="1007"/>
      <c r="D24" s="1007"/>
      <c r="E24" s="1007"/>
      <c r="F24" s="1007"/>
      <c r="G24" s="1007"/>
      <c r="H24" s="1007"/>
    </row>
    <row r="25" spans="2:8" ht="27.75" customHeight="1" x14ac:dyDescent="0.25">
      <c r="B25" s="1000" t="s">
        <v>501</v>
      </c>
      <c r="C25" s="1000"/>
      <c r="D25" s="1000"/>
      <c r="E25" s="1000"/>
      <c r="F25" s="1000"/>
      <c r="G25" s="1000"/>
      <c r="H25" s="1000"/>
    </row>
    <row r="26" spans="2:8" x14ac:dyDescent="0.25">
      <c r="B26" s="459" t="s">
        <v>514</v>
      </c>
    </row>
  </sheetData>
  <mergeCells count="6">
    <mergeCell ref="B25:H25"/>
    <mergeCell ref="B7:H7"/>
    <mergeCell ref="B15:H15"/>
    <mergeCell ref="B19:H19"/>
    <mergeCell ref="B5:H5"/>
    <mergeCell ref="B24:H24"/>
  </mergeCells>
  <hyperlinks>
    <hyperlink ref="B24" r:id="rId1" display="https://www.euribor-rates.eu/euribor-rates-by-year.asp"/>
    <hyperlink ref="B25" r:id="rId2" display="https://ec.europa.eu/eurostat/data/database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"/>
  <sheetViews>
    <sheetView workbookViewId="0">
      <selection activeCell="H5" sqref="H5"/>
    </sheetView>
  </sheetViews>
  <sheetFormatPr defaultRowHeight="15" x14ac:dyDescent="0.25"/>
  <cols>
    <col min="2" max="2" width="31.42578125" customWidth="1"/>
    <col min="3" max="3" width="17" customWidth="1"/>
    <col min="4" max="4" width="13.28515625" customWidth="1"/>
    <col min="5" max="5" width="18.7109375" customWidth="1"/>
    <col min="6" max="6" width="12.28515625" customWidth="1"/>
    <col min="7" max="7" width="16.28515625" customWidth="1"/>
    <col min="8" max="8" width="13" customWidth="1"/>
    <col min="9" max="9" width="12.28515625" customWidth="1"/>
    <col min="10" max="10" width="14.28515625" customWidth="1"/>
  </cols>
  <sheetData>
    <row r="1" spans="2:12" ht="15.75" x14ac:dyDescent="0.25">
      <c r="B1" s="5"/>
      <c r="C1" s="5"/>
      <c r="D1" s="5"/>
      <c r="E1" s="5"/>
      <c r="F1" s="5"/>
      <c r="G1" s="5"/>
      <c r="H1" s="5"/>
      <c r="I1" s="5"/>
      <c r="J1" s="5"/>
    </row>
    <row r="2" spans="2:12" ht="16.5" thickBot="1" x14ac:dyDescent="0.3">
      <c r="B2" s="4" t="s">
        <v>66</v>
      </c>
      <c r="C2" s="5"/>
      <c r="D2" s="5"/>
      <c r="E2" s="5"/>
      <c r="F2" s="5"/>
      <c r="G2" s="5"/>
      <c r="H2" s="5"/>
      <c r="I2" s="5"/>
      <c r="J2" s="167" t="s">
        <v>504</v>
      </c>
    </row>
    <row r="3" spans="2:12" ht="19.899999999999999" customHeight="1" thickBot="1" x14ac:dyDescent="0.3">
      <c r="B3" s="1047" t="s">
        <v>651</v>
      </c>
      <c r="C3" s="1048"/>
      <c r="D3" s="1048"/>
      <c r="E3" s="1048"/>
      <c r="F3" s="1048"/>
      <c r="G3" s="1048"/>
      <c r="H3" s="1048"/>
      <c r="I3" s="1048"/>
      <c r="J3" s="1049"/>
    </row>
    <row r="4" spans="2:12" ht="16.5" thickBot="1" x14ac:dyDescent="0.3">
      <c r="B4" s="1050" t="s">
        <v>32</v>
      </c>
      <c r="C4" s="1052" t="s">
        <v>628</v>
      </c>
      <c r="D4" s="1052"/>
      <c r="E4" s="1052" t="s">
        <v>629</v>
      </c>
      <c r="F4" s="1052"/>
      <c r="G4" s="1052" t="s">
        <v>630</v>
      </c>
      <c r="H4" s="1052"/>
      <c r="I4" s="1052" t="s">
        <v>1</v>
      </c>
      <c r="J4" s="1053"/>
    </row>
    <row r="5" spans="2:12" ht="16.5" thickBot="1" x14ac:dyDescent="0.3">
      <c r="B5" s="1051"/>
      <c r="C5" s="518" t="s">
        <v>2</v>
      </c>
      <c r="D5" s="518" t="s">
        <v>631</v>
      </c>
      <c r="E5" s="518" t="s">
        <v>2</v>
      </c>
      <c r="F5" s="518" t="s">
        <v>631</v>
      </c>
      <c r="G5" s="518" t="s">
        <v>2</v>
      </c>
      <c r="H5" s="518" t="s">
        <v>631</v>
      </c>
      <c r="I5" s="518" t="s">
        <v>8</v>
      </c>
      <c r="J5" s="517" t="s">
        <v>9</v>
      </c>
    </row>
    <row r="6" spans="2:12" ht="16.5" thickBot="1" x14ac:dyDescent="0.3">
      <c r="B6" s="519">
        <v>1</v>
      </c>
      <c r="C6" s="515">
        <v>2</v>
      </c>
      <c r="D6" s="515">
        <v>3</v>
      </c>
      <c r="E6" s="515">
        <v>4</v>
      </c>
      <c r="F6" s="515">
        <v>5</v>
      </c>
      <c r="G6" s="515">
        <v>6</v>
      </c>
      <c r="H6" s="515">
        <v>7</v>
      </c>
      <c r="I6" s="515">
        <v>8</v>
      </c>
      <c r="J6" s="516">
        <v>9</v>
      </c>
    </row>
    <row r="7" spans="2:12" ht="15.75" x14ac:dyDescent="0.25">
      <c r="B7" s="174" t="s">
        <v>62</v>
      </c>
      <c r="C7" s="70">
        <v>800215</v>
      </c>
      <c r="D7" s="264">
        <f>C7/C$12*100</f>
        <v>13.809515098718409</v>
      </c>
      <c r="E7" s="70">
        <v>910481</v>
      </c>
      <c r="F7" s="264">
        <f>E7/E$12*100</f>
        <v>13.813758730121162</v>
      </c>
      <c r="G7" s="74">
        <v>1004445</v>
      </c>
      <c r="H7" s="265">
        <f>G7/G$12*100</f>
        <v>13.144484706676771</v>
      </c>
      <c r="I7" s="141">
        <f>E7/C7*100</f>
        <v>113.77954674681179</v>
      </c>
      <c r="J7" s="203">
        <f>G7/E7*100</f>
        <v>110.32025929151735</v>
      </c>
    </row>
    <row r="8" spans="2:12" ht="15.75" x14ac:dyDescent="0.25">
      <c r="B8" s="176" t="s">
        <v>63</v>
      </c>
      <c r="C8" s="775">
        <v>3823980</v>
      </c>
      <c r="D8" s="264">
        <f t="shared" ref="D8:D11" si="0">C8/C$12*100</f>
        <v>65.991401744777605</v>
      </c>
      <c r="E8" s="520">
        <v>4002281</v>
      </c>
      <c r="F8" s="264">
        <f t="shared" ref="F8:F11" si="1">E8/E$12*100</f>
        <v>60.722347972278442</v>
      </c>
      <c r="G8" s="73">
        <v>4329659</v>
      </c>
      <c r="H8" s="265">
        <f>G8/G$12*100</f>
        <v>56.65928598442467</v>
      </c>
      <c r="I8" s="141">
        <f t="shared" ref="I8:I11" si="2">E8/C8*100</f>
        <v>104.6627074409385</v>
      </c>
      <c r="J8" s="203">
        <f t="shared" ref="J8:J12" si="3">G8/E8*100</f>
        <v>108.17978547733156</v>
      </c>
    </row>
    <row r="9" spans="2:12" ht="20.65" customHeight="1" x14ac:dyDescent="0.25">
      <c r="B9" s="176" t="s">
        <v>436</v>
      </c>
      <c r="C9" s="775">
        <v>41411</v>
      </c>
      <c r="D9" s="264">
        <f t="shared" si="0"/>
        <v>0.71464022763010937</v>
      </c>
      <c r="E9" s="520">
        <v>38746</v>
      </c>
      <c r="F9" s="264">
        <f t="shared" si="1"/>
        <v>0.58785180114387281</v>
      </c>
      <c r="G9" s="73">
        <v>48611</v>
      </c>
      <c r="H9" s="265">
        <f>G9/G$12*100</f>
        <v>0.63613890862741551</v>
      </c>
      <c r="I9" s="141">
        <f t="shared" si="2"/>
        <v>93.564511844678961</v>
      </c>
      <c r="J9" s="203">
        <f t="shared" si="3"/>
        <v>125.46069271666754</v>
      </c>
    </row>
    <row r="10" spans="2:12" ht="31.5" x14ac:dyDescent="0.25">
      <c r="B10" s="176" t="s">
        <v>652</v>
      </c>
      <c r="C10" s="775">
        <v>1127877</v>
      </c>
      <c r="D10" s="264">
        <f t="shared" si="0"/>
        <v>19.464062109554582</v>
      </c>
      <c r="E10" s="520">
        <v>1639544</v>
      </c>
      <c r="F10" s="264">
        <f t="shared" si="1"/>
        <v>24.875055320668711</v>
      </c>
      <c r="G10" s="73">
        <v>2258758</v>
      </c>
      <c r="H10" s="265">
        <f>G10/G$12*100</f>
        <v>29.558821027616052</v>
      </c>
      <c r="I10" s="141">
        <f t="shared" si="2"/>
        <v>145.36549641494597</v>
      </c>
      <c r="J10" s="203">
        <f t="shared" si="3"/>
        <v>137.76745241359794</v>
      </c>
      <c r="L10" s="372"/>
    </row>
    <row r="11" spans="2:12" ht="15.75" x14ac:dyDescent="0.25">
      <c r="B11" s="176" t="s">
        <v>64</v>
      </c>
      <c r="C11" s="775">
        <v>1181</v>
      </c>
      <c r="D11" s="264">
        <f t="shared" si="0"/>
        <v>2.0380819319290991E-2</v>
      </c>
      <c r="E11" s="520">
        <v>65</v>
      </c>
      <c r="F11" s="264">
        <f t="shared" si="1"/>
        <v>9.8617578780652807E-4</v>
      </c>
      <c r="G11" s="73">
        <v>97</v>
      </c>
      <c r="H11" s="265">
        <f>G11/G$12*100</f>
        <v>1.269372655095746E-3</v>
      </c>
      <c r="I11" s="141">
        <f t="shared" si="2"/>
        <v>5.5038103302286201</v>
      </c>
      <c r="J11" s="203">
        <f t="shared" si="3"/>
        <v>149.23076923076923</v>
      </c>
    </row>
    <row r="12" spans="2:12" ht="19.899999999999999" customHeight="1" thickBot="1" x14ac:dyDescent="0.3">
      <c r="B12" s="187" t="s">
        <v>65</v>
      </c>
      <c r="C12" s="521">
        <f t="shared" ref="C12:H12" si="4">SUM(C7:C11)</f>
        <v>5794664</v>
      </c>
      <c r="D12" s="263">
        <f t="shared" si="4"/>
        <v>100</v>
      </c>
      <c r="E12" s="521">
        <f t="shared" si="4"/>
        <v>6591117</v>
      </c>
      <c r="F12" s="263">
        <f t="shared" si="4"/>
        <v>99.999999999999986</v>
      </c>
      <c r="G12" s="198">
        <f t="shared" si="4"/>
        <v>7641570</v>
      </c>
      <c r="H12" s="373">
        <f t="shared" si="4"/>
        <v>100.00000000000001</v>
      </c>
      <c r="I12" s="263">
        <f>E12/C12*100</f>
        <v>113.74459330169964</v>
      </c>
      <c r="J12" s="252">
        <f t="shared" si="3"/>
        <v>115.93740484351893</v>
      </c>
    </row>
    <row r="13" spans="2:12" ht="15.75" x14ac:dyDescent="0.25">
      <c r="B13" s="5"/>
      <c r="C13" s="5"/>
      <c r="D13" s="5"/>
      <c r="E13" s="5"/>
      <c r="F13" s="5"/>
      <c r="G13" s="5"/>
      <c r="H13" s="5"/>
      <c r="I13" s="5"/>
      <c r="J13" s="5"/>
    </row>
  </sheetData>
  <mergeCells count="6">
    <mergeCell ref="B3:J3"/>
    <mergeCell ref="B4:B5"/>
    <mergeCell ref="C4:D4"/>
    <mergeCell ref="E4:F4"/>
    <mergeCell ref="G4:H4"/>
    <mergeCell ref="I4:J4"/>
  </mergeCells>
  <pageMargins left="0.7" right="0.7" top="0.75" bottom="0.75" header="0.3" footer="0.3"/>
  <pageSetup orientation="portrait" r:id="rId1"/>
  <ignoredErrors>
    <ignoredError sqref="C9 C11 E9 E11" numberStoredAsText="1"/>
    <ignoredError sqref="G12 C12 E1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"/>
  <sheetViews>
    <sheetView workbookViewId="0">
      <selection activeCell="B14" sqref="B14"/>
    </sheetView>
  </sheetViews>
  <sheetFormatPr defaultRowHeight="15" x14ac:dyDescent="0.25"/>
  <cols>
    <col min="2" max="2" width="26.7109375" customWidth="1"/>
    <col min="3" max="3" width="16.7109375" customWidth="1"/>
    <col min="4" max="4" width="13.28515625" customWidth="1"/>
    <col min="5" max="5" width="16" customWidth="1"/>
    <col min="6" max="6" width="13.28515625" customWidth="1"/>
    <col min="7" max="7" width="17.7109375" customWidth="1"/>
    <col min="8" max="8" width="13.7109375" customWidth="1"/>
    <col min="9" max="9" width="14.28515625" customWidth="1"/>
    <col min="10" max="10" width="14.7109375" customWidth="1"/>
  </cols>
  <sheetData>
    <row r="2" spans="2:11" ht="15.75" x14ac:dyDescent="0.25">
      <c r="B2" s="5"/>
      <c r="C2" s="5"/>
      <c r="D2" s="5"/>
      <c r="E2" s="5"/>
      <c r="F2" s="5"/>
      <c r="G2" s="5"/>
      <c r="H2" s="5"/>
      <c r="I2" s="5"/>
      <c r="J2" s="5"/>
    </row>
    <row r="3" spans="2:11" ht="15.75" x14ac:dyDescent="0.25">
      <c r="B3" s="5"/>
      <c r="C3" s="5"/>
      <c r="D3" s="5"/>
      <c r="E3" s="5"/>
      <c r="F3" s="5"/>
      <c r="G3" s="5"/>
      <c r="H3" s="5"/>
      <c r="I3" s="5"/>
      <c r="J3" s="5"/>
    </row>
    <row r="4" spans="2:11" ht="16.5" thickBot="1" x14ac:dyDescent="0.3">
      <c r="B4" s="21" t="s">
        <v>72</v>
      </c>
      <c r="C4" s="5"/>
      <c r="D4" s="5"/>
      <c r="E4" s="5"/>
      <c r="F4" s="5"/>
      <c r="G4" s="5"/>
      <c r="H4" s="5"/>
      <c r="I4" s="5"/>
      <c r="J4" s="167" t="s">
        <v>504</v>
      </c>
    </row>
    <row r="5" spans="2:11" ht="19.899999999999999" customHeight="1" thickBot="1" x14ac:dyDescent="0.3">
      <c r="B5" s="1047" t="s">
        <v>653</v>
      </c>
      <c r="C5" s="1048"/>
      <c r="D5" s="1048"/>
      <c r="E5" s="1048"/>
      <c r="F5" s="1048"/>
      <c r="G5" s="1048"/>
      <c r="H5" s="1048"/>
      <c r="I5" s="1048"/>
      <c r="J5" s="1049"/>
    </row>
    <row r="6" spans="2:11" ht="16.5" thickBot="1" x14ac:dyDescent="0.3">
      <c r="B6" s="1056" t="s">
        <v>67</v>
      </c>
      <c r="C6" s="1059" t="s">
        <v>628</v>
      </c>
      <c r="D6" s="1059"/>
      <c r="E6" s="1059" t="s">
        <v>629</v>
      </c>
      <c r="F6" s="1059"/>
      <c r="G6" s="1059" t="s">
        <v>630</v>
      </c>
      <c r="H6" s="1059"/>
      <c r="I6" s="1059" t="s">
        <v>1</v>
      </c>
      <c r="J6" s="1060"/>
    </row>
    <row r="7" spans="2:11" ht="16.5" thickBot="1" x14ac:dyDescent="0.3">
      <c r="B7" s="1057"/>
      <c r="C7" s="1061" t="s">
        <v>2</v>
      </c>
      <c r="D7" s="425" t="s">
        <v>631</v>
      </c>
      <c r="E7" s="1061" t="s">
        <v>2</v>
      </c>
      <c r="F7" s="426" t="s">
        <v>631</v>
      </c>
      <c r="G7" s="1061" t="s">
        <v>2</v>
      </c>
      <c r="H7" s="426" t="s">
        <v>631</v>
      </c>
      <c r="I7" s="1063" t="s">
        <v>8</v>
      </c>
      <c r="J7" s="1054" t="s">
        <v>9</v>
      </c>
    </row>
    <row r="8" spans="2:11" ht="16.5" hidden="1" thickBot="1" x14ac:dyDescent="0.3">
      <c r="B8" s="1058"/>
      <c r="C8" s="1062"/>
      <c r="D8" s="427" t="s">
        <v>68</v>
      </c>
      <c r="E8" s="1062"/>
      <c r="F8" s="427" t="s">
        <v>68</v>
      </c>
      <c r="G8" s="1062"/>
      <c r="H8" s="427" t="s">
        <v>68</v>
      </c>
      <c r="I8" s="1064"/>
      <c r="J8" s="1055"/>
    </row>
    <row r="9" spans="2:11" ht="16.5" thickBot="1" x14ac:dyDescent="0.3">
      <c r="B9" s="428">
        <v>1</v>
      </c>
      <c r="C9" s="423">
        <v>2</v>
      </c>
      <c r="D9" s="423">
        <v>3</v>
      </c>
      <c r="E9" s="423">
        <v>4</v>
      </c>
      <c r="F9" s="423">
        <v>5</v>
      </c>
      <c r="G9" s="423">
        <v>6</v>
      </c>
      <c r="H9" s="423">
        <v>7</v>
      </c>
      <c r="I9" s="423">
        <v>8</v>
      </c>
      <c r="J9" s="424">
        <v>9</v>
      </c>
    </row>
    <row r="10" spans="2:11" ht="25.15" customHeight="1" x14ac:dyDescent="0.25">
      <c r="B10" s="217" t="s">
        <v>69</v>
      </c>
      <c r="C10" s="76">
        <v>1773</v>
      </c>
      <c r="D10" s="374">
        <f>C10/C$15*100</f>
        <v>0.14433033330294229</v>
      </c>
      <c r="E10" s="76">
        <v>5281</v>
      </c>
      <c r="F10" s="374">
        <f>E10/E$15*100</f>
        <v>0.40479033838050138</v>
      </c>
      <c r="G10" s="76">
        <v>5313</v>
      </c>
      <c r="H10" s="374">
        <f>G10/G$15*100</f>
        <v>0.36482341461806839</v>
      </c>
      <c r="I10" s="493">
        <f>E10/C10*100</f>
        <v>297.85673998871965</v>
      </c>
      <c r="J10" s="266">
        <f>G10/E10*100</f>
        <v>100.60594584359023</v>
      </c>
    </row>
    <row r="11" spans="2:11" ht="22.9" customHeight="1" x14ac:dyDescent="0.25">
      <c r="B11" s="218" t="s">
        <v>70</v>
      </c>
      <c r="C11" s="75">
        <f>SUM(C12:C14)</f>
        <v>1226659</v>
      </c>
      <c r="D11" s="374">
        <f t="shared" ref="D11:D14" si="0">C11/C$15*100</f>
        <v>99.855669666697054</v>
      </c>
      <c r="E11" s="75">
        <f>SUM(E12:E14)</f>
        <v>1299345</v>
      </c>
      <c r="F11" s="374">
        <f t="shared" ref="F11:F14" si="1">E11/E$15*100</f>
        <v>99.595209661619492</v>
      </c>
      <c r="G11" s="75">
        <f>SUM(G12:G14)</f>
        <v>1451008</v>
      </c>
      <c r="H11" s="374">
        <f t="shared" ref="H11:H14" si="2">G11/G$15*100</f>
        <v>99.635176585381942</v>
      </c>
      <c r="I11" s="493">
        <f t="shared" ref="I11:I14" si="3">E11/C11*100</f>
        <v>105.92552616497331</v>
      </c>
      <c r="J11" s="266">
        <f t="shared" ref="J11:J15" si="4">G11/E11*100</f>
        <v>111.67226564153476</v>
      </c>
    </row>
    <row r="12" spans="2:11" ht="31.5" x14ac:dyDescent="0.25">
      <c r="B12" s="218" t="s">
        <v>654</v>
      </c>
      <c r="C12" s="75">
        <v>751163</v>
      </c>
      <c r="D12" s="374">
        <f t="shared" si="0"/>
        <v>61.14811401852117</v>
      </c>
      <c r="E12" s="75">
        <v>619536</v>
      </c>
      <c r="F12" s="374">
        <f t="shared" si="1"/>
        <v>47.487632470915038</v>
      </c>
      <c r="G12" s="75">
        <v>747632</v>
      </c>
      <c r="H12" s="374">
        <f t="shared" si="2"/>
        <v>51.337033524889087</v>
      </c>
      <c r="I12" s="493">
        <f t="shared" si="3"/>
        <v>82.476905811388477</v>
      </c>
      <c r="J12" s="266">
        <f t="shared" si="4"/>
        <v>120.67611890188788</v>
      </c>
    </row>
    <row r="13" spans="2:11" ht="24" customHeight="1" x14ac:dyDescent="0.25">
      <c r="B13" s="218" t="s">
        <v>71</v>
      </c>
      <c r="C13" s="75">
        <v>400855</v>
      </c>
      <c r="D13" s="374">
        <f t="shared" si="0"/>
        <v>32.631435846672829</v>
      </c>
      <c r="E13" s="75">
        <v>533666</v>
      </c>
      <c r="F13" s="374">
        <f t="shared" si="1"/>
        <v>40.905669517547558</v>
      </c>
      <c r="G13" s="75">
        <v>549649</v>
      </c>
      <c r="H13" s="374">
        <f t="shared" si="2"/>
        <v>37.742297199587178</v>
      </c>
      <c r="I13" s="493">
        <f t="shared" si="3"/>
        <v>133.13193049855934</v>
      </c>
      <c r="J13" s="266">
        <f t="shared" si="4"/>
        <v>102.99494440342836</v>
      </c>
    </row>
    <row r="14" spans="2:11" ht="21.6" customHeight="1" x14ac:dyDescent="0.25">
      <c r="B14" s="219" t="s">
        <v>74</v>
      </c>
      <c r="C14" s="75">
        <v>74641</v>
      </c>
      <c r="D14" s="374">
        <f t="shared" si="0"/>
        <v>6.0761198015030544</v>
      </c>
      <c r="E14" s="75">
        <v>146143</v>
      </c>
      <c r="F14" s="374">
        <f t="shared" si="1"/>
        <v>11.201907673156905</v>
      </c>
      <c r="G14" s="75">
        <v>153727</v>
      </c>
      <c r="H14" s="374">
        <f t="shared" si="2"/>
        <v>10.555845860905666</v>
      </c>
      <c r="I14" s="493">
        <f t="shared" si="3"/>
        <v>195.79453651478408</v>
      </c>
      <c r="J14" s="266">
        <f t="shared" si="4"/>
        <v>105.1894377424851</v>
      </c>
    </row>
    <row r="15" spans="2:11" ht="16.5" thickBot="1" x14ac:dyDescent="0.3">
      <c r="B15" s="220" t="s">
        <v>65</v>
      </c>
      <c r="C15" s="209">
        <f t="shared" ref="C15:H15" si="5">C10+C11</f>
        <v>1228432</v>
      </c>
      <c r="D15" s="210">
        <f t="shared" si="5"/>
        <v>100</v>
      </c>
      <c r="E15" s="209">
        <f t="shared" si="5"/>
        <v>1304626</v>
      </c>
      <c r="F15" s="210">
        <f t="shared" si="5"/>
        <v>100</v>
      </c>
      <c r="G15" s="209">
        <f t="shared" si="5"/>
        <v>1456321</v>
      </c>
      <c r="H15" s="210">
        <f t="shared" si="5"/>
        <v>100.00000000000001</v>
      </c>
      <c r="I15" s="494">
        <f>E15/C15*100</f>
        <v>106.20254112559751</v>
      </c>
      <c r="J15" s="267">
        <f t="shared" si="4"/>
        <v>111.62747024817841</v>
      </c>
      <c r="K15" s="372"/>
    </row>
    <row r="16" spans="2:11" ht="15.75" x14ac:dyDescent="0.25">
      <c r="B16" s="5"/>
      <c r="C16" s="5"/>
      <c r="D16" s="5"/>
      <c r="E16" s="5"/>
      <c r="F16" s="5"/>
      <c r="G16" s="5"/>
      <c r="H16" s="5"/>
      <c r="I16" s="5"/>
      <c r="J16" s="5"/>
    </row>
    <row r="17" spans="2:10" ht="15.75" x14ac:dyDescent="0.25">
      <c r="B17" s="31" t="s">
        <v>73</v>
      </c>
      <c r="C17" s="5"/>
      <c r="D17" s="5"/>
      <c r="E17" s="5"/>
      <c r="F17" s="5"/>
      <c r="G17" s="5"/>
      <c r="H17" s="5"/>
      <c r="I17" s="5"/>
      <c r="J17" s="5"/>
    </row>
  </sheetData>
  <mergeCells count="11">
    <mergeCell ref="J7:J8"/>
    <mergeCell ref="B5:J5"/>
    <mergeCell ref="B6:B8"/>
    <mergeCell ref="C6:D6"/>
    <mergeCell ref="E6:F6"/>
    <mergeCell ref="G6:H6"/>
    <mergeCell ref="I6:J6"/>
    <mergeCell ref="C7:C8"/>
    <mergeCell ref="E7:E8"/>
    <mergeCell ref="G7:G8"/>
    <mergeCell ref="I7:I8"/>
  </mergeCells>
  <hyperlinks>
    <hyperlink ref="B17" location="_ftnref1" display="_ftnref1"/>
  </hyperlinks>
  <pageMargins left="0.7" right="0.7" top="0.75" bottom="0.75" header="0.3" footer="0.3"/>
  <pageSetup orientation="portrait" r:id="rId1"/>
  <ignoredErrors>
    <ignoredError sqref="E10 C12:C14 L15 K10:L14 E12:E14" numberStoredAsText="1"/>
    <ignoredError sqref="D11:G1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workbookViewId="0">
      <selection activeCell="B14" sqref="B14"/>
    </sheetView>
  </sheetViews>
  <sheetFormatPr defaultRowHeight="15" x14ac:dyDescent="0.25"/>
  <cols>
    <col min="2" max="2" width="41.42578125" customWidth="1"/>
    <col min="3" max="3" width="16.7109375" customWidth="1"/>
    <col min="4" max="4" width="12.28515625" customWidth="1"/>
    <col min="5" max="5" width="15.28515625" customWidth="1"/>
    <col min="6" max="6" width="11.7109375" customWidth="1"/>
    <col min="7" max="7" width="14.7109375" customWidth="1"/>
    <col min="8" max="8" width="13.28515625" customWidth="1"/>
    <col min="9" max="9" width="12.7109375" customWidth="1"/>
    <col min="10" max="10" width="13.28515625" customWidth="1"/>
  </cols>
  <sheetData>
    <row r="3" spans="2:10" ht="16.5" thickBot="1" x14ac:dyDescent="0.3">
      <c r="J3" s="168" t="s">
        <v>503</v>
      </c>
    </row>
    <row r="4" spans="2:10" ht="19.899999999999999" customHeight="1" thickBot="1" x14ac:dyDescent="0.3">
      <c r="B4" s="1047" t="s">
        <v>655</v>
      </c>
      <c r="C4" s="1048"/>
      <c r="D4" s="1048"/>
      <c r="E4" s="1048"/>
      <c r="F4" s="1048"/>
      <c r="G4" s="1048"/>
      <c r="H4" s="1048"/>
      <c r="I4" s="1048"/>
      <c r="J4" s="1049"/>
    </row>
    <row r="5" spans="2:10" ht="16.5" thickBot="1" x14ac:dyDescent="0.3">
      <c r="B5" s="976" t="s">
        <v>67</v>
      </c>
      <c r="C5" s="1059" t="s">
        <v>628</v>
      </c>
      <c r="D5" s="1059"/>
      <c r="E5" s="1059" t="s">
        <v>629</v>
      </c>
      <c r="F5" s="1059"/>
      <c r="G5" s="1059" t="s">
        <v>630</v>
      </c>
      <c r="H5" s="1059"/>
      <c r="I5" s="1059" t="s">
        <v>1</v>
      </c>
      <c r="J5" s="1060"/>
    </row>
    <row r="6" spans="2:10" ht="16.5" thickBot="1" x14ac:dyDescent="0.3">
      <c r="B6" s="977"/>
      <c r="C6" s="946" t="s">
        <v>2</v>
      </c>
      <c r="D6" s="946" t="s">
        <v>631</v>
      </c>
      <c r="E6" s="946" t="s">
        <v>2</v>
      </c>
      <c r="F6" s="948" t="s">
        <v>631</v>
      </c>
      <c r="G6" s="946" t="s">
        <v>2</v>
      </c>
      <c r="H6" s="948" t="s">
        <v>631</v>
      </c>
      <c r="I6" s="947" t="s">
        <v>8</v>
      </c>
      <c r="J6" s="945" t="s">
        <v>9</v>
      </c>
    </row>
    <row r="7" spans="2:10" ht="16.5" thickBot="1" x14ac:dyDescent="0.3">
      <c r="B7" s="261">
        <v>1</v>
      </c>
      <c r="C7" s="257">
        <v>2</v>
      </c>
      <c r="D7" s="257">
        <v>3</v>
      </c>
      <c r="E7" s="257">
        <v>4</v>
      </c>
      <c r="F7" s="257">
        <v>5</v>
      </c>
      <c r="G7" s="257">
        <v>6</v>
      </c>
      <c r="H7" s="257">
        <v>7</v>
      </c>
      <c r="I7" s="257">
        <v>8</v>
      </c>
      <c r="J7" s="258">
        <v>9</v>
      </c>
    </row>
    <row r="8" spans="2:10" ht="15.75" x14ac:dyDescent="0.25">
      <c r="B8" s="221" t="s">
        <v>75</v>
      </c>
      <c r="C8" s="76">
        <f t="shared" ref="C8:H8" si="0">C9+C10</f>
        <v>587687</v>
      </c>
      <c r="D8" s="374">
        <f t="shared" si="0"/>
        <v>78.879925910018258</v>
      </c>
      <c r="E8" s="76">
        <f t="shared" si="0"/>
        <v>436164</v>
      </c>
      <c r="F8" s="374">
        <f t="shared" si="0"/>
        <v>71.32001981820234</v>
      </c>
      <c r="G8" s="76">
        <f t="shared" si="0"/>
        <v>532147</v>
      </c>
      <c r="H8" s="374">
        <f t="shared" si="0"/>
        <v>72.575132699431023</v>
      </c>
      <c r="I8" s="493">
        <f>E8/C8*100</f>
        <v>74.217057719500346</v>
      </c>
      <c r="J8" s="266">
        <f>G8/E8*100</f>
        <v>122.00617199035226</v>
      </c>
    </row>
    <row r="9" spans="2:10" ht="15.75" x14ac:dyDescent="0.25">
      <c r="B9" s="222" t="s">
        <v>77</v>
      </c>
      <c r="C9" s="75">
        <v>99949</v>
      </c>
      <c r="D9" s="374">
        <f t="shared" ref="D9:D13" si="1">C9/C$14*100</f>
        <v>13.415252872329003</v>
      </c>
      <c r="E9" s="75">
        <v>35179</v>
      </c>
      <c r="F9" s="374">
        <f t="shared" ref="F9:F13" si="2">E9/E$14*100</f>
        <v>5.7523476884487019</v>
      </c>
      <c r="G9" s="75">
        <v>18921</v>
      </c>
      <c r="H9" s="374">
        <f t="shared" ref="H9:H13" si="3">G9/G$14*100</f>
        <v>2.5804788635582541</v>
      </c>
      <c r="I9" s="493">
        <f t="shared" ref="I9:I13" si="4">E9/C9*100</f>
        <v>35.196950444726809</v>
      </c>
      <c r="J9" s="266">
        <f t="shared" ref="J9:J14" si="5">G9/E9*100</f>
        <v>53.784928508485173</v>
      </c>
    </row>
    <row r="10" spans="2:10" ht="15.75" x14ac:dyDescent="0.25">
      <c r="B10" s="222" t="s">
        <v>78</v>
      </c>
      <c r="C10" s="75">
        <v>487738</v>
      </c>
      <c r="D10" s="374">
        <f t="shared" si="1"/>
        <v>65.464673037689252</v>
      </c>
      <c r="E10" s="75">
        <v>400985</v>
      </c>
      <c r="F10" s="374">
        <f t="shared" si="2"/>
        <v>65.567672129753632</v>
      </c>
      <c r="G10" s="75">
        <v>513226</v>
      </c>
      <c r="H10" s="374">
        <f t="shared" si="3"/>
        <v>69.994653835872768</v>
      </c>
      <c r="I10" s="493">
        <f t="shared" si="4"/>
        <v>82.21319642923045</v>
      </c>
      <c r="J10" s="266">
        <f t="shared" si="5"/>
        <v>127.99132137112362</v>
      </c>
    </row>
    <row r="11" spans="2:10" ht="15.75" x14ac:dyDescent="0.25">
      <c r="B11" s="222" t="s">
        <v>76</v>
      </c>
      <c r="C11" s="75">
        <f t="shared" ref="C11:H11" si="6">C12+C13</f>
        <v>157353</v>
      </c>
      <c r="D11" s="374">
        <f t="shared" si="6"/>
        <v>21.120074089981745</v>
      </c>
      <c r="E11" s="75">
        <f t="shared" si="6"/>
        <v>175395</v>
      </c>
      <c r="F11" s="374">
        <f t="shared" si="6"/>
        <v>28.679980181797664</v>
      </c>
      <c r="G11" s="75">
        <f t="shared" si="6"/>
        <v>201089</v>
      </c>
      <c r="H11" s="374">
        <f t="shared" si="6"/>
        <v>27.424867300568984</v>
      </c>
      <c r="I11" s="493">
        <f t="shared" si="4"/>
        <v>111.46593963890108</v>
      </c>
      <c r="J11" s="266">
        <f t="shared" si="5"/>
        <v>114.64922033125231</v>
      </c>
    </row>
    <row r="12" spans="2:10" ht="15.75" x14ac:dyDescent="0.25">
      <c r="B12" s="222" t="s">
        <v>77</v>
      </c>
      <c r="C12" s="75">
        <v>65848</v>
      </c>
      <c r="D12" s="374">
        <f t="shared" si="1"/>
        <v>8.8381831847954473</v>
      </c>
      <c r="E12" s="75">
        <v>0</v>
      </c>
      <c r="F12" s="374">
        <f t="shared" si="2"/>
        <v>0</v>
      </c>
      <c r="G12" s="75">
        <v>0</v>
      </c>
      <c r="H12" s="374">
        <f t="shared" si="3"/>
        <v>0</v>
      </c>
      <c r="I12" s="493">
        <f t="shared" si="4"/>
        <v>0</v>
      </c>
      <c r="J12" s="266">
        <v>0</v>
      </c>
    </row>
    <row r="13" spans="2:10" ht="15.75" x14ac:dyDescent="0.25">
      <c r="B13" s="222" t="s">
        <v>78</v>
      </c>
      <c r="C13" s="75">
        <v>91505</v>
      </c>
      <c r="D13" s="374">
        <f t="shared" si="1"/>
        <v>12.281890905186298</v>
      </c>
      <c r="E13" s="75">
        <v>175395</v>
      </c>
      <c r="F13" s="374">
        <f t="shared" si="2"/>
        <v>28.679980181797664</v>
      </c>
      <c r="G13" s="75">
        <v>201089</v>
      </c>
      <c r="H13" s="374">
        <f t="shared" si="3"/>
        <v>27.424867300568984</v>
      </c>
      <c r="I13" s="493">
        <f t="shared" si="4"/>
        <v>191.67805037976066</v>
      </c>
      <c r="J13" s="266">
        <f t="shared" si="5"/>
        <v>114.64922033125231</v>
      </c>
    </row>
    <row r="14" spans="2:10" ht="16.5" thickBot="1" x14ac:dyDescent="0.3">
      <c r="B14" s="220" t="s">
        <v>21</v>
      </c>
      <c r="C14" s="209">
        <f t="shared" ref="C14:H14" si="7">C8+C11</f>
        <v>745040</v>
      </c>
      <c r="D14" s="210">
        <f t="shared" si="7"/>
        <v>100</v>
      </c>
      <c r="E14" s="209">
        <f t="shared" si="7"/>
        <v>611559</v>
      </c>
      <c r="F14" s="210">
        <f t="shared" si="7"/>
        <v>100</v>
      </c>
      <c r="G14" s="209">
        <f t="shared" si="7"/>
        <v>733236</v>
      </c>
      <c r="H14" s="210">
        <f t="shared" si="7"/>
        <v>100</v>
      </c>
      <c r="I14" s="794">
        <f>E14/C14*100</f>
        <v>82.084049178567597</v>
      </c>
      <c r="J14" s="267">
        <f t="shared" si="5"/>
        <v>119.89619971253795</v>
      </c>
    </row>
  </sheetData>
  <mergeCells count="5">
    <mergeCell ref="B4:J4"/>
    <mergeCell ref="C5:D5"/>
    <mergeCell ref="E5:F5"/>
    <mergeCell ref="G5:H5"/>
    <mergeCell ref="I5:J5"/>
  </mergeCells>
  <pageMargins left="0.7" right="0.7" top="0.75" bottom="0.75" header="0.3" footer="0.3"/>
  <ignoredErrors>
    <ignoredError sqref="E9:E10 E12:E13" numberStoredAsText="1"/>
    <ignoredError sqref="G8 F11:H11 D1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5"/>
  <sheetViews>
    <sheetView workbookViewId="0">
      <selection activeCell="B12" sqref="B12"/>
    </sheetView>
  </sheetViews>
  <sheetFormatPr defaultRowHeight="15" x14ac:dyDescent="0.25"/>
  <cols>
    <col min="2" max="2" width="25.5703125" customWidth="1"/>
    <col min="3" max="3" width="14.7109375" customWidth="1"/>
    <col min="4" max="4" width="11.42578125" customWidth="1"/>
    <col min="5" max="5" width="15" customWidth="1"/>
    <col min="6" max="6" width="12" customWidth="1"/>
    <col min="7" max="7" width="15.28515625" customWidth="1"/>
    <col min="8" max="8" width="11.28515625" customWidth="1"/>
    <col min="9" max="9" width="12.7109375" customWidth="1"/>
    <col min="10" max="10" width="16" customWidth="1"/>
  </cols>
  <sheetData>
    <row r="3" spans="2:12" ht="16.5" thickBot="1" x14ac:dyDescent="0.3">
      <c r="B3" s="32" t="s">
        <v>85</v>
      </c>
      <c r="C3" s="5"/>
      <c r="D3" s="5"/>
      <c r="E3" s="5"/>
      <c r="F3" s="5"/>
      <c r="G3" s="5"/>
      <c r="H3" s="5"/>
      <c r="I3" s="5"/>
      <c r="J3" s="167" t="s">
        <v>504</v>
      </c>
    </row>
    <row r="4" spans="2:12" ht="19.899999999999999" customHeight="1" thickBot="1" x14ac:dyDescent="0.3">
      <c r="B4" s="1047" t="s">
        <v>656</v>
      </c>
      <c r="C4" s="1048"/>
      <c r="D4" s="1048"/>
      <c r="E4" s="1048"/>
      <c r="F4" s="1048"/>
      <c r="G4" s="1048"/>
      <c r="H4" s="1048"/>
      <c r="I4" s="1048"/>
      <c r="J4" s="1049"/>
    </row>
    <row r="5" spans="2:12" ht="15.75" x14ac:dyDescent="0.25">
      <c r="B5" s="1050" t="s">
        <v>79</v>
      </c>
      <c r="C5" s="1065" t="s">
        <v>628</v>
      </c>
      <c r="D5" s="1066"/>
      <c r="E5" s="1065" t="s">
        <v>629</v>
      </c>
      <c r="F5" s="1066"/>
      <c r="G5" s="1065" t="s">
        <v>630</v>
      </c>
      <c r="H5" s="1066"/>
      <c r="I5" s="1067" t="s">
        <v>1</v>
      </c>
      <c r="J5" s="1066"/>
    </row>
    <row r="6" spans="2:12" ht="16.5" thickBot="1" x14ac:dyDescent="0.3">
      <c r="B6" s="1051"/>
      <c r="C6" s="256" t="s">
        <v>2</v>
      </c>
      <c r="D6" s="255" t="s">
        <v>631</v>
      </c>
      <c r="E6" s="256" t="s">
        <v>2</v>
      </c>
      <c r="F6" s="255" t="s">
        <v>631</v>
      </c>
      <c r="G6" s="256" t="s">
        <v>2</v>
      </c>
      <c r="H6" s="255" t="s">
        <v>631</v>
      </c>
      <c r="I6" s="254" t="s">
        <v>8</v>
      </c>
      <c r="J6" s="255" t="s">
        <v>9</v>
      </c>
    </row>
    <row r="7" spans="2:12" ht="16.5" thickBot="1" x14ac:dyDescent="0.3">
      <c r="B7" s="35">
        <v>1</v>
      </c>
      <c r="C7" s="35">
        <v>2</v>
      </c>
      <c r="D7" s="35">
        <v>3</v>
      </c>
      <c r="E7" s="253">
        <v>4</v>
      </c>
      <c r="F7" s="35">
        <v>5</v>
      </c>
      <c r="G7" s="35">
        <v>6</v>
      </c>
      <c r="H7" s="35">
        <v>7</v>
      </c>
      <c r="I7" s="253">
        <v>8</v>
      </c>
      <c r="J7" s="35">
        <v>9</v>
      </c>
    </row>
    <row r="8" spans="2:12" ht="15.75" x14ac:dyDescent="0.25">
      <c r="B8" s="216" t="s">
        <v>80</v>
      </c>
      <c r="C8" s="70">
        <v>1482708</v>
      </c>
      <c r="D8" s="264">
        <f>C8/C$15*100</f>
        <v>9.375491432888202</v>
      </c>
      <c r="E8" s="76">
        <v>1778835</v>
      </c>
      <c r="F8" s="264">
        <f>E8/E$15*100</f>
        <v>10.104440987118796</v>
      </c>
      <c r="G8" s="80">
        <v>2157147</v>
      </c>
      <c r="H8" s="264">
        <f>G8/G$15*100</f>
        <v>11.11112770827515</v>
      </c>
      <c r="I8" s="141">
        <f t="shared" ref="I8:I15" si="0">E8/C8*100</f>
        <v>119.97203765002955</v>
      </c>
      <c r="J8" s="203">
        <f>G8/E8*100</f>
        <v>121.26740254155106</v>
      </c>
      <c r="L8" s="372"/>
    </row>
    <row r="9" spans="2:12" ht="20.65" customHeight="1" x14ac:dyDescent="0.25">
      <c r="B9" s="223" t="s">
        <v>657</v>
      </c>
      <c r="C9" s="259">
        <v>1310610</v>
      </c>
      <c r="D9" s="264">
        <f t="shared" ref="D9:D14" si="1">C9/C$15*100</f>
        <v>8.2872776209864689</v>
      </c>
      <c r="E9" s="259">
        <v>1538501</v>
      </c>
      <c r="F9" s="264">
        <f t="shared" ref="F9:F14" si="2">E9/E$15*100</f>
        <v>8.7392549410840541</v>
      </c>
      <c r="G9" s="79">
        <v>1651976</v>
      </c>
      <c r="H9" s="264">
        <f t="shared" ref="H9:H14" si="3">G9/G$15*100</f>
        <v>8.5090706878138338</v>
      </c>
      <c r="I9" s="141">
        <f t="shared" si="0"/>
        <v>117.38816276390382</v>
      </c>
      <c r="J9" s="203">
        <f t="shared" ref="J9:J15" si="4">G9/E9*100</f>
        <v>107.37568581365889</v>
      </c>
      <c r="L9" s="372"/>
    </row>
    <row r="10" spans="2:12" ht="15.75" x14ac:dyDescent="0.25">
      <c r="B10" s="176" t="s">
        <v>658</v>
      </c>
      <c r="C10" s="259">
        <v>2612441</v>
      </c>
      <c r="D10" s="264">
        <f t="shared" si="1"/>
        <v>16.519043678476063</v>
      </c>
      <c r="E10" s="75">
        <v>2834717</v>
      </c>
      <c r="F10" s="264">
        <f t="shared" si="2"/>
        <v>16.102241434243442</v>
      </c>
      <c r="G10" s="79">
        <v>3236224</v>
      </c>
      <c r="H10" s="264">
        <f t="shared" si="3"/>
        <v>16.669285012372843</v>
      </c>
      <c r="I10" s="141">
        <f t="shared" si="0"/>
        <v>108.50836439942566</v>
      </c>
      <c r="J10" s="203">
        <f t="shared" si="4"/>
        <v>114.16391830295582</v>
      </c>
      <c r="L10" s="372"/>
    </row>
    <row r="11" spans="2:12" ht="15.75" x14ac:dyDescent="0.25">
      <c r="B11" s="223" t="s">
        <v>81</v>
      </c>
      <c r="C11" s="259">
        <v>847965</v>
      </c>
      <c r="D11" s="264">
        <f t="shared" si="1"/>
        <v>5.3618707074414136</v>
      </c>
      <c r="E11" s="75">
        <v>1215334</v>
      </c>
      <c r="F11" s="264">
        <f t="shared" si="2"/>
        <v>6.9035468059932672</v>
      </c>
      <c r="G11" s="79">
        <v>1208613</v>
      </c>
      <c r="H11" s="264">
        <f t="shared" si="3"/>
        <v>6.2253770340554233</v>
      </c>
      <c r="I11" s="141">
        <f t="shared" si="0"/>
        <v>143.32360415819051</v>
      </c>
      <c r="J11" s="203">
        <f t="shared" si="4"/>
        <v>99.446983298418374</v>
      </c>
      <c r="L11" s="372"/>
    </row>
    <row r="12" spans="2:12" ht="18.75" customHeight="1" x14ac:dyDescent="0.25">
      <c r="B12" s="223" t="s">
        <v>82</v>
      </c>
      <c r="C12" s="259">
        <v>655360</v>
      </c>
      <c r="D12" s="264">
        <f t="shared" si="1"/>
        <v>4.1439865876879409</v>
      </c>
      <c r="E12" s="75">
        <v>746690</v>
      </c>
      <c r="F12" s="264">
        <f t="shared" si="2"/>
        <v>4.2414754829265968</v>
      </c>
      <c r="G12" s="79">
        <v>803516</v>
      </c>
      <c r="H12" s="264">
        <f t="shared" si="3"/>
        <v>4.1387855772659048</v>
      </c>
      <c r="I12" s="141">
        <f t="shared" si="0"/>
        <v>113.93585205078125</v>
      </c>
      <c r="J12" s="203">
        <f t="shared" si="4"/>
        <v>107.61038717540077</v>
      </c>
      <c r="L12" s="372"/>
    </row>
    <row r="13" spans="2:12" ht="15.75" x14ac:dyDescent="0.25">
      <c r="B13" s="223" t="s">
        <v>83</v>
      </c>
      <c r="C13" s="259">
        <v>8500668</v>
      </c>
      <c r="D13" s="264">
        <f t="shared" si="1"/>
        <v>53.751608548565791</v>
      </c>
      <c r="E13" s="75">
        <v>9071061</v>
      </c>
      <c r="F13" s="264">
        <f t="shared" si="2"/>
        <v>51.526982865220674</v>
      </c>
      <c r="G13" s="79">
        <v>9877414</v>
      </c>
      <c r="H13" s="264">
        <f t="shared" si="3"/>
        <v>50.877018757416572</v>
      </c>
      <c r="I13" s="141">
        <f t="shared" si="0"/>
        <v>106.70997855697928</v>
      </c>
      <c r="J13" s="203">
        <f t="shared" si="4"/>
        <v>108.88929089992891</v>
      </c>
      <c r="L13" s="372"/>
    </row>
    <row r="14" spans="2:12" ht="15.75" x14ac:dyDescent="0.25">
      <c r="B14" s="223" t="s">
        <v>84</v>
      </c>
      <c r="C14" s="259">
        <v>404971</v>
      </c>
      <c r="D14" s="264">
        <f t="shared" si="1"/>
        <v>2.5607214239541216</v>
      </c>
      <c r="E14" s="75">
        <v>419349</v>
      </c>
      <c r="F14" s="264">
        <f t="shared" si="2"/>
        <v>2.3820574834131776</v>
      </c>
      <c r="G14" s="73">
        <v>479404</v>
      </c>
      <c r="H14" s="264">
        <f t="shared" si="3"/>
        <v>2.469335222800273</v>
      </c>
      <c r="I14" s="141">
        <f t="shared" si="0"/>
        <v>103.55037768136484</v>
      </c>
      <c r="J14" s="203">
        <f t="shared" si="4"/>
        <v>114.32100708479096</v>
      </c>
      <c r="L14" s="372"/>
    </row>
    <row r="15" spans="2:12" ht="17.649999999999999" customHeight="1" thickBot="1" x14ac:dyDescent="0.3">
      <c r="B15" s="187" t="s">
        <v>21</v>
      </c>
      <c r="C15" s="260">
        <f t="shared" ref="C15:H15" si="5">SUM(C8:C14)</f>
        <v>15814723</v>
      </c>
      <c r="D15" s="263">
        <f t="shared" si="5"/>
        <v>100</v>
      </c>
      <c r="E15" s="260">
        <f t="shared" si="5"/>
        <v>17604487</v>
      </c>
      <c r="F15" s="263">
        <f t="shared" si="5"/>
        <v>100</v>
      </c>
      <c r="G15" s="260">
        <f t="shared" si="5"/>
        <v>19414294</v>
      </c>
      <c r="H15" s="263">
        <f t="shared" si="5"/>
        <v>99.999999999999986</v>
      </c>
      <c r="I15" s="263">
        <f t="shared" si="0"/>
        <v>111.31707460193896</v>
      </c>
      <c r="J15" s="252">
        <f t="shared" si="4"/>
        <v>110.28037340707515</v>
      </c>
      <c r="L15" s="372"/>
    </row>
  </sheetData>
  <mergeCells count="6">
    <mergeCell ref="B4:J4"/>
    <mergeCell ref="B5:B6"/>
    <mergeCell ref="C5:D5"/>
    <mergeCell ref="E5:F5"/>
    <mergeCell ref="G5:H5"/>
    <mergeCell ref="I5:J5"/>
  </mergeCells>
  <pageMargins left="0.7" right="0.7" top="0.75" bottom="0.75" header="0.3" footer="0.3"/>
  <ignoredErrors>
    <ignoredError sqref="C12 C14 C11 E12 E14" numberStoredAsText="1"/>
    <ignoredError sqref="G15 C15 E15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3"/>
  <sheetViews>
    <sheetView workbookViewId="0">
      <selection activeCell="E10" sqref="E10"/>
    </sheetView>
  </sheetViews>
  <sheetFormatPr defaultRowHeight="15" x14ac:dyDescent="0.25"/>
  <cols>
    <col min="2" max="2" width="20.42578125" customWidth="1"/>
    <col min="3" max="3" width="16.28515625" customWidth="1"/>
    <col min="4" max="4" width="17.28515625" customWidth="1"/>
    <col min="5" max="5" width="16.7109375" customWidth="1"/>
    <col min="6" max="6" width="13.7109375" customWidth="1"/>
    <col min="7" max="7" width="15.28515625" customWidth="1"/>
  </cols>
  <sheetData>
    <row r="3" spans="2:7" ht="15.75" x14ac:dyDescent="0.25">
      <c r="B3" s="17"/>
      <c r="C3" s="5"/>
      <c r="D3" s="5"/>
      <c r="E3" s="5"/>
      <c r="F3" s="5"/>
      <c r="G3" s="5"/>
    </row>
    <row r="4" spans="2:7" ht="15.75" x14ac:dyDescent="0.25">
      <c r="B4" s="5"/>
      <c r="C4" s="5"/>
      <c r="D4" s="5"/>
      <c r="E4" s="5"/>
      <c r="F4" s="5"/>
      <c r="G4" s="5"/>
    </row>
    <row r="5" spans="2:7" ht="16.5" thickBot="1" x14ac:dyDescent="0.3">
      <c r="B5" s="30" t="s">
        <v>91</v>
      </c>
      <c r="C5" s="5"/>
      <c r="D5" s="5"/>
      <c r="E5" s="5"/>
      <c r="F5" s="5"/>
      <c r="G5" s="167" t="s">
        <v>504</v>
      </c>
    </row>
    <row r="6" spans="2:7" ht="19.899999999999999" customHeight="1" thickBot="1" x14ac:dyDescent="0.3">
      <c r="B6" s="1068" t="s">
        <v>659</v>
      </c>
      <c r="C6" s="1069"/>
      <c r="D6" s="1069"/>
      <c r="E6" s="1069"/>
      <c r="F6" s="1069"/>
      <c r="G6" s="1070"/>
    </row>
    <row r="7" spans="2:7" ht="16.5" thickBot="1" x14ac:dyDescent="0.3">
      <c r="B7" s="1050" t="s">
        <v>0</v>
      </c>
      <c r="C7" s="1052" t="s">
        <v>2</v>
      </c>
      <c r="D7" s="1052"/>
      <c r="E7" s="1052"/>
      <c r="F7" s="1052" t="s">
        <v>1</v>
      </c>
      <c r="G7" s="1053"/>
    </row>
    <row r="8" spans="2:7" ht="16.5" thickBot="1" x14ac:dyDescent="0.3">
      <c r="B8" s="1051"/>
      <c r="C8" s="254" t="s">
        <v>628</v>
      </c>
      <c r="D8" s="254" t="s">
        <v>629</v>
      </c>
      <c r="E8" s="254" t="s">
        <v>630</v>
      </c>
      <c r="F8" s="254" t="s">
        <v>86</v>
      </c>
      <c r="G8" s="255" t="s">
        <v>87</v>
      </c>
    </row>
    <row r="9" spans="2:7" ht="16.5" thickBot="1" x14ac:dyDescent="0.3">
      <c r="B9" s="35">
        <v>1</v>
      </c>
      <c r="C9" s="35">
        <v>2</v>
      </c>
      <c r="D9" s="35">
        <v>3</v>
      </c>
      <c r="E9" s="35">
        <v>4</v>
      </c>
      <c r="F9" s="253">
        <v>5</v>
      </c>
      <c r="G9" s="35">
        <v>6</v>
      </c>
    </row>
    <row r="10" spans="2:7" ht="15.75" x14ac:dyDescent="0.25">
      <c r="B10" s="174" t="s">
        <v>88</v>
      </c>
      <c r="C10" s="70">
        <v>83530</v>
      </c>
      <c r="D10" s="76">
        <v>91645</v>
      </c>
      <c r="E10" s="76">
        <v>96979</v>
      </c>
      <c r="F10" s="112">
        <v>110</v>
      </c>
      <c r="G10" s="795">
        <f>E10/D10*100</f>
        <v>105.82028479458781</v>
      </c>
    </row>
    <row r="11" spans="2:7" ht="15.75" x14ac:dyDescent="0.25">
      <c r="B11" s="176" t="s">
        <v>89</v>
      </c>
      <c r="C11" s="775">
        <v>8166750</v>
      </c>
      <c r="D11" s="75">
        <v>8712454</v>
      </c>
      <c r="E11" s="75">
        <v>9476470</v>
      </c>
      <c r="F11" s="110">
        <v>107</v>
      </c>
      <c r="G11" s="795">
        <f t="shared" ref="G11:G12" si="0">E11/D11*100</f>
        <v>108.7692399868051</v>
      </c>
    </row>
    <row r="12" spans="2:7" ht="17.649999999999999" customHeight="1" thickBot="1" x14ac:dyDescent="0.3">
      <c r="B12" s="187" t="s">
        <v>90</v>
      </c>
      <c r="C12" s="776">
        <f>SUM(C10:C11)</f>
        <v>8250280</v>
      </c>
      <c r="D12" s="209">
        <v>8804099</v>
      </c>
      <c r="E12" s="209">
        <f>E10+E11</f>
        <v>9573449</v>
      </c>
      <c r="F12" s="796">
        <v>107</v>
      </c>
      <c r="G12" s="797">
        <f t="shared" si="0"/>
        <v>108.73854326263255</v>
      </c>
    </row>
    <row r="13" spans="2:7" ht="15.75" x14ac:dyDescent="0.25">
      <c r="B13" s="5"/>
      <c r="C13" s="5"/>
      <c r="D13" s="5"/>
      <c r="E13" s="5"/>
      <c r="F13" s="5"/>
      <c r="G13" s="5"/>
    </row>
  </sheetData>
  <mergeCells count="4">
    <mergeCell ref="B6:G6"/>
    <mergeCell ref="B7:B8"/>
    <mergeCell ref="C7:E7"/>
    <mergeCell ref="F7:G7"/>
  </mergeCells>
  <pageMargins left="0.7" right="0.7" top="0.75" bottom="0.75" header="0.3" footer="0.3"/>
  <ignoredErrors>
    <ignoredError sqref="C12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3"/>
  <sheetViews>
    <sheetView workbookViewId="0">
      <selection activeCell="B10" sqref="B10"/>
    </sheetView>
  </sheetViews>
  <sheetFormatPr defaultRowHeight="15" x14ac:dyDescent="0.25"/>
  <cols>
    <col min="2" max="2" width="29.7109375" customWidth="1"/>
    <col min="3" max="3" width="15.5703125" customWidth="1"/>
    <col min="4" max="4" width="12.28515625" customWidth="1"/>
    <col min="5" max="5" width="15.7109375" customWidth="1"/>
    <col min="6" max="6" width="12.5703125" customWidth="1"/>
    <col min="7" max="7" width="16" customWidth="1"/>
    <col min="8" max="8" width="12.28515625" customWidth="1"/>
    <col min="9" max="10" width="14.5703125" customWidth="1"/>
  </cols>
  <sheetData>
    <row r="3" spans="2:13" ht="15.75" x14ac:dyDescent="0.25">
      <c r="B3" s="4"/>
      <c r="C3" s="5"/>
      <c r="D3" s="5"/>
      <c r="E3" s="5"/>
      <c r="F3" s="5"/>
      <c r="G3" s="5"/>
      <c r="H3" s="5"/>
      <c r="I3" s="5"/>
      <c r="J3" s="5"/>
    </row>
    <row r="4" spans="2:13" ht="15.75" x14ac:dyDescent="0.25">
      <c r="B4" s="5"/>
      <c r="C4" s="5"/>
      <c r="D4" s="5"/>
      <c r="E4" s="5"/>
      <c r="F4" s="5"/>
      <c r="G4" s="5"/>
      <c r="H4" s="5"/>
      <c r="I4" s="5"/>
      <c r="J4" s="5"/>
    </row>
    <row r="5" spans="2:13" ht="16.5" thickBot="1" x14ac:dyDescent="0.3">
      <c r="B5" s="21" t="s">
        <v>95</v>
      </c>
      <c r="C5" s="5"/>
      <c r="D5" s="5"/>
      <c r="E5" s="5"/>
      <c r="F5" s="5"/>
      <c r="G5" s="5"/>
      <c r="H5" s="5"/>
      <c r="I5" s="5"/>
      <c r="J5" s="167" t="s">
        <v>502</v>
      </c>
    </row>
    <row r="6" spans="2:13" ht="19.899999999999999" customHeight="1" thickBot="1" x14ac:dyDescent="0.3">
      <c r="B6" s="1068" t="s">
        <v>660</v>
      </c>
      <c r="C6" s="1069"/>
      <c r="D6" s="1069"/>
      <c r="E6" s="1069"/>
      <c r="F6" s="1069"/>
      <c r="G6" s="1069"/>
      <c r="H6" s="1069"/>
      <c r="I6" s="1069"/>
      <c r="J6" s="1070"/>
    </row>
    <row r="7" spans="2:13" ht="16.5" thickBot="1" x14ac:dyDescent="0.3">
      <c r="B7" s="1071"/>
      <c r="C7" s="1052" t="s">
        <v>628</v>
      </c>
      <c r="D7" s="1052"/>
      <c r="E7" s="1052" t="s">
        <v>629</v>
      </c>
      <c r="F7" s="1052"/>
      <c r="G7" s="1052" t="s">
        <v>630</v>
      </c>
      <c r="H7" s="1052"/>
      <c r="I7" s="1073" t="s">
        <v>92</v>
      </c>
      <c r="J7" s="1074"/>
    </row>
    <row r="8" spans="2:13" ht="16.5" thickBot="1" x14ac:dyDescent="0.3">
      <c r="B8" s="1072"/>
      <c r="C8" s="254" t="s">
        <v>2</v>
      </c>
      <c r="D8" s="254" t="s">
        <v>631</v>
      </c>
      <c r="E8" s="254" t="s">
        <v>2</v>
      </c>
      <c r="F8" s="254" t="s">
        <v>631</v>
      </c>
      <c r="G8" s="254" t="s">
        <v>2</v>
      </c>
      <c r="H8" s="254" t="s">
        <v>631</v>
      </c>
      <c r="I8" s="254" t="s">
        <v>8</v>
      </c>
      <c r="J8" s="255" t="s">
        <v>9</v>
      </c>
    </row>
    <row r="9" spans="2:13" ht="16.149999999999999" customHeight="1" thickBot="1" x14ac:dyDescent="0.3">
      <c r="B9" s="35">
        <v>1</v>
      </c>
      <c r="C9" s="35">
        <v>2</v>
      </c>
      <c r="D9" s="253">
        <v>3</v>
      </c>
      <c r="E9" s="253">
        <v>4</v>
      </c>
      <c r="F9" s="35">
        <v>5</v>
      </c>
      <c r="G9" s="253">
        <v>6</v>
      </c>
      <c r="H9" s="35">
        <v>7</v>
      </c>
      <c r="I9" s="253">
        <v>8</v>
      </c>
      <c r="J9" s="35">
        <v>9</v>
      </c>
    </row>
    <row r="10" spans="2:13" ht="21" customHeight="1" x14ac:dyDescent="0.25">
      <c r="B10" s="174" t="s">
        <v>93</v>
      </c>
      <c r="C10" s="70">
        <v>4460734</v>
      </c>
      <c r="D10" s="264">
        <f>C10/C12*100</f>
        <v>54.067668006419176</v>
      </c>
      <c r="E10" s="70">
        <v>4977201</v>
      </c>
      <c r="F10" s="264">
        <f>E10/E12*100</f>
        <v>56.532769565630737</v>
      </c>
      <c r="G10" s="70">
        <v>5634426</v>
      </c>
      <c r="H10" s="264">
        <f>G10/G12*100</f>
        <v>58.854713698271119</v>
      </c>
      <c r="I10" s="141">
        <f>E10/C10*100</f>
        <v>111.57807212893663</v>
      </c>
      <c r="J10" s="203">
        <f>G10/E10*100</f>
        <v>113.20471084049046</v>
      </c>
      <c r="M10" s="372"/>
    </row>
    <row r="11" spans="2:13" ht="15.75" x14ac:dyDescent="0.25">
      <c r="B11" s="176" t="s">
        <v>94</v>
      </c>
      <c r="C11" s="775">
        <v>3789546</v>
      </c>
      <c r="D11" s="262">
        <f>C11/C12*100</f>
        <v>45.932331993580824</v>
      </c>
      <c r="E11" s="259">
        <v>3826898</v>
      </c>
      <c r="F11" s="262">
        <f>E11/E12*100</f>
        <v>43.467230434369263</v>
      </c>
      <c r="G11" s="259">
        <v>3939023</v>
      </c>
      <c r="H11" s="262">
        <f>G11/G12*100</f>
        <v>41.145286301728873</v>
      </c>
      <c r="I11" s="141">
        <f>E11/C11*100</f>
        <v>100.98565896811913</v>
      </c>
      <c r="J11" s="203">
        <f t="shared" ref="J11:J12" si="0">G11/E11*100</f>
        <v>102.92991869655266</v>
      </c>
      <c r="M11" s="372"/>
    </row>
    <row r="12" spans="2:13" ht="22.15" customHeight="1" thickBot="1" x14ac:dyDescent="0.3">
      <c r="B12" s="178" t="s">
        <v>5</v>
      </c>
      <c r="C12" s="776">
        <f>SUM(C10:C11)</f>
        <v>8250280</v>
      </c>
      <c r="D12" s="263">
        <f>SUM(D10:D11)</f>
        <v>100</v>
      </c>
      <c r="E12" s="260">
        <f>SUM(E10:E11)</f>
        <v>8804099</v>
      </c>
      <c r="F12" s="263">
        <f>SUM(F10:F11)</f>
        <v>100</v>
      </c>
      <c r="G12" s="260">
        <f>G10+G11</f>
        <v>9573449</v>
      </c>
      <c r="H12" s="263">
        <f>SUM(H10:H11)</f>
        <v>100</v>
      </c>
      <c r="I12" s="263">
        <f>E12/C12*100</f>
        <v>106.71272974977819</v>
      </c>
      <c r="J12" s="252">
        <f t="shared" si="0"/>
        <v>108.73854326263255</v>
      </c>
      <c r="M12" s="372"/>
    </row>
    <row r="13" spans="2:13" ht="15.75" x14ac:dyDescent="0.25">
      <c r="B13" s="33"/>
      <c r="C13" s="5"/>
      <c r="D13" s="5"/>
      <c r="E13" s="5"/>
      <c r="F13" s="5"/>
      <c r="G13" s="5"/>
      <c r="H13" s="5"/>
      <c r="I13" s="5"/>
      <c r="J13" s="5"/>
    </row>
  </sheetData>
  <mergeCells count="6">
    <mergeCell ref="B6:J6"/>
    <mergeCell ref="B7:B8"/>
    <mergeCell ref="C7:D7"/>
    <mergeCell ref="E7:F7"/>
    <mergeCell ref="G7:H7"/>
    <mergeCell ref="I7:J7"/>
  </mergeCells>
  <pageMargins left="0.7" right="0.7" top="0.75" bottom="0.75" header="0.3" footer="0.3"/>
  <ignoredErrors>
    <ignoredError sqref="C12:F12" formulaRange="1"/>
    <ignoredError sqref="G12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"/>
  <sheetViews>
    <sheetView workbookViewId="0">
      <selection activeCell="E4" sqref="E4"/>
    </sheetView>
  </sheetViews>
  <sheetFormatPr defaultRowHeight="15" x14ac:dyDescent="0.25"/>
  <cols>
    <col min="2" max="2" width="30" customWidth="1"/>
    <col min="3" max="3" width="17.7109375" customWidth="1"/>
    <col min="4" max="4" width="16" customWidth="1"/>
    <col min="5" max="5" width="13.7109375" customWidth="1"/>
    <col min="6" max="6" width="9.7109375" customWidth="1"/>
    <col min="7" max="7" width="11.28515625" customWidth="1"/>
  </cols>
  <sheetData>
    <row r="2" spans="2:7" ht="16.5" thickBot="1" x14ac:dyDescent="0.3">
      <c r="B2" s="21" t="s">
        <v>95</v>
      </c>
      <c r="C2" s="5"/>
      <c r="D2" s="5"/>
      <c r="E2" s="5"/>
      <c r="F2" s="5"/>
      <c r="G2" s="168" t="s">
        <v>502</v>
      </c>
    </row>
    <row r="3" spans="2:7" ht="19.899999999999999" customHeight="1" thickBot="1" x14ac:dyDescent="0.3">
      <c r="B3" s="1068" t="s">
        <v>661</v>
      </c>
      <c r="C3" s="1069"/>
      <c r="D3" s="1069"/>
      <c r="E3" s="1069"/>
      <c r="F3" s="1069"/>
      <c r="G3" s="1070"/>
    </row>
    <row r="4" spans="2:7" ht="16.5" thickBot="1" x14ac:dyDescent="0.3">
      <c r="B4" s="1071"/>
      <c r="C4" s="151" t="s">
        <v>628</v>
      </c>
      <c r="D4" s="151" t="s">
        <v>629</v>
      </c>
      <c r="E4" s="151" t="s">
        <v>630</v>
      </c>
      <c r="F4" s="1073" t="s">
        <v>418</v>
      </c>
      <c r="G4" s="1074"/>
    </row>
    <row r="5" spans="2:7" ht="15.75" x14ac:dyDescent="0.25">
      <c r="B5" s="1075"/>
      <c r="C5" s="155" t="s">
        <v>2</v>
      </c>
      <c r="D5" s="152" t="s">
        <v>2</v>
      </c>
      <c r="E5" s="152" t="s">
        <v>2</v>
      </c>
      <c r="F5" s="157" t="s">
        <v>86</v>
      </c>
      <c r="G5" s="158" t="s">
        <v>87</v>
      </c>
    </row>
    <row r="6" spans="2:7" ht="16.5" thickBot="1" x14ac:dyDescent="0.3">
      <c r="B6" s="138">
        <v>1</v>
      </c>
      <c r="C6" s="137">
        <v>2</v>
      </c>
      <c r="D6" s="137">
        <v>3</v>
      </c>
      <c r="E6" s="137">
        <v>4</v>
      </c>
      <c r="F6" s="137">
        <v>5</v>
      </c>
      <c r="G6" s="172">
        <v>6</v>
      </c>
    </row>
    <row r="7" spans="2:7" ht="20.100000000000001" customHeight="1" x14ac:dyDescent="0.25">
      <c r="B7" s="202" t="s">
        <v>439</v>
      </c>
      <c r="C7" s="139">
        <v>6358707</v>
      </c>
      <c r="D7" s="139">
        <v>6853979</v>
      </c>
      <c r="E7" s="139">
        <v>7400278</v>
      </c>
      <c r="F7" s="140">
        <f>D7/C7*100</f>
        <v>107.78887909129952</v>
      </c>
      <c r="G7" s="272">
        <f>E7/D7*100</f>
        <v>107.97053798968452</v>
      </c>
    </row>
    <row r="8" spans="2:7" ht="19.5" customHeight="1" x14ac:dyDescent="0.25">
      <c r="B8" s="174" t="s">
        <v>441</v>
      </c>
      <c r="C8" s="136">
        <v>8250280</v>
      </c>
      <c r="D8" s="136">
        <v>8804099</v>
      </c>
      <c r="E8" s="136">
        <f>E9+E10</f>
        <v>9573449</v>
      </c>
      <c r="F8" s="140">
        <f t="shared" ref="F8:F10" si="0">D8/C8*100</f>
        <v>106.71272974977819</v>
      </c>
      <c r="G8" s="272">
        <f t="shared" ref="G8:G10" si="1">E8/D8*100</f>
        <v>108.73854326263255</v>
      </c>
    </row>
    <row r="9" spans="2:7" ht="21.6" customHeight="1" x14ac:dyDescent="0.25">
      <c r="B9" s="174" t="s">
        <v>415</v>
      </c>
      <c r="C9" s="136">
        <v>4125240</v>
      </c>
      <c r="D9" s="136">
        <v>4126382</v>
      </c>
      <c r="E9" s="136">
        <v>4280620</v>
      </c>
      <c r="F9" s="140">
        <f t="shared" si="0"/>
        <v>100.02768323782374</v>
      </c>
      <c r="G9" s="272">
        <f t="shared" si="1"/>
        <v>103.73785073703792</v>
      </c>
    </row>
    <row r="10" spans="2:7" ht="29.1" customHeight="1" x14ac:dyDescent="0.25">
      <c r="B10" s="176" t="s">
        <v>417</v>
      </c>
      <c r="C10" s="135">
        <v>4125040</v>
      </c>
      <c r="D10" s="135">
        <v>4677717</v>
      </c>
      <c r="E10" s="135">
        <v>5292829</v>
      </c>
      <c r="F10" s="140">
        <f t="shared" si="0"/>
        <v>113.39810038205691</v>
      </c>
      <c r="G10" s="272">
        <f t="shared" si="1"/>
        <v>113.1498335619705</v>
      </c>
    </row>
    <row r="11" spans="2:7" ht="25.15" customHeight="1" x14ac:dyDescent="0.25">
      <c r="B11" s="205" t="s">
        <v>416</v>
      </c>
      <c r="C11" s="143">
        <f>C7/C8</f>
        <v>0.77072620565605043</v>
      </c>
      <c r="D11" s="143">
        <f t="shared" ref="D11" si="2">D7/D8</f>
        <v>0.77849862887729904</v>
      </c>
      <c r="E11" s="143">
        <f>E7/E8</f>
        <v>0.77300020086804666</v>
      </c>
      <c r="F11" s="268" t="s">
        <v>117</v>
      </c>
      <c r="G11" s="269" t="s">
        <v>117</v>
      </c>
    </row>
    <row r="12" spans="2:7" ht="24.6" customHeight="1" x14ac:dyDescent="0.25">
      <c r="B12" s="176" t="s">
        <v>440</v>
      </c>
      <c r="C12" s="135">
        <v>8500668</v>
      </c>
      <c r="D12" s="135">
        <v>9071061</v>
      </c>
      <c r="E12" s="135">
        <v>9877414</v>
      </c>
      <c r="F12" s="142">
        <f>D12/C12*100</f>
        <v>106.70997855697928</v>
      </c>
      <c r="G12" s="204">
        <f>E12/D12*100</f>
        <v>108.88929089992891</v>
      </c>
    </row>
    <row r="13" spans="2:7" ht="21.75" customHeight="1" thickBot="1" x14ac:dyDescent="0.3">
      <c r="B13" s="178" t="s">
        <v>442</v>
      </c>
      <c r="C13" s="206">
        <f>C7/C12</f>
        <v>0.74802439055377767</v>
      </c>
      <c r="D13" s="206">
        <f t="shared" ref="D13" si="3">D7/D12</f>
        <v>0.75558735631917806</v>
      </c>
      <c r="E13" s="206">
        <f>E7/E12</f>
        <v>0.74921209134293654</v>
      </c>
      <c r="F13" s="270" t="s">
        <v>117</v>
      </c>
      <c r="G13" s="271" t="s">
        <v>117</v>
      </c>
    </row>
  </sheetData>
  <mergeCells count="3">
    <mergeCell ref="B3:G3"/>
    <mergeCell ref="B4:B5"/>
    <mergeCell ref="F4:G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F28"/>
  <sheetViews>
    <sheetView topLeftCell="B14" zoomScaleNormal="100" workbookViewId="0">
      <selection activeCell="C27" sqref="C27"/>
    </sheetView>
  </sheetViews>
  <sheetFormatPr defaultColWidth="8.7109375" defaultRowHeight="15" x14ac:dyDescent="0.25"/>
  <cols>
    <col min="1" max="1" width="8.7109375" style="85" customWidth="1"/>
    <col min="2" max="2" width="9.7109375" style="85" customWidth="1"/>
    <col min="3" max="3" width="72.28515625" style="85" customWidth="1"/>
    <col min="4" max="4" width="22.42578125" style="85" customWidth="1"/>
    <col min="5" max="5" width="21.28515625" style="85" customWidth="1"/>
    <col min="6" max="6" width="13.7109375" style="85" customWidth="1"/>
    <col min="7" max="16384" width="8.7109375" style="85"/>
  </cols>
  <sheetData>
    <row r="3" spans="2:6" ht="16.5" thickBot="1" x14ac:dyDescent="0.3">
      <c r="B3" s="344" t="s">
        <v>293</v>
      </c>
      <c r="C3" s="345"/>
      <c r="D3" s="345"/>
      <c r="E3" s="345"/>
      <c r="F3" s="346" t="s">
        <v>505</v>
      </c>
    </row>
    <row r="4" spans="2:6" ht="19.899999999999999" customHeight="1" thickBot="1" x14ac:dyDescent="0.3">
      <c r="B4" s="1076" t="s">
        <v>662</v>
      </c>
      <c r="C4" s="1077"/>
      <c r="D4" s="1077"/>
      <c r="E4" s="1077"/>
      <c r="F4" s="1078"/>
    </row>
    <row r="5" spans="2:6" ht="19.899999999999999" customHeight="1" thickBot="1" x14ac:dyDescent="0.3">
      <c r="B5" s="804" t="s">
        <v>96</v>
      </c>
      <c r="C5" s="347" t="s">
        <v>97</v>
      </c>
      <c r="D5" s="348" t="s">
        <v>629</v>
      </c>
      <c r="E5" s="348" t="s">
        <v>630</v>
      </c>
      <c r="F5" s="349" t="s">
        <v>1</v>
      </c>
    </row>
    <row r="6" spans="2:6" ht="19.899999999999999" customHeight="1" thickBot="1" x14ac:dyDescent="0.3">
      <c r="B6" s="762">
        <v>1</v>
      </c>
      <c r="C6" s="764" t="s">
        <v>98</v>
      </c>
      <c r="D6" s="350">
        <v>2478985</v>
      </c>
      <c r="E6" s="351">
        <v>2690298</v>
      </c>
      <c r="F6" s="756">
        <f>E6/D6*100</f>
        <v>108.52417420839578</v>
      </c>
    </row>
    <row r="7" spans="2:6" ht="19.899999999999999" customHeight="1" thickBot="1" x14ac:dyDescent="0.3">
      <c r="B7" s="763" t="s">
        <v>99</v>
      </c>
      <c r="C7" s="764" t="s">
        <v>663</v>
      </c>
      <c r="D7" s="798">
        <v>2351425</v>
      </c>
      <c r="E7" s="799">
        <v>2656534</v>
      </c>
      <c r="F7" s="756">
        <f t="shared" ref="F7:F28" si="0">E7/D7*100</f>
        <v>112.97549358367797</v>
      </c>
    </row>
    <row r="8" spans="2:6" ht="19.899999999999999" customHeight="1" thickBot="1" x14ac:dyDescent="0.3">
      <c r="B8" s="763" t="s">
        <v>100</v>
      </c>
      <c r="C8" s="764" t="s">
        <v>664</v>
      </c>
      <c r="D8" s="798">
        <v>2351425</v>
      </c>
      <c r="E8" s="799">
        <v>2656534</v>
      </c>
      <c r="F8" s="761">
        <f t="shared" si="0"/>
        <v>112.97549358367797</v>
      </c>
    </row>
    <row r="9" spans="2:6" ht="16.149999999999999" customHeight="1" thickBot="1" x14ac:dyDescent="0.3">
      <c r="B9" s="765" t="s">
        <v>101</v>
      </c>
      <c r="C9" s="766" t="s">
        <v>102</v>
      </c>
      <c r="D9" s="800">
        <v>1290878</v>
      </c>
      <c r="E9" s="801">
        <v>1299335</v>
      </c>
      <c r="F9" s="809">
        <f t="shared" si="0"/>
        <v>100.65513549692535</v>
      </c>
    </row>
    <row r="10" spans="2:6" ht="16.149999999999999" customHeight="1" thickBot="1" x14ac:dyDescent="0.3">
      <c r="B10" s="765" t="s">
        <v>103</v>
      </c>
      <c r="C10" s="766" t="s">
        <v>104</v>
      </c>
      <c r="D10" s="802">
        <v>137290</v>
      </c>
      <c r="E10" s="803">
        <v>137290</v>
      </c>
      <c r="F10" s="809">
        <f t="shared" si="0"/>
        <v>100</v>
      </c>
    </row>
    <row r="11" spans="2:6" ht="16.149999999999999" customHeight="1" thickBot="1" x14ac:dyDescent="0.3">
      <c r="B11" s="765" t="s">
        <v>105</v>
      </c>
      <c r="C11" s="766" t="s">
        <v>665</v>
      </c>
      <c r="D11" s="800">
        <v>-215</v>
      </c>
      <c r="E11" s="801">
        <v>-215</v>
      </c>
      <c r="F11" s="809">
        <f t="shared" si="0"/>
        <v>100</v>
      </c>
    </row>
    <row r="12" spans="2:6" ht="16.149999999999999" customHeight="1" thickBot="1" x14ac:dyDescent="0.3">
      <c r="B12" s="765" t="s">
        <v>106</v>
      </c>
      <c r="C12" s="766" t="s">
        <v>107</v>
      </c>
      <c r="D12" s="800">
        <v>238344</v>
      </c>
      <c r="E12" s="801">
        <v>403027</v>
      </c>
      <c r="F12" s="809">
        <f t="shared" si="0"/>
        <v>169.09466988890009</v>
      </c>
    </row>
    <row r="13" spans="2:6" ht="16.149999999999999" customHeight="1" thickBot="1" x14ac:dyDescent="0.3">
      <c r="B13" s="765" t="s">
        <v>108</v>
      </c>
      <c r="C13" s="766" t="s">
        <v>109</v>
      </c>
      <c r="D13" s="800">
        <v>-34743</v>
      </c>
      <c r="E13" s="801">
        <v>-36302</v>
      </c>
      <c r="F13" s="809">
        <f t="shared" si="0"/>
        <v>104.48723483867255</v>
      </c>
    </row>
    <row r="14" spans="2:6" ht="16.149999999999999" customHeight="1" thickBot="1" x14ac:dyDescent="0.3">
      <c r="B14" s="765" t="s">
        <v>110</v>
      </c>
      <c r="C14" s="766" t="s">
        <v>111</v>
      </c>
      <c r="D14" s="800">
        <v>10296</v>
      </c>
      <c r="E14" s="801">
        <v>26630</v>
      </c>
      <c r="F14" s="809">
        <f t="shared" si="0"/>
        <v>258.64413364413366</v>
      </c>
    </row>
    <row r="15" spans="2:6" ht="16.149999999999999" customHeight="1" thickBot="1" x14ac:dyDescent="0.3">
      <c r="B15" s="765" t="s">
        <v>112</v>
      </c>
      <c r="C15" s="766" t="s">
        <v>113</v>
      </c>
      <c r="D15" s="800">
        <v>876626</v>
      </c>
      <c r="E15" s="801">
        <v>970088</v>
      </c>
      <c r="F15" s="809">
        <f t="shared" si="0"/>
        <v>110.66155920540801</v>
      </c>
    </row>
    <row r="16" spans="2:6" ht="16.149999999999999" customHeight="1" thickBot="1" x14ac:dyDescent="0.3">
      <c r="B16" s="765" t="s">
        <v>114</v>
      </c>
      <c r="C16" s="766" t="s">
        <v>115</v>
      </c>
      <c r="D16" s="800">
        <v>-56116</v>
      </c>
      <c r="E16" s="801">
        <v>-57589</v>
      </c>
      <c r="F16" s="809">
        <f t="shared" si="0"/>
        <v>102.62491980896714</v>
      </c>
    </row>
    <row r="17" spans="2:6" ht="30" customHeight="1" thickBot="1" x14ac:dyDescent="0.3">
      <c r="B17" s="765" t="s">
        <v>116</v>
      </c>
      <c r="C17" s="767" t="s">
        <v>666</v>
      </c>
      <c r="D17" s="800">
        <v>-101</v>
      </c>
      <c r="E17" s="801">
        <v>-14</v>
      </c>
      <c r="F17" s="809">
        <f t="shared" si="0"/>
        <v>13.861386138613863</v>
      </c>
    </row>
    <row r="18" spans="2:6" ht="30" customHeight="1" thickBot="1" x14ac:dyDescent="0.3">
      <c r="B18" s="765" t="s">
        <v>118</v>
      </c>
      <c r="C18" s="767" t="s">
        <v>667</v>
      </c>
      <c r="D18" s="800">
        <v>0</v>
      </c>
      <c r="E18" s="801">
        <v>-1255</v>
      </c>
      <c r="F18" s="809" t="s">
        <v>117</v>
      </c>
    </row>
    <row r="19" spans="2:6" ht="30" customHeight="1" thickBot="1" x14ac:dyDescent="0.3">
      <c r="B19" s="765" t="s">
        <v>119</v>
      </c>
      <c r="C19" s="767" t="s">
        <v>668</v>
      </c>
      <c r="D19" s="800">
        <v>-1625</v>
      </c>
      <c r="E19" s="801">
        <v>-1349</v>
      </c>
      <c r="F19" s="809">
        <f t="shared" si="0"/>
        <v>83.015384615384619</v>
      </c>
    </row>
    <row r="20" spans="2:6" ht="30" customHeight="1" thickBot="1" x14ac:dyDescent="0.3">
      <c r="B20" s="765" t="s">
        <v>120</v>
      </c>
      <c r="C20" s="767" t="s">
        <v>669</v>
      </c>
      <c r="D20" s="800">
        <v>-12118</v>
      </c>
      <c r="E20" s="801">
        <v>-15950</v>
      </c>
      <c r="F20" s="809">
        <f t="shared" si="0"/>
        <v>131.62237993068163</v>
      </c>
    </row>
    <row r="21" spans="2:6" ht="16.149999999999999" customHeight="1" thickBot="1" x14ac:dyDescent="0.3">
      <c r="B21" s="765" t="s">
        <v>121</v>
      </c>
      <c r="C21" s="766" t="s">
        <v>670</v>
      </c>
      <c r="D21" s="800">
        <v>-97091</v>
      </c>
      <c r="E21" s="801">
        <v>-67162</v>
      </c>
      <c r="F21" s="809">
        <f t="shared" si="0"/>
        <v>69.174279799363475</v>
      </c>
    </row>
    <row r="22" spans="2:6" ht="19.899999999999999" customHeight="1" thickBot="1" x14ac:dyDescent="0.3">
      <c r="B22" s="763" t="s">
        <v>122</v>
      </c>
      <c r="C22" s="764" t="s">
        <v>671</v>
      </c>
      <c r="D22" s="798">
        <v>0</v>
      </c>
      <c r="E22" s="799">
        <v>0</v>
      </c>
      <c r="F22" s="761" t="s">
        <v>117</v>
      </c>
    </row>
    <row r="23" spans="2:6" ht="19.899999999999999" customHeight="1" thickBot="1" x14ac:dyDescent="0.3">
      <c r="B23" s="763" t="s">
        <v>123</v>
      </c>
      <c r="C23" s="764" t="s">
        <v>124</v>
      </c>
      <c r="D23" s="798">
        <v>127560</v>
      </c>
      <c r="E23" s="799">
        <v>33764</v>
      </c>
      <c r="F23" s="761">
        <f t="shared" si="0"/>
        <v>26.469112574474757</v>
      </c>
    </row>
    <row r="24" spans="2:6" ht="16.149999999999999" customHeight="1" thickBot="1" x14ac:dyDescent="0.3">
      <c r="B24" s="765" t="s">
        <v>125</v>
      </c>
      <c r="C24" s="766" t="s">
        <v>672</v>
      </c>
      <c r="D24" s="800">
        <v>105592</v>
      </c>
      <c r="E24" s="801">
        <v>170158</v>
      </c>
      <c r="F24" s="809">
        <f t="shared" si="0"/>
        <v>161.14667777861959</v>
      </c>
    </row>
    <row r="25" spans="2:6" ht="16.149999999999999" customHeight="1" thickBot="1" x14ac:dyDescent="0.3">
      <c r="B25" s="765" t="s">
        <v>126</v>
      </c>
      <c r="C25" s="766" t="s">
        <v>127</v>
      </c>
      <c r="D25" s="800">
        <v>-14</v>
      </c>
      <c r="E25" s="801">
        <v>-14</v>
      </c>
      <c r="F25" s="809">
        <f t="shared" si="0"/>
        <v>100</v>
      </c>
    </row>
    <row r="26" spans="2:6" ht="16.149999999999999" customHeight="1" thickBot="1" x14ac:dyDescent="0.3">
      <c r="B26" s="765" t="s">
        <v>128</v>
      </c>
      <c r="C26" s="767" t="s">
        <v>129</v>
      </c>
      <c r="D26" s="800">
        <v>153706</v>
      </c>
      <c r="E26" s="801">
        <v>163569</v>
      </c>
      <c r="F26" s="809">
        <f t="shared" si="0"/>
        <v>106.41679570088351</v>
      </c>
    </row>
    <row r="27" spans="2:6" ht="30" customHeight="1" thickBot="1" x14ac:dyDescent="0.3">
      <c r="B27" s="765" t="s">
        <v>130</v>
      </c>
      <c r="C27" s="767" t="s">
        <v>673</v>
      </c>
      <c r="D27" s="800">
        <v>0</v>
      </c>
      <c r="E27" s="801">
        <v>1255</v>
      </c>
      <c r="F27" s="809" t="s">
        <v>117</v>
      </c>
    </row>
    <row r="28" spans="2:6" ht="16.149999999999999" customHeight="1" thickBot="1" x14ac:dyDescent="0.3">
      <c r="B28" s="805" t="s">
        <v>131</v>
      </c>
      <c r="C28" s="806" t="s">
        <v>132</v>
      </c>
      <c r="D28" s="807">
        <v>-131724</v>
      </c>
      <c r="E28" s="808">
        <v>-301204</v>
      </c>
      <c r="F28" s="810">
        <f t="shared" si="0"/>
        <v>228.66296195074551</v>
      </c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paperSize="9" scale="76" fitToHeight="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2"/>
  <sheetViews>
    <sheetView workbookViewId="0">
      <selection activeCell="C11" sqref="C11"/>
    </sheetView>
  </sheetViews>
  <sheetFormatPr defaultColWidth="8.7109375" defaultRowHeight="15" x14ac:dyDescent="0.25"/>
  <cols>
    <col min="1" max="1" width="8.7109375" style="355"/>
    <col min="2" max="2" width="8" style="355" customWidth="1"/>
    <col min="3" max="3" width="52.28515625" style="355" customWidth="1"/>
    <col min="4" max="4" width="17.5703125" style="355" customWidth="1"/>
    <col min="5" max="5" width="15.28515625" style="355" customWidth="1"/>
    <col min="6" max="6" width="15.5703125" style="355" customWidth="1"/>
    <col min="7" max="7" width="18.28515625" style="355" customWidth="1"/>
    <col min="8" max="8" width="17.5703125" style="355" customWidth="1"/>
    <col min="9" max="9" width="8.7109375" style="355"/>
    <col min="10" max="10" width="10.7109375" style="355" bestFit="1" customWidth="1"/>
    <col min="11" max="16384" width="8.7109375" style="355"/>
  </cols>
  <sheetData>
    <row r="3" spans="2:10" ht="16.5" thickBot="1" x14ac:dyDescent="0.3">
      <c r="B3" s="352" t="s">
        <v>61</v>
      </c>
      <c r="C3" s="353"/>
      <c r="D3" s="353"/>
      <c r="E3" s="353"/>
      <c r="F3" s="353"/>
      <c r="G3" s="353"/>
      <c r="H3" s="354" t="s">
        <v>504</v>
      </c>
    </row>
    <row r="4" spans="2:10" ht="19.899999999999999" customHeight="1" thickTop="1" thickBot="1" x14ac:dyDescent="0.3">
      <c r="B4" s="1079" t="s">
        <v>674</v>
      </c>
      <c r="C4" s="1080"/>
      <c r="D4" s="1081"/>
      <c r="E4" s="1081"/>
      <c r="F4" s="1081"/>
      <c r="G4" s="1081"/>
      <c r="H4" s="1082"/>
    </row>
    <row r="5" spans="2:10" ht="16.5" thickBot="1" x14ac:dyDescent="0.3">
      <c r="B5" s="356"/>
      <c r="C5" s="357"/>
      <c r="D5" s="1083" t="s">
        <v>629</v>
      </c>
      <c r="E5" s="1084"/>
      <c r="F5" s="1083" t="s">
        <v>630</v>
      </c>
      <c r="G5" s="1084"/>
      <c r="H5" s="358"/>
    </row>
    <row r="6" spans="2:10" ht="16.5" thickBot="1" x14ac:dyDescent="0.3">
      <c r="B6" s="359" t="s">
        <v>133</v>
      </c>
      <c r="C6" s="359" t="s">
        <v>97</v>
      </c>
      <c r="D6" s="360" t="s">
        <v>2</v>
      </c>
      <c r="E6" s="361" t="s">
        <v>631</v>
      </c>
      <c r="F6" s="360" t="s">
        <v>2</v>
      </c>
      <c r="G6" s="362" t="s">
        <v>631</v>
      </c>
      <c r="H6" s="362" t="s">
        <v>1</v>
      </c>
      <c r="J6" s="419"/>
    </row>
    <row r="7" spans="2:10" ht="16.5" thickBot="1" x14ac:dyDescent="0.3">
      <c r="B7" s="363">
        <v>1</v>
      </c>
      <c r="C7" s="364" t="s">
        <v>675</v>
      </c>
      <c r="D7" s="365">
        <v>12296292</v>
      </c>
      <c r="E7" s="371">
        <f>D7/D11*100</f>
        <v>86.73023017738295</v>
      </c>
      <c r="F7" s="365">
        <v>13085560</v>
      </c>
      <c r="G7" s="370">
        <f>F7/F11*100</f>
        <v>87.124356790432117</v>
      </c>
      <c r="H7" s="417">
        <f>F7/D7*100</f>
        <v>106.41874802582763</v>
      </c>
      <c r="J7" s="419"/>
    </row>
    <row r="8" spans="2:10" ht="16.5" thickBot="1" x14ac:dyDescent="0.3">
      <c r="B8" s="363">
        <v>2</v>
      </c>
      <c r="C8" s="364" t="s">
        <v>134</v>
      </c>
      <c r="D8" s="365">
        <v>0</v>
      </c>
      <c r="E8" s="371">
        <f>D8/D11*100</f>
        <v>0</v>
      </c>
      <c r="F8" s="365">
        <v>0</v>
      </c>
      <c r="G8" s="371">
        <v>0</v>
      </c>
      <c r="H8" s="417">
        <v>0</v>
      </c>
      <c r="J8" s="419"/>
    </row>
    <row r="9" spans="2:10" ht="18" customHeight="1" thickBot="1" x14ac:dyDescent="0.3">
      <c r="B9" s="363">
        <v>3</v>
      </c>
      <c r="C9" s="364" t="s">
        <v>135</v>
      </c>
      <c r="D9" s="365">
        <v>223778</v>
      </c>
      <c r="E9" s="371">
        <f>D9/D11*100</f>
        <v>1.578387813873841</v>
      </c>
      <c r="F9" s="366">
        <v>228011</v>
      </c>
      <c r="G9" s="370">
        <f>F9/F11*100</f>
        <v>1.5181094057986984</v>
      </c>
      <c r="H9" s="417">
        <f>F9/D9*100</f>
        <v>101.89160686037056</v>
      </c>
      <c r="J9" s="419"/>
    </row>
    <row r="10" spans="2:10" ht="16.5" customHeight="1" thickBot="1" x14ac:dyDescent="0.3">
      <c r="B10" s="363">
        <v>4</v>
      </c>
      <c r="C10" s="364" t="s">
        <v>136</v>
      </c>
      <c r="D10" s="365">
        <v>1657561</v>
      </c>
      <c r="E10" s="371">
        <f>D10/D11*100</f>
        <v>11.69138200874321</v>
      </c>
      <c r="F10" s="365">
        <v>1705834</v>
      </c>
      <c r="G10" s="371">
        <f>F10/F11*100</f>
        <v>11.35753380376919</v>
      </c>
      <c r="H10" s="417">
        <f t="shared" ref="H10:H11" si="0">F10/D10*100</f>
        <v>102.91229101070792</v>
      </c>
      <c r="J10" s="419"/>
    </row>
    <row r="11" spans="2:10" ht="18" customHeight="1" thickBot="1" x14ac:dyDescent="0.3">
      <c r="B11" s="363">
        <v>5</v>
      </c>
      <c r="C11" s="367" t="s">
        <v>137</v>
      </c>
      <c r="D11" s="368">
        <f>SUM(D7:D10)</f>
        <v>14177631</v>
      </c>
      <c r="E11" s="811">
        <f>SUM(E7:E10)</f>
        <v>100</v>
      </c>
      <c r="F11" s="368">
        <f>SUM(F7:F10)</f>
        <v>15019405</v>
      </c>
      <c r="G11" s="369">
        <f>SUM(G7:G10)</f>
        <v>100</v>
      </c>
      <c r="H11" s="418">
        <f t="shared" si="0"/>
        <v>105.93733889674517</v>
      </c>
      <c r="J11" s="419"/>
    </row>
    <row r="12" spans="2:10" x14ac:dyDescent="0.25">
      <c r="H12" s="458"/>
      <c r="J12" s="419"/>
    </row>
  </sheetData>
  <mergeCells count="3">
    <mergeCell ref="B4:H4"/>
    <mergeCell ref="D5:E5"/>
    <mergeCell ref="F5:G5"/>
  </mergeCells>
  <pageMargins left="0.7" right="0.7" top="0.75" bottom="0.75" header="0.3" footer="0.3"/>
  <pageSetup orientation="portrait" r:id="rId1"/>
  <ignoredErrors>
    <ignoredError sqref="D8:D9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workbookViewId="0">
      <selection activeCell="C12" sqref="C12"/>
    </sheetView>
  </sheetViews>
  <sheetFormatPr defaultRowHeight="15" x14ac:dyDescent="0.25"/>
  <cols>
    <col min="2" max="2" width="10" customWidth="1"/>
    <col min="3" max="3" width="49" customWidth="1"/>
    <col min="4" max="4" width="40.5703125" customWidth="1"/>
    <col min="5" max="5" width="36.5703125" customWidth="1"/>
  </cols>
  <sheetData>
    <row r="1" spans="2:8" ht="15.75" x14ac:dyDescent="0.25">
      <c r="B1" s="1"/>
      <c r="C1" s="1"/>
      <c r="D1" s="1"/>
      <c r="E1" s="1"/>
      <c r="F1" s="1"/>
      <c r="G1" s="1"/>
      <c r="H1" s="1"/>
    </row>
    <row r="2" spans="2:8" ht="15.75" x14ac:dyDescent="0.25">
      <c r="B2" s="2" t="s">
        <v>143</v>
      </c>
      <c r="D2" s="1"/>
      <c r="E2" s="166" t="s">
        <v>503</v>
      </c>
      <c r="F2" s="1"/>
      <c r="G2" s="1"/>
      <c r="H2" s="1"/>
    </row>
    <row r="3" spans="2:8" ht="19.899999999999999" customHeight="1" x14ac:dyDescent="0.25">
      <c r="B3" s="170" t="s">
        <v>676</v>
      </c>
      <c r="C3" s="127"/>
      <c r="D3" s="127"/>
      <c r="E3" s="127"/>
      <c r="F3" s="1"/>
      <c r="G3" s="1"/>
      <c r="H3" s="1"/>
    </row>
    <row r="4" spans="2:8" ht="16.149999999999999" customHeight="1" x14ac:dyDescent="0.25">
      <c r="B4" s="119"/>
      <c r="C4" s="38"/>
      <c r="D4" s="1085" t="s">
        <v>138</v>
      </c>
      <c r="E4" s="1085" t="s">
        <v>138</v>
      </c>
      <c r="F4" s="1"/>
      <c r="G4" s="1"/>
      <c r="H4" s="1"/>
    </row>
    <row r="5" spans="2:8" ht="16.149999999999999" customHeight="1" x14ac:dyDescent="0.25">
      <c r="B5" s="119" t="s">
        <v>133</v>
      </c>
      <c r="C5" s="131" t="s">
        <v>414</v>
      </c>
      <c r="D5" s="1085"/>
      <c r="E5" s="1085"/>
      <c r="F5" s="1"/>
      <c r="G5" s="1"/>
      <c r="H5" s="1"/>
    </row>
    <row r="6" spans="2:8" ht="16.149999999999999" customHeight="1" thickBot="1" x14ac:dyDescent="0.3">
      <c r="B6" s="120"/>
      <c r="C6" s="39"/>
      <c r="D6" s="39" t="s">
        <v>629</v>
      </c>
      <c r="E6" s="39" t="s">
        <v>630</v>
      </c>
      <c r="F6" s="1"/>
      <c r="G6" s="1"/>
      <c r="H6" s="1"/>
    </row>
    <row r="7" spans="2:8" ht="19.899999999999999" customHeight="1" thickBot="1" x14ac:dyDescent="0.3">
      <c r="B7" s="128">
        <v>1</v>
      </c>
      <c r="C7" s="39" t="s">
        <v>677</v>
      </c>
      <c r="D7" s="39" t="s">
        <v>139</v>
      </c>
      <c r="E7" s="273">
        <v>0.17699999999999999</v>
      </c>
      <c r="F7" s="1"/>
      <c r="G7" s="1"/>
      <c r="H7" s="1"/>
    </row>
    <row r="8" spans="2:8" ht="19.899999999999999" customHeight="1" thickBot="1" x14ac:dyDescent="0.3">
      <c r="B8" s="128">
        <v>2</v>
      </c>
      <c r="C8" s="40" t="s">
        <v>678</v>
      </c>
      <c r="D8" s="68">
        <v>1394434</v>
      </c>
      <c r="E8" s="68">
        <v>1642724</v>
      </c>
      <c r="F8" s="1"/>
      <c r="G8" s="1"/>
      <c r="H8" s="1"/>
    </row>
    <row r="9" spans="2:8" ht="19.899999999999999" customHeight="1" thickBot="1" x14ac:dyDescent="0.3">
      <c r="B9" s="128">
        <v>3</v>
      </c>
      <c r="C9" s="39" t="s">
        <v>679</v>
      </c>
      <c r="D9" s="39" t="s">
        <v>139</v>
      </c>
      <c r="E9" s="273">
        <v>0.17699999999999999</v>
      </c>
      <c r="F9" s="1"/>
      <c r="G9" s="1"/>
      <c r="H9" s="1"/>
    </row>
    <row r="10" spans="2:8" ht="19.899999999999999" customHeight="1" thickBot="1" x14ac:dyDescent="0.3">
      <c r="B10" s="128">
        <v>4</v>
      </c>
      <c r="C10" s="40" t="s">
        <v>680</v>
      </c>
      <c r="D10" s="68">
        <v>1075438</v>
      </c>
      <c r="E10" s="68">
        <v>1304787</v>
      </c>
      <c r="F10" s="1"/>
      <c r="G10" s="1"/>
      <c r="H10" s="1"/>
    </row>
    <row r="11" spans="2:8" ht="19.899999999999999" customHeight="1" thickBot="1" x14ac:dyDescent="0.3">
      <c r="B11" s="128">
        <v>5</v>
      </c>
      <c r="C11" s="39" t="s">
        <v>140</v>
      </c>
      <c r="D11" s="39" t="s">
        <v>141</v>
      </c>
      <c r="E11" s="273">
        <v>0.17899999999999999</v>
      </c>
      <c r="F11" s="1"/>
      <c r="G11" s="1"/>
      <c r="H11" s="1"/>
    </row>
    <row r="12" spans="2:8" ht="19.899999999999999" customHeight="1" thickBot="1" x14ac:dyDescent="0.3">
      <c r="B12" s="128">
        <v>6</v>
      </c>
      <c r="C12" s="40" t="s">
        <v>142</v>
      </c>
      <c r="D12" s="68">
        <v>777668</v>
      </c>
      <c r="E12" s="68">
        <v>887971</v>
      </c>
      <c r="F12" s="1"/>
      <c r="G12" s="1"/>
      <c r="H12" s="1"/>
    </row>
  </sheetData>
  <mergeCells count="2">
    <mergeCell ref="D4:D5"/>
    <mergeCell ref="E4:E5"/>
  </mergeCells>
  <pageMargins left="0.7" right="0.7" top="0.75" bottom="0.75" header="0.3" footer="0.3"/>
  <ignoredErrors>
    <ignoredError sqref="D7 D9 D11:D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8"/>
  <sheetViews>
    <sheetView topLeftCell="A10" workbookViewId="0">
      <selection activeCell="C24" sqref="C24"/>
    </sheetView>
  </sheetViews>
  <sheetFormatPr defaultColWidth="9.28515625" defaultRowHeight="15" x14ac:dyDescent="0.25"/>
  <cols>
    <col min="1" max="1" width="9.28515625" style="85"/>
    <col min="2" max="2" width="7.28515625" style="85" customWidth="1"/>
    <col min="3" max="3" width="44.42578125" style="85" bestFit="1" customWidth="1"/>
    <col min="4" max="5" width="13.7109375" style="85" customWidth="1"/>
    <col min="6" max="6" width="9.28515625" style="85"/>
    <col min="7" max="7" width="11" style="85" customWidth="1"/>
    <col min="8" max="16384" width="9.28515625" style="85"/>
  </cols>
  <sheetData>
    <row r="3" spans="2:7" ht="15.75" thickBot="1" x14ac:dyDescent="0.3"/>
    <row r="4" spans="2:7" ht="19.899999999999999" customHeight="1" thickBot="1" x14ac:dyDescent="0.3">
      <c r="B4" s="1012" t="s">
        <v>622</v>
      </c>
      <c r="C4" s="1013"/>
      <c r="D4" s="1013"/>
      <c r="E4" s="1013"/>
      <c r="F4" s="1013"/>
      <c r="G4" s="1014"/>
    </row>
    <row r="5" spans="2:7" ht="45" customHeight="1" thickBot="1" x14ac:dyDescent="0.3">
      <c r="B5" s="980" t="s">
        <v>133</v>
      </c>
      <c r="C5" s="981" t="s">
        <v>460</v>
      </c>
      <c r="D5" s="981" t="s">
        <v>623</v>
      </c>
      <c r="E5" s="982" t="s">
        <v>624</v>
      </c>
      <c r="F5" s="981" t="s">
        <v>461</v>
      </c>
      <c r="G5" s="979" t="s">
        <v>462</v>
      </c>
    </row>
    <row r="6" spans="2:7" ht="16.5" thickBot="1" x14ac:dyDescent="0.3">
      <c r="B6" s="983"/>
      <c r="C6" s="1008" t="s">
        <v>625</v>
      </c>
      <c r="D6" s="1008"/>
      <c r="E6" s="1008"/>
      <c r="F6" s="1008"/>
      <c r="G6" s="1009"/>
    </row>
    <row r="7" spans="2:7" ht="15.75" x14ac:dyDescent="0.25">
      <c r="B7" s="994" t="s">
        <v>463</v>
      </c>
      <c r="C7" s="995" t="s">
        <v>596</v>
      </c>
      <c r="D7" s="995">
        <v>38</v>
      </c>
      <c r="E7" s="996" t="s">
        <v>117</v>
      </c>
      <c r="F7" s="996" t="s">
        <v>117</v>
      </c>
      <c r="G7" s="995">
        <v>81</v>
      </c>
    </row>
    <row r="8" spans="2:7" ht="15.75" x14ac:dyDescent="0.25">
      <c r="B8" s="990" t="s">
        <v>464</v>
      </c>
      <c r="C8" s="991" t="s">
        <v>484</v>
      </c>
      <c r="D8" s="991">
        <v>8</v>
      </c>
      <c r="E8" s="992">
        <v>6</v>
      </c>
      <c r="F8" s="992" t="s">
        <v>117</v>
      </c>
      <c r="G8" s="991">
        <v>27</v>
      </c>
    </row>
    <row r="9" spans="2:7" ht="15.75" x14ac:dyDescent="0.25">
      <c r="B9" s="990" t="s">
        <v>465</v>
      </c>
      <c r="C9" s="991" t="s">
        <v>466</v>
      </c>
      <c r="D9" s="991">
        <v>34</v>
      </c>
      <c r="E9" s="992">
        <v>1</v>
      </c>
      <c r="F9" s="992" t="s">
        <v>117</v>
      </c>
      <c r="G9" s="991">
        <v>55</v>
      </c>
    </row>
    <row r="10" spans="2:7" ht="15.75" x14ac:dyDescent="0.25">
      <c r="B10" s="990" t="s">
        <v>467</v>
      </c>
      <c r="C10" s="991" t="s">
        <v>597</v>
      </c>
      <c r="D10" s="991">
        <v>53</v>
      </c>
      <c r="E10" s="992" t="s">
        <v>117</v>
      </c>
      <c r="F10" s="993">
        <v>2889</v>
      </c>
      <c r="G10" s="991">
        <v>116</v>
      </c>
    </row>
    <row r="11" spans="2:7" ht="15.75" x14ac:dyDescent="0.25">
      <c r="B11" s="990" t="s">
        <v>468</v>
      </c>
      <c r="C11" s="991" t="s">
        <v>485</v>
      </c>
      <c r="D11" s="991">
        <v>10</v>
      </c>
      <c r="E11" s="992">
        <v>2</v>
      </c>
      <c r="F11" s="992" t="s">
        <v>117</v>
      </c>
      <c r="G11" s="991">
        <v>4</v>
      </c>
    </row>
    <row r="12" spans="2:7" ht="15.75" x14ac:dyDescent="0.25">
      <c r="B12" s="990" t="s">
        <v>469</v>
      </c>
      <c r="C12" s="991" t="s">
        <v>598</v>
      </c>
      <c r="D12" s="991">
        <v>38</v>
      </c>
      <c r="E12" s="992" t="s">
        <v>117</v>
      </c>
      <c r="F12" s="993">
        <v>1817</v>
      </c>
      <c r="G12" s="991">
        <v>83</v>
      </c>
    </row>
    <row r="13" spans="2:7" ht="15.75" x14ac:dyDescent="0.25">
      <c r="B13" s="990" t="s">
        <v>470</v>
      </c>
      <c r="C13" s="991" t="s">
        <v>599</v>
      </c>
      <c r="D13" s="991">
        <v>14</v>
      </c>
      <c r="E13" s="992" t="s">
        <v>117</v>
      </c>
      <c r="F13" s="992" t="s">
        <v>117</v>
      </c>
      <c r="G13" s="991">
        <v>23</v>
      </c>
    </row>
    <row r="14" spans="2:7" ht="15.75" x14ac:dyDescent="0.25">
      <c r="B14" s="990" t="s">
        <v>471</v>
      </c>
      <c r="C14" s="991" t="s">
        <v>600</v>
      </c>
      <c r="D14" s="991">
        <v>6</v>
      </c>
      <c r="E14" s="992" t="s">
        <v>117</v>
      </c>
      <c r="F14" s="992" t="s">
        <v>117</v>
      </c>
      <c r="G14" s="991">
        <v>14</v>
      </c>
    </row>
    <row r="15" spans="2:7" ht="15.75" x14ac:dyDescent="0.25">
      <c r="B15" s="990" t="s">
        <v>472</v>
      </c>
      <c r="C15" s="991" t="s">
        <v>601</v>
      </c>
      <c r="D15" s="991">
        <v>106</v>
      </c>
      <c r="E15" s="992" t="s">
        <v>117</v>
      </c>
      <c r="F15" s="993">
        <v>8728</v>
      </c>
      <c r="G15" s="991">
        <v>282</v>
      </c>
    </row>
    <row r="16" spans="2:7" ht="15.75" x14ac:dyDescent="0.25">
      <c r="B16" s="990" t="s">
        <v>473</v>
      </c>
      <c r="C16" s="991" t="s">
        <v>602</v>
      </c>
      <c r="D16" s="991">
        <v>32</v>
      </c>
      <c r="E16" s="992" t="s">
        <v>117</v>
      </c>
      <c r="F16" s="992">
        <v>33</v>
      </c>
      <c r="G16" s="991">
        <v>67</v>
      </c>
    </row>
    <row r="17" spans="2:7" ht="15.75" x14ac:dyDescent="0.25">
      <c r="B17" s="990" t="s">
        <v>474</v>
      </c>
      <c r="C17" s="991" t="s">
        <v>603</v>
      </c>
      <c r="D17" s="991">
        <v>49</v>
      </c>
      <c r="E17" s="992" t="s">
        <v>117</v>
      </c>
      <c r="F17" s="992" t="s">
        <v>117</v>
      </c>
      <c r="G17" s="991">
        <v>108</v>
      </c>
    </row>
    <row r="18" spans="2:7" ht="15.75" x14ac:dyDescent="0.25">
      <c r="B18" s="990" t="s">
        <v>475</v>
      </c>
      <c r="C18" s="991" t="s">
        <v>604</v>
      </c>
      <c r="D18" s="991">
        <v>74</v>
      </c>
      <c r="E18" s="992" t="s">
        <v>117</v>
      </c>
      <c r="F18" s="993">
        <v>8805</v>
      </c>
      <c r="G18" s="991">
        <v>277</v>
      </c>
    </row>
    <row r="19" spans="2:7" ht="15.75" x14ac:dyDescent="0.25">
      <c r="B19" s="990" t="s">
        <v>476</v>
      </c>
      <c r="C19" s="991" t="s">
        <v>605</v>
      </c>
      <c r="D19" s="991">
        <v>13</v>
      </c>
      <c r="E19" s="992" t="s">
        <v>117</v>
      </c>
      <c r="F19" s="992" t="s">
        <v>117</v>
      </c>
      <c r="G19" s="991">
        <v>15</v>
      </c>
    </row>
    <row r="20" spans="2:7" ht="15.75" x14ac:dyDescent="0.25">
      <c r="B20" s="990" t="s">
        <v>477</v>
      </c>
      <c r="C20" s="991" t="s">
        <v>606</v>
      </c>
      <c r="D20" s="991">
        <v>17</v>
      </c>
      <c r="E20" s="992" t="s">
        <v>117</v>
      </c>
      <c r="F20" s="992" t="s">
        <v>117</v>
      </c>
      <c r="G20" s="991">
        <v>23</v>
      </c>
    </row>
    <row r="21" spans="2:7" ht="16.5" thickBot="1" x14ac:dyDescent="0.3">
      <c r="B21" s="997" t="s">
        <v>478</v>
      </c>
      <c r="C21" s="998" t="s">
        <v>607</v>
      </c>
      <c r="D21" s="998">
        <v>18</v>
      </c>
      <c r="E21" s="999">
        <v>14</v>
      </c>
      <c r="F21" s="999">
        <v>840</v>
      </c>
      <c r="G21" s="998">
        <v>66</v>
      </c>
    </row>
    <row r="22" spans="2:7" ht="16.5" thickBot="1" x14ac:dyDescent="0.3">
      <c r="B22" s="984"/>
      <c r="C22" s="985" t="s">
        <v>479</v>
      </c>
      <c r="D22" s="985">
        <f>SUM(D7:D21)</f>
        <v>510</v>
      </c>
      <c r="E22" s="986">
        <f>SUM(E7:E21)</f>
        <v>23</v>
      </c>
      <c r="F22" s="987">
        <f>SUM(F7:F21)</f>
        <v>23112</v>
      </c>
      <c r="G22" s="988">
        <f>SUM(G7:G21)</f>
        <v>1241</v>
      </c>
    </row>
    <row r="23" spans="2:7" ht="16.5" thickBot="1" x14ac:dyDescent="0.3">
      <c r="B23" s="984"/>
      <c r="C23" s="1010" t="s">
        <v>626</v>
      </c>
      <c r="D23" s="1010"/>
      <c r="E23" s="1010"/>
      <c r="F23" s="1010"/>
      <c r="G23" s="1011"/>
    </row>
    <row r="24" spans="2:7" ht="15.75" x14ac:dyDescent="0.25">
      <c r="B24" s="994" t="s">
        <v>463</v>
      </c>
      <c r="C24" s="995" t="s">
        <v>480</v>
      </c>
      <c r="D24" s="995">
        <v>2</v>
      </c>
      <c r="E24" s="996" t="s">
        <v>117</v>
      </c>
      <c r="F24" s="996" t="s">
        <v>117</v>
      </c>
      <c r="G24" s="995">
        <v>1</v>
      </c>
    </row>
    <row r="25" spans="2:7" ht="15.75" x14ac:dyDescent="0.25">
      <c r="B25" s="990" t="s">
        <v>464</v>
      </c>
      <c r="C25" s="991" t="s">
        <v>481</v>
      </c>
      <c r="D25" s="991">
        <v>12</v>
      </c>
      <c r="E25" s="992">
        <v>2</v>
      </c>
      <c r="F25" s="992">
        <v>603</v>
      </c>
      <c r="G25" s="991">
        <v>28</v>
      </c>
    </row>
    <row r="26" spans="2:7" ht="16.5" thickBot="1" x14ac:dyDescent="0.3">
      <c r="B26" s="997" t="s">
        <v>465</v>
      </c>
      <c r="C26" s="998" t="s">
        <v>482</v>
      </c>
      <c r="D26" s="998">
        <v>11</v>
      </c>
      <c r="E26" s="999" t="s">
        <v>117</v>
      </c>
      <c r="F26" s="999" t="s">
        <v>117</v>
      </c>
      <c r="G26" s="998">
        <v>11</v>
      </c>
    </row>
    <row r="27" spans="2:7" ht="16.5" thickBot="1" x14ac:dyDescent="0.3">
      <c r="B27" s="984"/>
      <c r="C27" s="985" t="s">
        <v>483</v>
      </c>
      <c r="D27" s="985">
        <f>SUM(D24:D26)</f>
        <v>25</v>
      </c>
      <c r="E27" s="985">
        <f>SUM(E24:E26)</f>
        <v>2</v>
      </c>
      <c r="F27" s="985">
        <f>SUM(F24:F26)</f>
        <v>603</v>
      </c>
      <c r="G27" s="989">
        <f>SUM(G24:G26)</f>
        <v>40</v>
      </c>
    </row>
    <row r="28" spans="2:7" ht="15.75" x14ac:dyDescent="0.25">
      <c r="B28" s="41"/>
      <c r="C28" s="41"/>
      <c r="D28" s="41"/>
      <c r="E28" s="41"/>
      <c r="F28" s="41"/>
      <c r="G28" s="41"/>
    </row>
  </sheetData>
  <mergeCells count="3">
    <mergeCell ref="C6:G6"/>
    <mergeCell ref="C23:G23"/>
    <mergeCell ref="B4:G4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2:E7"/>
  <sheetViews>
    <sheetView workbookViewId="0">
      <selection activeCell="C7" sqref="C7"/>
    </sheetView>
  </sheetViews>
  <sheetFormatPr defaultRowHeight="15" x14ac:dyDescent="0.25"/>
  <cols>
    <col min="2" max="2" width="9.7109375" customWidth="1"/>
    <col min="3" max="3" width="82.28515625" customWidth="1"/>
    <col min="4" max="4" width="20" customWidth="1"/>
    <col min="5" max="5" width="22.42578125" customWidth="1"/>
  </cols>
  <sheetData>
    <row r="2" spans="2:5" ht="15" customHeight="1" x14ac:dyDescent="0.25">
      <c r="C2" s="18"/>
      <c r="D2" s="18"/>
      <c r="E2" s="171" t="s">
        <v>506</v>
      </c>
    </row>
    <row r="3" spans="2:5" ht="19.899999999999999" customHeight="1" thickBot="1" x14ac:dyDescent="0.3">
      <c r="B3" s="1086" t="s">
        <v>681</v>
      </c>
      <c r="C3" s="1087"/>
      <c r="D3" s="1087"/>
      <c r="E3" s="1087"/>
    </row>
    <row r="4" spans="2:5" ht="19.899999999999999" customHeight="1" thickBot="1" x14ac:dyDescent="0.3">
      <c r="B4" s="43" t="s">
        <v>133</v>
      </c>
      <c r="C4" s="44" t="s">
        <v>144</v>
      </c>
      <c r="D4" s="44" t="s">
        <v>629</v>
      </c>
      <c r="E4" s="44" t="s">
        <v>630</v>
      </c>
    </row>
    <row r="5" spans="2:5" ht="32.25" thickBot="1" x14ac:dyDescent="0.3">
      <c r="B5" s="45">
        <v>1</v>
      </c>
      <c r="C5" s="46" t="s">
        <v>831</v>
      </c>
      <c r="D5" s="67">
        <v>23162644</v>
      </c>
      <c r="E5" s="67">
        <v>25201918</v>
      </c>
    </row>
    <row r="6" spans="2:5" ht="19.899999999999999" customHeight="1" thickBot="1" x14ac:dyDescent="0.3">
      <c r="B6" s="36">
        <v>2</v>
      </c>
      <c r="C6" s="47" t="s">
        <v>832</v>
      </c>
      <c r="D6" s="67">
        <v>2351425</v>
      </c>
      <c r="E6" s="67">
        <v>2656534</v>
      </c>
    </row>
    <row r="7" spans="2:5" ht="32.25" thickBot="1" x14ac:dyDescent="0.3">
      <c r="B7" s="36">
        <v>3</v>
      </c>
      <c r="C7" s="48" t="s">
        <v>833</v>
      </c>
      <c r="D7" s="49" t="s">
        <v>145</v>
      </c>
      <c r="E7" s="274">
        <f>E6/E5</f>
        <v>0.10540999300132632</v>
      </c>
    </row>
  </sheetData>
  <mergeCells count="1">
    <mergeCell ref="B3:E3"/>
  </mergeCells>
  <pageMargins left="0.7" right="0.7" top="0.75" bottom="0.75" header="0.3" footer="0.3"/>
  <pageSetup orientation="portrait" r:id="rId1"/>
  <ignoredErrors>
    <ignoredError sqref="D7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5"/>
  <sheetViews>
    <sheetView workbookViewId="0">
      <selection activeCell="C15" sqref="C15"/>
    </sheetView>
  </sheetViews>
  <sheetFormatPr defaultRowHeight="15" x14ac:dyDescent="0.25"/>
  <cols>
    <col min="2" max="2" width="67.7109375" customWidth="1"/>
    <col min="3" max="3" width="20.5703125" customWidth="1"/>
    <col min="4" max="4" width="18.28515625" customWidth="1"/>
    <col min="5" max="5" width="18.5703125" customWidth="1"/>
    <col min="6" max="6" width="13" customWidth="1"/>
    <col min="7" max="7" width="11" customWidth="1"/>
  </cols>
  <sheetData>
    <row r="2" spans="2:9" ht="16.5" thickBot="1" x14ac:dyDescent="0.3">
      <c r="B2" s="21" t="s">
        <v>155</v>
      </c>
      <c r="C2" s="5"/>
      <c r="D2" s="5"/>
      <c r="E2" s="5"/>
      <c r="F2" s="5"/>
      <c r="G2" s="167" t="s">
        <v>502</v>
      </c>
    </row>
    <row r="3" spans="2:9" ht="19.899999999999999" customHeight="1" thickBot="1" x14ac:dyDescent="0.3">
      <c r="B3" s="1088" t="s">
        <v>682</v>
      </c>
      <c r="C3" s="1089"/>
      <c r="D3" s="1089"/>
      <c r="E3" s="1089"/>
      <c r="F3" s="1089"/>
      <c r="G3" s="1090"/>
    </row>
    <row r="4" spans="2:9" ht="16.5" thickBot="1" x14ac:dyDescent="0.3">
      <c r="B4" s="42" t="s">
        <v>146</v>
      </c>
      <c r="C4" s="414" t="s">
        <v>628</v>
      </c>
      <c r="D4" s="414" t="s">
        <v>629</v>
      </c>
      <c r="E4" s="414" t="s">
        <v>630</v>
      </c>
      <c r="F4" s="1091" t="s">
        <v>1</v>
      </c>
      <c r="G4" s="1092"/>
    </row>
    <row r="5" spans="2:9" ht="16.5" thickBot="1" x14ac:dyDescent="0.3">
      <c r="B5" s="411">
        <v>1</v>
      </c>
      <c r="C5" s="413">
        <v>2</v>
      </c>
      <c r="D5" s="413">
        <v>3</v>
      </c>
      <c r="E5" s="413">
        <v>4</v>
      </c>
      <c r="F5" s="413" t="s">
        <v>147</v>
      </c>
      <c r="G5" s="412" t="s">
        <v>148</v>
      </c>
    </row>
    <row r="6" spans="2:9" ht="15.75" x14ac:dyDescent="0.25">
      <c r="B6" s="224" t="s">
        <v>156</v>
      </c>
      <c r="C6" s="82">
        <v>17224329</v>
      </c>
      <c r="D6" s="70">
        <v>18468934</v>
      </c>
      <c r="E6" s="70">
        <v>19596661</v>
      </c>
      <c r="F6" s="141">
        <f>D6/C6*100</f>
        <v>107.2258547778552</v>
      </c>
      <c r="G6" s="203">
        <f>E6/D6*100</f>
        <v>106.10607520715598</v>
      </c>
      <c r="I6" s="372"/>
    </row>
    <row r="7" spans="2:9" ht="15.75" x14ac:dyDescent="0.25">
      <c r="B7" s="225" t="s">
        <v>149</v>
      </c>
      <c r="C7" s="81">
        <v>1492475</v>
      </c>
      <c r="D7" s="415">
        <v>1479654</v>
      </c>
      <c r="E7" s="415">
        <v>1409755</v>
      </c>
      <c r="F7" s="141">
        <f t="shared" ref="F7:F12" si="0">D7/C7*100</f>
        <v>99.140957134960388</v>
      </c>
      <c r="G7" s="203">
        <f t="shared" ref="G7:G13" si="1">E7/D7*100</f>
        <v>95.275990197708381</v>
      </c>
      <c r="I7" s="372"/>
    </row>
    <row r="8" spans="2:9" ht="15.75" x14ac:dyDescent="0.25">
      <c r="B8" s="225" t="s">
        <v>683</v>
      </c>
      <c r="C8" s="81">
        <v>1262277</v>
      </c>
      <c r="D8" s="415">
        <v>1311031</v>
      </c>
      <c r="E8" s="415">
        <v>1237166</v>
      </c>
      <c r="F8" s="141">
        <f t="shared" si="0"/>
        <v>103.8623851975438</v>
      </c>
      <c r="G8" s="203">
        <f t="shared" si="1"/>
        <v>94.365884559556562</v>
      </c>
      <c r="I8" s="372"/>
    </row>
    <row r="9" spans="2:9" ht="19.149999999999999" customHeight="1" x14ac:dyDescent="0.25">
      <c r="B9" s="225" t="s">
        <v>150</v>
      </c>
      <c r="C9" s="81">
        <v>402640</v>
      </c>
      <c r="D9" s="415">
        <v>404539</v>
      </c>
      <c r="E9" s="415">
        <v>407324</v>
      </c>
      <c r="F9" s="141">
        <f t="shared" si="0"/>
        <v>100.47163719451619</v>
      </c>
      <c r="G9" s="203">
        <f t="shared" si="1"/>
        <v>100.68843795035831</v>
      </c>
      <c r="I9" s="372"/>
    </row>
    <row r="10" spans="2:9" ht="18" customHeight="1" x14ac:dyDescent="0.25">
      <c r="B10" s="225" t="s">
        <v>151</v>
      </c>
      <c r="C10" s="81">
        <v>315734</v>
      </c>
      <c r="D10" s="415">
        <v>181480</v>
      </c>
      <c r="E10" s="415">
        <v>38968</v>
      </c>
      <c r="F10" s="141">
        <f t="shared" si="0"/>
        <v>57.478763769502173</v>
      </c>
      <c r="G10" s="203">
        <f t="shared" si="1"/>
        <v>21.472338549702446</v>
      </c>
      <c r="I10" s="372"/>
    </row>
    <row r="11" spans="2:9" ht="15.6" customHeight="1" x14ac:dyDescent="0.25">
      <c r="B11" s="225" t="s">
        <v>152</v>
      </c>
      <c r="C11" s="81">
        <v>198771</v>
      </c>
      <c r="D11" s="415">
        <v>228816</v>
      </c>
      <c r="E11" s="415">
        <v>368356</v>
      </c>
      <c r="F11" s="141">
        <f t="shared" si="0"/>
        <v>115.11538403489443</v>
      </c>
      <c r="G11" s="203">
        <f t="shared" si="1"/>
        <v>160.98349765750646</v>
      </c>
      <c r="I11" s="372"/>
    </row>
    <row r="12" spans="2:9" ht="15.75" x14ac:dyDescent="0.25">
      <c r="B12" s="225" t="s">
        <v>153</v>
      </c>
      <c r="C12" s="81">
        <v>7699195</v>
      </c>
      <c r="D12" s="415">
        <v>8874457</v>
      </c>
      <c r="E12" s="415">
        <v>10264789</v>
      </c>
      <c r="F12" s="141">
        <f t="shared" si="0"/>
        <v>115.26473871619045</v>
      </c>
      <c r="G12" s="203">
        <f t="shared" si="1"/>
        <v>115.66667121154568</v>
      </c>
      <c r="I12" s="372"/>
    </row>
    <row r="13" spans="2:9" ht="16.5" thickBot="1" x14ac:dyDescent="0.3">
      <c r="B13" s="226" t="s">
        <v>154</v>
      </c>
      <c r="C13" s="227">
        <f>C6+C12</f>
        <v>24923524</v>
      </c>
      <c r="D13" s="416">
        <f>D6+D12</f>
        <v>27343391</v>
      </c>
      <c r="E13" s="416">
        <f>E6+E12</f>
        <v>29861450</v>
      </c>
      <c r="F13" s="263">
        <f>D13/C13*100</f>
        <v>109.70916873552873</v>
      </c>
      <c r="G13" s="252">
        <f t="shared" si="1"/>
        <v>109.20902239228485</v>
      </c>
      <c r="I13" s="372"/>
    </row>
    <row r="14" spans="2:9" ht="15.75" x14ac:dyDescent="0.25">
      <c r="B14" s="5"/>
      <c r="C14" s="5"/>
      <c r="D14" s="5"/>
      <c r="E14" s="5"/>
      <c r="F14" s="5"/>
      <c r="G14" s="495"/>
    </row>
    <row r="15" spans="2:9" ht="15" customHeight="1" x14ac:dyDescent="0.25">
      <c r="B15" s="41" t="s">
        <v>684</v>
      </c>
      <c r="C15" s="5"/>
      <c r="D15" s="5"/>
      <c r="E15" s="5"/>
      <c r="F15" s="5"/>
      <c r="G15" s="5"/>
    </row>
  </sheetData>
  <mergeCells count="2">
    <mergeCell ref="B3:G3"/>
    <mergeCell ref="F4:G4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  <ignoredErrors>
    <ignoredError sqref="C9:D11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workbookViewId="0">
      <selection activeCell="E8" sqref="E8"/>
    </sheetView>
  </sheetViews>
  <sheetFormatPr defaultRowHeight="15" x14ac:dyDescent="0.25"/>
  <cols>
    <col min="2" max="2" width="37.28515625" customWidth="1"/>
    <col min="3" max="3" width="18.28515625" customWidth="1"/>
    <col min="4" max="4" width="11.28515625" customWidth="1"/>
    <col min="5" max="5" width="16.28515625" customWidth="1"/>
    <col min="6" max="6" width="10.42578125" customWidth="1"/>
    <col min="7" max="7" width="17.7109375" customWidth="1"/>
    <col min="8" max="8" width="11.7109375" customWidth="1"/>
    <col min="9" max="9" width="13.28515625" customWidth="1"/>
    <col min="10" max="10" width="13.42578125" customWidth="1"/>
  </cols>
  <sheetData>
    <row r="1" spans="2:10" ht="15.75" x14ac:dyDescent="0.25">
      <c r="B1" s="5"/>
      <c r="C1" s="5"/>
      <c r="D1" s="5"/>
      <c r="E1" s="5"/>
      <c r="F1" s="5"/>
      <c r="G1" s="5"/>
      <c r="H1" s="5"/>
      <c r="I1" s="5"/>
      <c r="J1" s="5"/>
    </row>
    <row r="2" spans="2:10" ht="16.5" thickBot="1" x14ac:dyDescent="0.3">
      <c r="C2" s="5"/>
      <c r="D2" s="5"/>
      <c r="E2" s="5"/>
      <c r="F2" s="5"/>
      <c r="G2" s="5"/>
      <c r="H2" s="5"/>
      <c r="I2" s="5"/>
      <c r="J2" s="171" t="s">
        <v>507</v>
      </c>
    </row>
    <row r="3" spans="2:10" ht="19.899999999999999" customHeight="1" thickBot="1" x14ac:dyDescent="0.3">
      <c r="B3" s="1047" t="s">
        <v>685</v>
      </c>
      <c r="C3" s="1048"/>
      <c r="D3" s="1048"/>
      <c r="E3" s="1048"/>
      <c r="F3" s="1048"/>
      <c r="G3" s="1048"/>
      <c r="H3" s="1048"/>
      <c r="I3" s="1048"/>
      <c r="J3" s="1049"/>
    </row>
    <row r="4" spans="2:10" ht="16.5" thickBot="1" x14ac:dyDescent="0.3">
      <c r="B4" s="1050" t="s">
        <v>146</v>
      </c>
      <c r="C4" s="1052" t="s">
        <v>628</v>
      </c>
      <c r="D4" s="1052"/>
      <c r="E4" s="1052" t="s">
        <v>629</v>
      </c>
      <c r="F4" s="1052"/>
      <c r="G4" s="1052" t="s">
        <v>630</v>
      </c>
      <c r="H4" s="1052"/>
      <c r="I4" s="1065" t="s">
        <v>1</v>
      </c>
      <c r="J4" s="1066"/>
    </row>
    <row r="5" spans="2:10" ht="16.5" thickBot="1" x14ac:dyDescent="0.3">
      <c r="B5" s="1051"/>
      <c r="C5" s="757" t="s">
        <v>2</v>
      </c>
      <c r="D5" s="757" t="s">
        <v>631</v>
      </c>
      <c r="E5" s="757" t="s">
        <v>2</v>
      </c>
      <c r="F5" s="757" t="s">
        <v>631</v>
      </c>
      <c r="G5" s="757" t="s">
        <v>2</v>
      </c>
      <c r="H5" s="757" t="s">
        <v>631</v>
      </c>
      <c r="I5" s="1093"/>
      <c r="J5" s="1094"/>
    </row>
    <row r="6" spans="2:10" ht="16.5" thickBot="1" x14ac:dyDescent="0.3">
      <c r="B6" s="769">
        <v>1</v>
      </c>
      <c r="C6" s="35">
        <v>2</v>
      </c>
      <c r="D6" s="35">
        <v>3</v>
      </c>
      <c r="E6" s="35">
        <v>4</v>
      </c>
      <c r="F6" s="757">
        <v>5</v>
      </c>
      <c r="G6" s="35">
        <v>6</v>
      </c>
      <c r="H6" s="35">
        <v>7</v>
      </c>
      <c r="I6" s="757" t="s">
        <v>29</v>
      </c>
      <c r="J6" s="758" t="s">
        <v>157</v>
      </c>
    </row>
    <row r="7" spans="2:10" ht="22.15" customHeight="1" x14ac:dyDescent="0.25">
      <c r="B7" s="174" t="s">
        <v>162</v>
      </c>
      <c r="C7" s="70">
        <v>11910826</v>
      </c>
      <c r="D7" s="264">
        <f>C7/C$13*100</f>
        <v>83.521273552890932</v>
      </c>
      <c r="E7" s="70">
        <v>12762366</v>
      </c>
      <c r="F7" s="264">
        <f>E7/E$13*100</f>
        <v>83.833995319567052</v>
      </c>
      <c r="G7" s="70">
        <v>13757542</v>
      </c>
      <c r="H7" s="264">
        <f>G7/G$13*100</f>
        <v>85.129374596940025</v>
      </c>
      <c r="I7" s="141">
        <f>E7/C7*100</f>
        <v>107.14929426389068</v>
      </c>
      <c r="J7" s="203">
        <f>G7/E7*100</f>
        <v>107.79773907126626</v>
      </c>
    </row>
    <row r="8" spans="2:10" ht="22.15" customHeight="1" x14ac:dyDescent="0.25">
      <c r="B8" s="213" t="s">
        <v>161</v>
      </c>
      <c r="C8" s="775">
        <v>66894</v>
      </c>
      <c r="D8" s="264">
        <f t="shared" ref="D8:D12" si="0">C8/C$13*100</f>
        <v>0.46907511477768932</v>
      </c>
      <c r="E8" s="775">
        <v>91669</v>
      </c>
      <c r="F8" s="264">
        <f t="shared" ref="F8:F12" si="1">E8/E$13*100</f>
        <v>0.60215938932870217</v>
      </c>
      <c r="G8" s="775">
        <v>89833</v>
      </c>
      <c r="H8" s="264">
        <f t="shared" ref="H8:H12" si="2">G8/G$13*100</f>
        <v>0.55587161632266235</v>
      </c>
      <c r="I8" s="141">
        <f t="shared" ref="I8:I21" si="3">E8/C8*100</f>
        <v>137.03620653571323</v>
      </c>
      <c r="J8" s="203">
        <f t="shared" ref="J8:J21" si="4">G8/E8*100</f>
        <v>97.997141890933676</v>
      </c>
    </row>
    <row r="9" spans="2:10" ht="22.15" customHeight="1" x14ac:dyDescent="0.25">
      <c r="B9" s="176" t="s">
        <v>160</v>
      </c>
      <c r="C9" s="775">
        <v>1036949</v>
      </c>
      <c r="D9" s="264">
        <f t="shared" si="0"/>
        <v>7.2713094028404663</v>
      </c>
      <c r="E9" s="775">
        <v>992177</v>
      </c>
      <c r="F9" s="264">
        <f t="shared" si="1"/>
        <v>6.5174562439427044</v>
      </c>
      <c r="G9" s="775">
        <v>923224</v>
      </c>
      <c r="H9" s="264">
        <f t="shared" si="2"/>
        <v>5.7127560819283962</v>
      </c>
      <c r="I9" s="141">
        <f t="shared" si="3"/>
        <v>95.682333460951313</v>
      </c>
      <c r="J9" s="203">
        <f t="shared" si="4"/>
        <v>93.050332753127719</v>
      </c>
    </row>
    <row r="10" spans="2:10" ht="22.15" customHeight="1" x14ac:dyDescent="0.25">
      <c r="B10" s="228" t="s">
        <v>159</v>
      </c>
      <c r="C10" s="775">
        <v>31080</v>
      </c>
      <c r="D10" s="264">
        <f t="shared" si="0"/>
        <v>0.21793964432221999</v>
      </c>
      <c r="E10" s="775">
        <v>30127</v>
      </c>
      <c r="F10" s="264">
        <f t="shared" si="1"/>
        <v>0.19789957261785129</v>
      </c>
      <c r="G10" s="775">
        <v>30765</v>
      </c>
      <c r="H10" s="264">
        <f t="shared" si="2"/>
        <v>0.19036868718807906</v>
      </c>
      <c r="I10" s="141">
        <f t="shared" si="3"/>
        <v>96.933719433719432</v>
      </c>
      <c r="J10" s="203">
        <f t="shared" si="4"/>
        <v>102.11770172934578</v>
      </c>
    </row>
    <row r="11" spans="2:10" ht="22.15" customHeight="1" x14ac:dyDescent="0.25">
      <c r="B11" s="176" t="s">
        <v>163</v>
      </c>
      <c r="C11" s="775">
        <v>400584</v>
      </c>
      <c r="D11" s="264">
        <f t="shared" si="0"/>
        <v>2.8089811609128752</v>
      </c>
      <c r="E11" s="775">
        <v>511914</v>
      </c>
      <c r="F11" s="264">
        <f t="shared" si="1"/>
        <v>3.3626833676467864</v>
      </c>
      <c r="G11" s="775">
        <v>405182</v>
      </c>
      <c r="H11" s="264">
        <f t="shared" si="2"/>
        <v>2.5071986157074679</v>
      </c>
      <c r="I11" s="141">
        <f t="shared" si="3"/>
        <v>127.79192379126476</v>
      </c>
      <c r="J11" s="203">
        <f t="shared" si="4"/>
        <v>79.15040416945034</v>
      </c>
    </row>
    <row r="12" spans="2:10" ht="22.15" customHeight="1" x14ac:dyDescent="0.25">
      <c r="B12" s="176" t="s">
        <v>164</v>
      </c>
      <c r="C12" s="775">
        <v>814496</v>
      </c>
      <c r="D12" s="264">
        <f t="shared" si="0"/>
        <v>5.7114211242558204</v>
      </c>
      <c r="E12" s="775">
        <v>835125</v>
      </c>
      <c r="F12" s="264">
        <f t="shared" si="1"/>
        <v>5.4858061068969048</v>
      </c>
      <c r="G12" s="775">
        <v>954200</v>
      </c>
      <c r="H12" s="264">
        <f t="shared" si="2"/>
        <v>5.9044304019133769</v>
      </c>
      <c r="I12" s="141">
        <f t="shared" si="3"/>
        <v>102.53273189800809</v>
      </c>
      <c r="J12" s="203">
        <f t="shared" si="4"/>
        <v>114.25834455919772</v>
      </c>
    </row>
    <row r="13" spans="2:10" ht="22.15" customHeight="1" x14ac:dyDescent="0.25">
      <c r="B13" s="176" t="s">
        <v>686</v>
      </c>
      <c r="C13" s="775">
        <v>14260829</v>
      </c>
      <c r="D13" s="142">
        <f>SUM(D7:D12)</f>
        <v>100.00000000000001</v>
      </c>
      <c r="E13" s="775">
        <v>15223378</v>
      </c>
      <c r="F13" s="142">
        <f>SUM(F7:F12)</f>
        <v>100</v>
      </c>
      <c r="G13" s="775">
        <f>SUM(G7:G12)</f>
        <v>16160746</v>
      </c>
      <c r="H13" s="142">
        <f>SUM(H7:H12)</f>
        <v>100</v>
      </c>
      <c r="I13" s="141">
        <f t="shared" si="3"/>
        <v>106.74960060176024</v>
      </c>
      <c r="J13" s="203">
        <f t="shared" si="4"/>
        <v>106.1574244559913</v>
      </c>
    </row>
    <row r="14" spans="2:10" ht="22.15" customHeight="1" x14ac:dyDescent="0.25">
      <c r="B14" s="176" t="s">
        <v>687</v>
      </c>
      <c r="C14" s="775">
        <v>7172606</v>
      </c>
      <c r="D14" s="78"/>
      <c r="E14" s="775">
        <v>8140926</v>
      </c>
      <c r="F14" s="78"/>
      <c r="G14" s="775">
        <v>9245744</v>
      </c>
      <c r="H14" s="305"/>
      <c r="I14" s="141">
        <f>E14/C14*100</f>
        <v>113.50025360378082</v>
      </c>
      <c r="J14" s="203">
        <f t="shared" si="4"/>
        <v>113.57115885834116</v>
      </c>
    </row>
    <row r="15" spans="2:10" ht="22.15" customHeight="1" x14ac:dyDescent="0.25">
      <c r="B15" s="176" t="s">
        <v>688</v>
      </c>
      <c r="C15" s="775">
        <v>21433435</v>
      </c>
      <c r="D15" s="78"/>
      <c r="E15" s="775">
        <v>23364304</v>
      </c>
      <c r="F15" s="78"/>
      <c r="G15" s="775">
        <f>G13+G14</f>
        <v>25406490</v>
      </c>
      <c r="H15" s="305"/>
      <c r="I15" s="141">
        <f t="shared" si="3"/>
        <v>109.00867733053521</v>
      </c>
      <c r="J15" s="203">
        <f t="shared" si="4"/>
        <v>108.74062415897345</v>
      </c>
    </row>
    <row r="16" spans="2:10" ht="22.15" customHeight="1" x14ac:dyDescent="0.25">
      <c r="B16" s="176" t="s">
        <v>689</v>
      </c>
      <c r="C16" s="775">
        <v>2963500</v>
      </c>
      <c r="D16" s="78"/>
      <c r="E16" s="775">
        <v>3245556</v>
      </c>
      <c r="F16" s="78"/>
      <c r="G16" s="775">
        <v>3435915</v>
      </c>
      <c r="H16" s="305"/>
      <c r="I16" s="141">
        <f t="shared" si="3"/>
        <v>109.51766492323267</v>
      </c>
      <c r="J16" s="203">
        <f t="shared" si="4"/>
        <v>105.86522001160972</v>
      </c>
    </row>
    <row r="17" spans="2:10" ht="22.15" customHeight="1" x14ac:dyDescent="0.25">
      <c r="B17" s="176" t="s">
        <v>690</v>
      </c>
      <c r="C17" s="775">
        <v>526589</v>
      </c>
      <c r="D17" s="78"/>
      <c r="E17" s="775">
        <v>733531</v>
      </c>
      <c r="F17" s="78"/>
      <c r="G17" s="775">
        <v>1019045</v>
      </c>
      <c r="H17" s="305"/>
      <c r="I17" s="141">
        <f>E17/C17*100</f>
        <v>139.29858010706641</v>
      </c>
      <c r="J17" s="203">
        <f>G17/E17*100</f>
        <v>138.92323569147044</v>
      </c>
    </row>
    <row r="18" spans="2:10" ht="22.15" customHeight="1" x14ac:dyDescent="0.25">
      <c r="B18" s="176" t="s">
        <v>691</v>
      </c>
      <c r="C18" s="775">
        <v>3490089</v>
      </c>
      <c r="D18" s="78"/>
      <c r="E18" s="775">
        <v>3979087</v>
      </c>
      <c r="F18" s="78"/>
      <c r="G18" s="775">
        <f>G16+G17</f>
        <v>4454960</v>
      </c>
      <c r="H18" s="305"/>
      <c r="I18" s="141">
        <f t="shared" si="3"/>
        <v>114.01104670969708</v>
      </c>
      <c r="J18" s="203">
        <f t="shared" si="4"/>
        <v>111.95935147937202</v>
      </c>
    </row>
    <row r="19" spans="2:10" ht="22.15" customHeight="1" x14ac:dyDescent="0.25">
      <c r="B19" s="176" t="s">
        <v>692</v>
      </c>
      <c r="C19" s="775">
        <v>17224329</v>
      </c>
      <c r="D19" s="78"/>
      <c r="E19" s="775">
        <v>18468934</v>
      </c>
      <c r="F19" s="78"/>
      <c r="G19" s="775">
        <f>G13+G16</f>
        <v>19596661</v>
      </c>
      <c r="H19" s="305"/>
      <c r="I19" s="141">
        <f t="shared" si="3"/>
        <v>107.2258547778552</v>
      </c>
      <c r="J19" s="203">
        <f t="shared" si="4"/>
        <v>106.10607520715598</v>
      </c>
    </row>
    <row r="20" spans="2:10" ht="22.15" customHeight="1" x14ac:dyDescent="0.25">
      <c r="B20" s="176" t="s">
        <v>158</v>
      </c>
      <c r="C20" s="775">
        <v>7699195</v>
      </c>
      <c r="D20" s="78"/>
      <c r="E20" s="775">
        <v>8874457</v>
      </c>
      <c r="F20" s="78"/>
      <c r="G20" s="775">
        <f>G14+G17</f>
        <v>10264789</v>
      </c>
      <c r="H20" s="305"/>
      <c r="I20" s="141">
        <f t="shared" si="3"/>
        <v>115.26473871619045</v>
      </c>
      <c r="J20" s="203">
        <f t="shared" si="4"/>
        <v>115.66667121154568</v>
      </c>
    </row>
    <row r="21" spans="2:10" ht="22.15" customHeight="1" thickBot="1" x14ac:dyDescent="0.3">
      <c r="B21" s="229" t="s">
        <v>693</v>
      </c>
      <c r="C21" s="230">
        <v>24923524</v>
      </c>
      <c r="D21" s="231"/>
      <c r="E21" s="230">
        <v>27343391</v>
      </c>
      <c r="F21" s="231"/>
      <c r="G21" s="230">
        <f>G15+G18</f>
        <v>29861450</v>
      </c>
      <c r="H21" s="306"/>
      <c r="I21" s="813">
        <f t="shared" si="3"/>
        <v>109.70916873552873</v>
      </c>
      <c r="J21" s="420">
        <f t="shared" si="4"/>
        <v>109.20902239228485</v>
      </c>
    </row>
  </sheetData>
  <mergeCells count="6">
    <mergeCell ref="B3:J3"/>
    <mergeCell ref="B4:B5"/>
    <mergeCell ref="C4:D4"/>
    <mergeCell ref="E4:F4"/>
    <mergeCell ref="G4:H4"/>
    <mergeCell ref="I4:J5"/>
  </mergeCells>
  <pageMargins left="0.7" right="0.7" top="0.75" bottom="0.75" header="0.3" footer="0.3"/>
  <pageSetup orientation="portrait" r:id="rId1"/>
  <ignoredErrors>
    <ignoredError sqref="D16 D21 D17 F17 H17 H14:H16 H18:H21 D14 D15 D18 D19 D20 F14 F15 F16 F18 F19 F20 F21" numberStoredAsText="1"/>
    <ignoredError sqref="G13" formulaRange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"/>
  <sheetViews>
    <sheetView workbookViewId="0">
      <selection activeCell="B11" sqref="B11"/>
    </sheetView>
  </sheetViews>
  <sheetFormatPr defaultColWidth="9.28515625" defaultRowHeight="15" x14ac:dyDescent="0.25"/>
  <cols>
    <col min="1" max="1" width="9.28515625" style="85"/>
    <col min="2" max="2" width="29.7109375" style="85" customWidth="1"/>
    <col min="3" max="3" width="15.7109375" style="85" customWidth="1"/>
    <col min="4" max="4" width="12.7109375" style="85" customWidth="1"/>
    <col min="5" max="5" width="16.7109375" style="85" customWidth="1"/>
    <col min="6" max="6" width="11.5703125" style="85" customWidth="1"/>
    <col min="7" max="7" width="15.28515625" style="85" customWidth="1"/>
    <col min="8" max="8" width="12.7109375" style="85" customWidth="1"/>
    <col min="9" max="9" width="13.7109375" style="85" customWidth="1"/>
    <col min="10" max="10" width="14.28515625" style="85" customWidth="1"/>
    <col min="11" max="16384" width="9.28515625" style="85"/>
  </cols>
  <sheetData>
    <row r="2" spans="2:12" ht="16.5" thickBot="1" x14ac:dyDescent="0.3">
      <c r="C2" s="345"/>
      <c r="D2" s="345"/>
      <c r="E2" s="345"/>
      <c r="F2" s="345"/>
      <c r="G2" s="345"/>
      <c r="H2" s="345"/>
      <c r="I2" s="345"/>
      <c r="J2" s="390" t="s">
        <v>503</v>
      </c>
    </row>
    <row r="3" spans="2:12" ht="19.899999999999999" customHeight="1" thickBot="1" x14ac:dyDescent="0.3">
      <c r="B3" s="1095" t="s">
        <v>694</v>
      </c>
      <c r="C3" s="1096"/>
      <c r="D3" s="1096"/>
      <c r="E3" s="1096"/>
      <c r="F3" s="1096"/>
      <c r="G3" s="1096"/>
      <c r="H3" s="1096"/>
      <c r="I3" s="1096"/>
      <c r="J3" s="1097"/>
    </row>
    <row r="4" spans="2:12" ht="16.5" thickBot="1" x14ac:dyDescent="0.3">
      <c r="B4" s="1024" t="s">
        <v>79</v>
      </c>
      <c r="C4" s="1028" t="s">
        <v>628</v>
      </c>
      <c r="D4" s="1028"/>
      <c r="E4" s="1028" t="s">
        <v>629</v>
      </c>
      <c r="F4" s="1028"/>
      <c r="G4" s="1028" t="s">
        <v>630</v>
      </c>
      <c r="H4" s="1028"/>
      <c r="I4" s="1098" t="s">
        <v>165</v>
      </c>
      <c r="J4" s="1099"/>
    </row>
    <row r="5" spans="2:12" ht="16.5" thickBot="1" x14ac:dyDescent="0.3">
      <c r="B5" s="1025"/>
      <c r="C5" s="391" t="s">
        <v>2</v>
      </c>
      <c r="D5" s="391" t="s">
        <v>631</v>
      </c>
      <c r="E5" s="391" t="s">
        <v>2</v>
      </c>
      <c r="F5" s="391" t="s">
        <v>631</v>
      </c>
      <c r="G5" s="391" t="s">
        <v>2</v>
      </c>
      <c r="H5" s="391" t="s">
        <v>631</v>
      </c>
      <c r="I5" s="1100"/>
      <c r="J5" s="1101"/>
    </row>
    <row r="6" spans="2:12" ht="16.5" thickBot="1" x14ac:dyDescent="0.3">
      <c r="B6" s="392">
        <v>1</v>
      </c>
      <c r="C6" s="393">
        <v>2</v>
      </c>
      <c r="D6" s="393">
        <v>3</v>
      </c>
      <c r="E6" s="393">
        <v>4</v>
      </c>
      <c r="F6" s="393">
        <v>5</v>
      </c>
      <c r="G6" s="393">
        <v>6</v>
      </c>
      <c r="H6" s="393">
        <v>7</v>
      </c>
      <c r="I6" s="393" t="s">
        <v>166</v>
      </c>
      <c r="J6" s="394" t="s">
        <v>167</v>
      </c>
    </row>
    <row r="7" spans="2:12" ht="16.149999999999999" customHeight="1" x14ac:dyDescent="0.25">
      <c r="B7" s="395" t="s">
        <v>80</v>
      </c>
      <c r="C7" s="396">
        <v>245102</v>
      </c>
      <c r="D7" s="398">
        <f>C7/C$14*100</f>
        <v>1.8598118501903806</v>
      </c>
      <c r="E7" s="397">
        <v>216596</v>
      </c>
      <c r="F7" s="398">
        <f>E7/E$14*100</f>
        <v>1.5119470454152326</v>
      </c>
      <c r="G7" s="396">
        <v>189360</v>
      </c>
      <c r="H7" s="398">
        <f>G7/G14*100</f>
        <v>1.2440903899733253</v>
      </c>
      <c r="I7" s="750">
        <f>E7/C7*100</f>
        <v>88.369739945002493</v>
      </c>
      <c r="J7" s="400">
        <f>G7/E7*100</f>
        <v>87.4254372195239</v>
      </c>
      <c r="L7" s="410"/>
    </row>
    <row r="8" spans="2:12" ht="16.149999999999999" customHeight="1" x14ac:dyDescent="0.25">
      <c r="B8" s="401" t="s">
        <v>657</v>
      </c>
      <c r="C8" s="402">
        <v>210461</v>
      </c>
      <c r="D8" s="398">
        <f t="shared" ref="D8:D13" si="0">C8/C$14*100</f>
        <v>1.5969590692973445</v>
      </c>
      <c r="E8" s="403">
        <v>321493</v>
      </c>
      <c r="F8" s="398">
        <f t="shared" ref="F8:F13" si="1">E8/E$14*100</f>
        <v>2.2441799085471543</v>
      </c>
      <c r="G8" s="402">
        <v>359634</v>
      </c>
      <c r="H8" s="398">
        <f>G8/G14*100</f>
        <v>2.3627862447595418</v>
      </c>
      <c r="I8" s="442">
        <v>153</v>
      </c>
      <c r="J8" s="400">
        <f t="shared" ref="J8:J14" si="2">G8/E8*100</f>
        <v>111.86371087395371</v>
      </c>
      <c r="L8" s="410"/>
    </row>
    <row r="9" spans="2:12" ht="16.149999999999999" customHeight="1" x14ac:dyDescent="0.25">
      <c r="B9" s="401" t="s">
        <v>695</v>
      </c>
      <c r="C9" s="402">
        <v>6295558</v>
      </c>
      <c r="D9" s="398">
        <f t="shared" si="0"/>
        <v>47.770125792367473</v>
      </c>
      <c r="E9" s="403">
        <v>6625641</v>
      </c>
      <c r="F9" s="398">
        <f t="shared" si="1"/>
        <v>46.250246236920475</v>
      </c>
      <c r="G9" s="402">
        <v>6922743</v>
      </c>
      <c r="H9" s="398">
        <f>G9/G14*100</f>
        <v>45.482245661993595</v>
      </c>
      <c r="I9" s="442">
        <v>105</v>
      </c>
      <c r="J9" s="400">
        <f t="shared" si="2"/>
        <v>104.48412463035652</v>
      </c>
      <c r="L9" s="410"/>
    </row>
    <row r="10" spans="2:12" ht="16.149999999999999" customHeight="1" x14ac:dyDescent="0.25">
      <c r="B10" s="401" t="s">
        <v>81</v>
      </c>
      <c r="C10" s="402">
        <v>12</v>
      </c>
      <c r="D10" s="398">
        <f t="shared" si="0"/>
        <v>9.1054916737866553E-5</v>
      </c>
      <c r="E10" s="402">
        <v>217706</v>
      </c>
      <c r="F10" s="398">
        <f t="shared" si="1"/>
        <v>1.5196953935860709</v>
      </c>
      <c r="G10" s="402">
        <v>247501</v>
      </c>
      <c r="H10" s="398">
        <f>G10/G14*100</f>
        <v>1.6260752831051328</v>
      </c>
      <c r="I10" s="442">
        <v>1814217</v>
      </c>
      <c r="J10" s="400">
        <f t="shared" si="2"/>
        <v>113.68588830808521</v>
      </c>
      <c r="L10" s="410"/>
    </row>
    <row r="11" spans="2:12" ht="16.149999999999999" customHeight="1" x14ac:dyDescent="0.25">
      <c r="B11" s="401" t="s">
        <v>696</v>
      </c>
      <c r="C11" s="402">
        <v>58992</v>
      </c>
      <c r="D11" s="398">
        <f t="shared" si="0"/>
        <v>0.44762597068335197</v>
      </c>
      <c r="E11" s="403">
        <v>75804</v>
      </c>
      <c r="F11" s="398">
        <f t="shared" si="1"/>
        <v>0.52914935562363252</v>
      </c>
      <c r="G11" s="402">
        <v>86902</v>
      </c>
      <c r="H11" s="398">
        <f>G11/G14*100</f>
        <v>0.57094393255947351</v>
      </c>
      <c r="I11" s="442">
        <v>128</v>
      </c>
      <c r="J11" s="400">
        <f t="shared" si="2"/>
        <v>114.64038837000685</v>
      </c>
      <c r="L11" s="410"/>
    </row>
    <row r="12" spans="2:12" ht="16.149999999999999" customHeight="1" x14ac:dyDescent="0.25">
      <c r="B12" s="401" t="s">
        <v>168</v>
      </c>
      <c r="C12" s="402">
        <v>6358707</v>
      </c>
      <c r="D12" s="398">
        <f t="shared" si="0"/>
        <v>48.249294703790767</v>
      </c>
      <c r="E12" s="403">
        <v>6853979</v>
      </c>
      <c r="F12" s="398">
        <f t="shared" si="1"/>
        <v>47.844158241094256</v>
      </c>
      <c r="G12" s="402">
        <v>7400278</v>
      </c>
      <c r="H12" s="398">
        <f>G12/G14*100</f>
        <v>48.619638481891734</v>
      </c>
      <c r="I12" s="442">
        <v>108</v>
      </c>
      <c r="J12" s="400">
        <f t="shared" si="2"/>
        <v>107.97053798968452</v>
      </c>
      <c r="L12" s="410"/>
    </row>
    <row r="13" spans="2:12" ht="16.149999999999999" customHeight="1" x14ac:dyDescent="0.25">
      <c r="B13" s="401" t="s">
        <v>84</v>
      </c>
      <c r="C13" s="402">
        <v>10028</v>
      </c>
      <c r="D13" s="398">
        <f t="shared" si="0"/>
        <v>7.6091558753943814E-2</v>
      </c>
      <c r="E13" s="403">
        <v>14415</v>
      </c>
      <c r="F13" s="398">
        <f t="shared" si="1"/>
        <v>0.10062381881318483</v>
      </c>
      <c r="G13" s="402">
        <v>14341</v>
      </c>
      <c r="H13" s="398">
        <f>G13/G14*100</f>
        <v>9.4220005717191885E-2</v>
      </c>
      <c r="I13" s="442">
        <v>144</v>
      </c>
      <c r="J13" s="400">
        <f t="shared" si="2"/>
        <v>99.486645855012128</v>
      </c>
      <c r="L13" s="410"/>
    </row>
    <row r="14" spans="2:12" ht="16.149999999999999" customHeight="1" thickBot="1" x14ac:dyDescent="0.3">
      <c r="B14" s="405" t="s">
        <v>21</v>
      </c>
      <c r="C14" s="406">
        <f t="shared" ref="C14:H14" si="3">SUM(C7:C13)</f>
        <v>13178860</v>
      </c>
      <c r="D14" s="407">
        <f t="shared" si="3"/>
        <v>100</v>
      </c>
      <c r="E14" s="406">
        <f t="shared" si="3"/>
        <v>14325634</v>
      </c>
      <c r="F14" s="407">
        <f t="shared" si="3"/>
        <v>100.00000000000001</v>
      </c>
      <c r="G14" s="406">
        <f t="shared" si="3"/>
        <v>15220759</v>
      </c>
      <c r="H14" s="407">
        <f t="shared" si="3"/>
        <v>99.999999999999986</v>
      </c>
      <c r="I14" s="407">
        <f>E14/C14*100</f>
        <v>108.70161759059584</v>
      </c>
      <c r="J14" s="409">
        <f t="shared" si="2"/>
        <v>106.24841455533488</v>
      </c>
      <c r="L14" s="410"/>
    </row>
  </sheetData>
  <mergeCells count="6">
    <mergeCell ref="B3:J3"/>
    <mergeCell ref="B4:B5"/>
    <mergeCell ref="C4:D4"/>
    <mergeCell ref="E4:F4"/>
    <mergeCell ref="G4:H4"/>
    <mergeCell ref="I4:J5"/>
  </mergeCells>
  <pageMargins left="0.7" right="0.7" top="0.75" bottom="0.75" header="0.3" footer="0.3"/>
  <pageSetup orientation="portrait" r:id="rId1"/>
  <ignoredErrors>
    <ignoredError sqref="C10" numberStoredAsText="1"/>
    <ignoredError sqref="G14 C14 E14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7"/>
  <sheetViews>
    <sheetView workbookViewId="0">
      <selection activeCell="B13" sqref="B13"/>
    </sheetView>
  </sheetViews>
  <sheetFormatPr defaultRowHeight="15" x14ac:dyDescent="0.25"/>
  <cols>
    <col min="2" max="2" width="34" customWidth="1"/>
    <col min="3" max="3" width="14.5703125" customWidth="1"/>
    <col min="4" max="4" width="14.7109375" customWidth="1"/>
    <col min="5" max="5" width="15.28515625" customWidth="1"/>
    <col min="6" max="6" width="14.5703125" customWidth="1"/>
    <col min="7" max="7" width="15.28515625" customWidth="1"/>
    <col min="8" max="8" width="14.7109375" customWidth="1"/>
    <col min="9" max="9" width="11.7109375" customWidth="1"/>
    <col min="10" max="10" width="10.5703125" customWidth="1"/>
    <col min="11" max="11" width="9.28515625" customWidth="1"/>
  </cols>
  <sheetData>
    <row r="3" spans="2:11" ht="16.5" thickBot="1" x14ac:dyDescent="0.3">
      <c r="B3" s="17"/>
      <c r="C3" s="5"/>
      <c r="D3" s="5"/>
      <c r="E3" s="5"/>
      <c r="F3" s="5"/>
      <c r="G3" s="5"/>
      <c r="H3" s="5"/>
      <c r="I3" s="5"/>
      <c r="J3" s="5"/>
      <c r="K3" s="171" t="s">
        <v>508</v>
      </c>
    </row>
    <row r="4" spans="2:11" ht="19.899999999999999" customHeight="1" thickBot="1" x14ac:dyDescent="0.3">
      <c r="B4" s="1088" t="s">
        <v>697</v>
      </c>
      <c r="C4" s="1108"/>
      <c r="D4" s="1108"/>
      <c r="E4" s="1108"/>
      <c r="F4" s="1108"/>
      <c r="G4" s="1108"/>
      <c r="H4" s="1089"/>
      <c r="I4" s="1089"/>
      <c r="J4" s="1089"/>
      <c r="K4" s="1090"/>
    </row>
    <row r="5" spans="2:11" ht="16.149999999999999" customHeight="1" thickTop="1" thickBot="1" x14ac:dyDescent="0.3">
      <c r="B5" s="1050" t="s">
        <v>79</v>
      </c>
      <c r="C5" s="1102" t="s">
        <v>629</v>
      </c>
      <c r="D5" s="1103"/>
      <c r="E5" s="1103"/>
      <c r="F5" s="1106" t="s">
        <v>630</v>
      </c>
      <c r="G5" s="1106"/>
      <c r="H5" s="1107"/>
      <c r="I5" s="1065" t="s">
        <v>1</v>
      </c>
      <c r="J5" s="1067"/>
      <c r="K5" s="1066"/>
    </row>
    <row r="6" spans="2:11" ht="16.149999999999999" customHeight="1" x14ac:dyDescent="0.25">
      <c r="B6" s="1109"/>
      <c r="C6" s="275" t="s">
        <v>169</v>
      </c>
      <c r="D6" s="275" t="s">
        <v>171</v>
      </c>
      <c r="E6" s="1050" t="s">
        <v>377</v>
      </c>
      <c r="F6" s="275" t="s">
        <v>169</v>
      </c>
      <c r="G6" s="281" t="s">
        <v>171</v>
      </c>
      <c r="H6" s="1104" t="s">
        <v>377</v>
      </c>
      <c r="I6" s="1110"/>
      <c r="J6" s="1111"/>
      <c r="K6" s="1112"/>
    </row>
    <row r="7" spans="2:11" ht="16.149999999999999" customHeight="1" thickBot="1" x14ac:dyDescent="0.3">
      <c r="B7" s="1051"/>
      <c r="C7" s="276" t="s">
        <v>170</v>
      </c>
      <c r="D7" s="276" t="s">
        <v>172</v>
      </c>
      <c r="E7" s="1051"/>
      <c r="F7" s="276" t="s">
        <v>170</v>
      </c>
      <c r="G7" s="282" t="s">
        <v>172</v>
      </c>
      <c r="H7" s="1105"/>
      <c r="I7" s="1093"/>
      <c r="J7" s="1113"/>
      <c r="K7" s="1094"/>
    </row>
    <row r="8" spans="2:11" ht="16.5" thickBot="1" x14ac:dyDescent="0.3">
      <c r="B8" s="277">
        <v>1</v>
      </c>
      <c r="C8" s="35">
        <v>2</v>
      </c>
      <c r="D8" s="279">
        <v>3</v>
      </c>
      <c r="E8" s="279">
        <v>4</v>
      </c>
      <c r="F8" s="279">
        <v>5</v>
      </c>
      <c r="G8" s="35">
        <v>6</v>
      </c>
      <c r="H8" s="280">
        <v>7</v>
      </c>
      <c r="I8" s="280" t="s">
        <v>422</v>
      </c>
      <c r="J8" s="280" t="s">
        <v>423</v>
      </c>
      <c r="K8" s="283" t="s">
        <v>424</v>
      </c>
    </row>
    <row r="9" spans="2:11" ht="16.149999999999999" customHeight="1" x14ac:dyDescent="0.25">
      <c r="B9" s="174" t="s">
        <v>80</v>
      </c>
      <c r="C9" s="70">
        <v>1650</v>
      </c>
      <c r="D9" s="70">
        <v>213827</v>
      </c>
      <c r="E9" s="70">
        <v>1119</v>
      </c>
      <c r="F9" s="70">
        <v>40</v>
      </c>
      <c r="G9" s="70">
        <v>189215</v>
      </c>
      <c r="H9" s="70">
        <v>105</v>
      </c>
      <c r="I9" s="111">
        <f>F9/C9*100</f>
        <v>2.4242424242424243</v>
      </c>
      <c r="J9" s="111">
        <f>G9/D9*100</f>
        <v>88.489760413792467</v>
      </c>
      <c r="K9" s="308">
        <f t="shared" ref="K9:K16" si="0">H9/E9*100</f>
        <v>9.3833780160857909</v>
      </c>
    </row>
    <row r="10" spans="2:11" ht="16.149999999999999" customHeight="1" x14ac:dyDescent="0.25">
      <c r="B10" s="176" t="s">
        <v>657</v>
      </c>
      <c r="C10" s="286">
        <v>54510</v>
      </c>
      <c r="D10" s="286">
        <v>256960</v>
      </c>
      <c r="E10" s="286">
        <v>10023</v>
      </c>
      <c r="F10" s="286">
        <v>39363</v>
      </c>
      <c r="G10" s="286">
        <v>307603</v>
      </c>
      <c r="H10" s="286">
        <v>12668</v>
      </c>
      <c r="I10" s="111">
        <f t="shared" ref="I10:I16" si="1">F10/C10*100</f>
        <v>72.212438084755092</v>
      </c>
      <c r="J10" s="111">
        <f t="shared" ref="J10:J16" si="2">G10/D10*100</f>
        <v>119.70851494396015</v>
      </c>
      <c r="K10" s="308">
        <f t="shared" si="0"/>
        <v>126.38930459942132</v>
      </c>
    </row>
    <row r="11" spans="2:11" ht="16.149999999999999" customHeight="1" x14ac:dyDescent="0.25">
      <c r="B11" s="176" t="s">
        <v>698</v>
      </c>
      <c r="C11" s="286">
        <v>2137840</v>
      </c>
      <c r="D11" s="286">
        <v>3822847</v>
      </c>
      <c r="E11" s="286">
        <v>664954</v>
      </c>
      <c r="F11" s="286">
        <v>2414723</v>
      </c>
      <c r="G11" s="286">
        <v>3897580</v>
      </c>
      <c r="H11" s="286">
        <v>610440</v>
      </c>
      <c r="I11" s="111">
        <f t="shared" si="1"/>
        <v>112.95153051678331</v>
      </c>
      <c r="J11" s="111">
        <f t="shared" si="2"/>
        <v>101.95490428991796</v>
      </c>
      <c r="K11" s="308">
        <f t="shared" si="0"/>
        <v>91.801838924196261</v>
      </c>
    </row>
    <row r="12" spans="2:11" ht="16.149999999999999" customHeight="1" x14ac:dyDescent="0.25">
      <c r="B12" s="176" t="s">
        <v>81</v>
      </c>
      <c r="C12" s="286">
        <v>217698</v>
      </c>
      <c r="D12" s="286">
        <v>0</v>
      </c>
      <c r="E12" s="286">
        <v>8</v>
      </c>
      <c r="F12" s="286">
        <v>247491</v>
      </c>
      <c r="G12" s="286">
        <v>0</v>
      </c>
      <c r="H12" s="286">
        <v>10</v>
      </c>
      <c r="I12" s="111">
        <f t="shared" si="1"/>
        <v>113.68547253534713</v>
      </c>
      <c r="J12" s="111">
        <v>0</v>
      </c>
      <c r="K12" s="308">
        <f t="shared" si="0"/>
        <v>125</v>
      </c>
    </row>
    <row r="13" spans="2:11" ht="16.149999999999999" customHeight="1" x14ac:dyDescent="0.25">
      <c r="B13" s="176" t="s">
        <v>699</v>
      </c>
      <c r="C13" s="286">
        <v>20418</v>
      </c>
      <c r="D13" s="286">
        <v>50135</v>
      </c>
      <c r="E13" s="286">
        <v>5251</v>
      </c>
      <c r="F13" s="286">
        <v>26103</v>
      </c>
      <c r="G13" s="286">
        <v>55779</v>
      </c>
      <c r="H13" s="286">
        <v>5020</v>
      </c>
      <c r="I13" s="111">
        <f t="shared" si="1"/>
        <v>127.84307963561562</v>
      </c>
      <c r="J13" s="111">
        <f t="shared" si="2"/>
        <v>111.25760446793657</v>
      </c>
      <c r="K13" s="308">
        <f t="shared" si="0"/>
        <v>95.600837935631304</v>
      </c>
    </row>
    <row r="14" spans="2:11" ht="16.149999999999999" customHeight="1" x14ac:dyDescent="0.25">
      <c r="B14" s="176" t="s">
        <v>168</v>
      </c>
      <c r="C14" s="286">
        <v>411274</v>
      </c>
      <c r="D14" s="286">
        <v>6102780</v>
      </c>
      <c r="E14" s="286">
        <v>339925</v>
      </c>
      <c r="F14" s="286">
        <v>423373</v>
      </c>
      <c r="G14" s="415">
        <v>6651895</v>
      </c>
      <c r="H14" s="307">
        <v>325010</v>
      </c>
      <c r="I14" s="111">
        <f t="shared" si="1"/>
        <v>102.94183439750628</v>
      </c>
      <c r="J14" s="111">
        <f t="shared" si="2"/>
        <v>108.99778461619132</v>
      </c>
      <c r="K14" s="308">
        <f t="shared" si="0"/>
        <v>95.612267411929096</v>
      </c>
    </row>
    <row r="15" spans="2:11" ht="16.149999999999999" customHeight="1" x14ac:dyDescent="0.25">
      <c r="B15" s="176" t="s">
        <v>84</v>
      </c>
      <c r="C15" s="286">
        <v>7315</v>
      </c>
      <c r="D15" s="286">
        <v>6073</v>
      </c>
      <c r="E15" s="286">
        <v>1027</v>
      </c>
      <c r="F15" s="286">
        <v>7772</v>
      </c>
      <c r="G15" s="286">
        <v>5686</v>
      </c>
      <c r="H15" s="286">
        <v>883</v>
      </c>
      <c r="I15" s="111">
        <f t="shared" si="1"/>
        <v>106.24743677375257</v>
      </c>
      <c r="J15" s="111">
        <f t="shared" si="2"/>
        <v>93.627531697678251</v>
      </c>
      <c r="K15" s="308">
        <f t="shared" si="0"/>
        <v>85.978578383641675</v>
      </c>
    </row>
    <row r="16" spans="2:11" ht="19.899999999999999" customHeight="1" thickBot="1" x14ac:dyDescent="0.3">
      <c r="B16" s="178" t="s">
        <v>21</v>
      </c>
      <c r="C16" s="287">
        <f>SUM(C9:C15)</f>
        <v>2850705</v>
      </c>
      <c r="D16" s="287">
        <f>SUM(D9:D15)</f>
        <v>10452622</v>
      </c>
      <c r="E16" s="287">
        <f>SUM(E9:E15)</f>
        <v>1022307</v>
      </c>
      <c r="F16" s="287">
        <f>SUM(F9:F15)</f>
        <v>3158865</v>
      </c>
      <c r="G16" s="287">
        <f t="shared" ref="G16:H16" si="3">SUM(G9:G15)</f>
        <v>11107758</v>
      </c>
      <c r="H16" s="287">
        <f t="shared" si="3"/>
        <v>954136</v>
      </c>
      <c r="I16" s="309">
        <f t="shared" si="1"/>
        <v>110.80995753681984</v>
      </c>
      <c r="J16" s="309">
        <f t="shared" si="2"/>
        <v>106.2676714034048</v>
      </c>
      <c r="K16" s="310">
        <f t="shared" si="0"/>
        <v>93.3316508641729</v>
      </c>
    </row>
    <row r="17" spans="2:11" ht="15.75" x14ac:dyDescent="0.25">
      <c r="B17" s="22"/>
      <c r="C17" s="22"/>
      <c r="D17" s="22"/>
      <c r="E17" s="22"/>
      <c r="F17" s="22"/>
      <c r="G17" s="22"/>
      <c r="H17" s="22"/>
      <c r="I17" s="22"/>
      <c r="J17" s="22"/>
      <c r="K17" s="173"/>
    </row>
  </sheetData>
  <mergeCells count="7">
    <mergeCell ref="C5:E5"/>
    <mergeCell ref="E6:E7"/>
    <mergeCell ref="H6:H7"/>
    <mergeCell ref="F5:H5"/>
    <mergeCell ref="B4:K4"/>
    <mergeCell ref="B5:B7"/>
    <mergeCell ref="I5:K7"/>
  </mergeCells>
  <pageMargins left="0.7" right="0.7" top="0.75" bottom="0.75" header="0.3" footer="0.3"/>
  <ignoredErrors>
    <ignoredError sqref="D12" numberStoredAsText="1"/>
    <ignoredError sqref="E16:H16 C16:D16" formulaRange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Q20"/>
  <sheetViews>
    <sheetView workbookViewId="0">
      <selection activeCell="G17" sqref="G17"/>
    </sheetView>
  </sheetViews>
  <sheetFormatPr defaultRowHeight="15" x14ac:dyDescent="0.25"/>
  <cols>
    <col min="2" max="2" width="21.7109375" customWidth="1"/>
    <col min="3" max="3" width="14" customWidth="1"/>
    <col min="4" max="4" width="10.7109375" customWidth="1"/>
    <col min="5" max="5" width="12.5703125" customWidth="1"/>
    <col min="6" max="6" width="14.7109375" customWidth="1"/>
    <col min="7" max="8" width="14.28515625" customWidth="1"/>
    <col min="9" max="9" width="13.7109375" customWidth="1"/>
    <col min="10" max="10" width="14.5703125" customWidth="1"/>
    <col min="11" max="11" width="13.7109375" customWidth="1"/>
    <col min="12" max="12" width="15" customWidth="1"/>
    <col min="13" max="13" width="15.7109375" customWidth="1"/>
  </cols>
  <sheetData>
    <row r="3" spans="2:17" ht="16.5" thickBo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171" t="s">
        <v>507</v>
      </c>
    </row>
    <row r="4" spans="2:17" ht="19.899999999999999" customHeight="1" thickBot="1" x14ac:dyDescent="0.3">
      <c r="B4" s="1115" t="s">
        <v>700</v>
      </c>
      <c r="C4" s="1116"/>
      <c r="D4" s="1116"/>
      <c r="E4" s="1116"/>
      <c r="F4" s="1116"/>
      <c r="G4" s="1116"/>
      <c r="H4" s="1116"/>
      <c r="I4" s="1116"/>
      <c r="J4" s="1116"/>
      <c r="K4" s="1116"/>
      <c r="L4" s="1116"/>
      <c r="M4" s="1117"/>
    </row>
    <row r="5" spans="2:17" ht="16.5" thickBot="1" x14ac:dyDescent="0.3">
      <c r="B5" s="1050" t="s">
        <v>174</v>
      </c>
      <c r="C5" s="1118" t="s">
        <v>628</v>
      </c>
      <c r="D5" s="1052"/>
      <c r="E5" s="1053"/>
      <c r="F5" s="1118" t="s">
        <v>629</v>
      </c>
      <c r="G5" s="1052"/>
      <c r="H5" s="1053"/>
      <c r="I5" s="1052" t="s">
        <v>630</v>
      </c>
      <c r="J5" s="1052"/>
      <c r="K5" s="1052"/>
      <c r="L5" s="1065" t="s">
        <v>1</v>
      </c>
      <c r="M5" s="1066"/>
    </row>
    <row r="6" spans="2:17" ht="16.5" thickBot="1" x14ac:dyDescent="0.3">
      <c r="B6" s="1051"/>
      <c r="C6" s="35" t="s">
        <v>175</v>
      </c>
      <c r="D6" s="280" t="s">
        <v>631</v>
      </c>
      <c r="E6" s="207" t="s">
        <v>429</v>
      </c>
      <c r="F6" s="280" t="s">
        <v>175</v>
      </c>
      <c r="G6" s="35" t="s">
        <v>631</v>
      </c>
      <c r="H6" s="280" t="s">
        <v>429</v>
      </c>
      <c r="I6" s="53" t="s">
        <v>175</v>
      </c>
      <c r="J6" s="280" t="s">
        <v>701</v>
      </c>
      <c r="K6" s="277" t="s">
        <v>429</v>
      </c>
      <c r="L6" s="1093"/>
      <c r="M6" s="1094"/>
    </row>
    <row r="7" spans="2:17" ht="16.5" thickBot="1" x14ac:dyDescent="0.3">
      <c r="B7" s="35">
        <v>1</v>
      </c>
      <c r="C7" s="35">
        <v>2</v>
      </c>
      <c r="D7" s="280">
        <v>3</v>
      </c>
      <c r="E7" s="276">
        <v>4</v>
      </c>
      <c r="F7" s="35">
        <v>5</v>
      </c>
      <c r="G7" s="35">
        <v>6</v>
      </c>
      <c r="H7" s="35">
        <v>7</v>
      </c>
      <c r="I7" s="280">
        <v>8</v>
      </c>
      <c r="J7" s="35">
        <v>9</v>
      </c>
      <c r="K7" s="280">
        <v>10</v>
      </c>
      <c r="L7" s="35" t="s">
        <v>176</v>
      </c>
      <c r="M7" s="283" t="s">
        <v>425</v>
      </c>
    </row>
    <row r="8" spans="2:17" ht="15.75" x14ac:dyDescent="0.25">
      <c r="B8" s="814" t="s">
        <v>177</v>
      </c>
      <c r="C8" s="815">
        <v>14834609</v>
      </c>
      <c r="D8" s="816">
        <f>C8/C$13*100</f>
        <v>86.125903656392069</v>
      </c>
      <c r="E8" s="815">
        <v>296693</v>
      </c>
      <c r="F8" s="817">
        <v>16225548</v>
      </c>
      <c r="G8" s="816">
        <f>F8/F$13*100</f>
        <v>87.85319174349749</v>
      </c>
      <c r="H8" s="817">
        <v>324512</v>
      </c>
      <c r="I8" s="815">
        <v>17425779</v>
      </c>
      <c r="J8" s="816">
        <f>I8/I13*100</f>
        <v>88.922184243530054</v>
      </c>
      <c r="K8" s="815">
        <v>348517</v>
      </c>
      <c r="L8" s="818">
        <f>F8/C8*100</f>
        <v>109.37631049123033</v>
      </c>
      <c r="M8" s="819">
        <f>I8/F8*100</f>
        <v>107.39716772586047</v>
      </c>
      <c r="O8" s="372"/>
      <c r="Q8" s="372"/>
    </row>
    <row r="9" spans="2:17" ht="16.149999999999999" customHeight="1" x14ac:dyDescent="0.25">
      <c r="B9" s="13" t="s">
        <v>178</v>
      </c>
      <c r="C9" s="214">
        <v>1032373</v>
      </c>
      <c r="D9" s="314">
        <f t="shared" ref="D9:D12" si="0">C9/C$13*100</f>
        <v>5.9936906685885996</v>
      </c>
      <c r="E9" s="214">
        <v>82700</v>
      </c>
      <c r="F9" s="214">
        <v>919119</v>
      </c>
      <c r="G9" s="314">
        <f t="shared" ref="G9:G12" si="1">F9/F$13*100</f>
        <v>4.9765676784594062</v>
      </c>
      <c r="H9" s="774">
        <v>72972</v>
      </c>
      <c r="I9" s="214">
        <v>915649</v>
      </c>
      <c r="J9" s="314">
        <f>I9/I13*100</f>
        <v>4.6724745608448295</v>
      </c>
      <c r="K9" s="214">
        <v>69402</v>
      </c>
      <c r="L9" s="327">
        <f t="shared" ref="L9:L17" si="2">F9/C9*100</f>
        <v>89.02974021986239</v>
      </c>
      <c r="M9" s="312">
        <f t="shared" ref="M9:M17" si="3">I9/F9*100</f>
        <v>99.622464555732165</v>
      </c>
      <c r="O9" s="372"/>
      <c r="Q9" s="372"/>
    </row>
    <row r="10" spans="2:17" ht="15.75" x14ac:dyDescent="0.25">
      <c r="B10" s="13" t="s">
        <v>179</v>
      </c>
      <c r="C10" s="214">
        <v>166456</v>
      </c>
      <c r="D10" s="314">
        <f t="shared" si="0"/>
        <v>0.96640049084060109</v>
      </c>
      <c r="E10" s="214">
        <v>45486</v>
      </c>
      <c r="F10" s="214">
        <v>140776</v>
      </c>
      <c r="G10" s="314">
        <f t="shared" si="1"/>
        <v>0.76223132315054032</v>
      </c>
      <c r="H10" s="774">
        <v>40189</v>
      </c>
      <c r="I10" s="214">
        <v>164243</v>
      </c>
      <c r="J10" s="314">
        <f>I10/I13*100</f>
        <v>0.83811726905925454</v>
      </c>
      <c r="K10" s="214">
        <v>46619</v>
      </c>
      <c r="L10" s="327">
        <f t="shared" si="2"/>
        <v>84.57249963954439</v>
      </c>
      <c r="M10" s="312">
        <f t="shared" si="3"/>
        <v>116.66974484287094</v>
      </c>
      <c r="O10" s="372"/>
      <c r="Q10" s="372"/>
    </row>
    <row r="11" spans="2:17" ht="15.75" x14ac:dyDescent="0.25">
      <c r="B11" s="13" t="s">
        <v>180</v>
      </c>
      <c r="C11" s="214">
        <v>301598</v>
      </c>
      <c r="D11" s="314">
        <f t="shared" si="0"/>
        <v>1.7509999954134645</v>
      </c>
      <c r="E11" s="214">
        <v>178304</v>
      </c>
      <c r="F11" s="774">
        <v>345526</v>
      </c>
      <c r="G11" s="314">
        <f t="shared" si="1"/>
        <v>1.8708497198593053</v>
      </c>
      <c r="H11" s="214">
        <v>204017</v>
      </c>
      <c r="I11" s="214">
        <v>340767</v>
      </c>
      <c r="J11" s="314">
        <f>I11/I13*100</f>
        <v>1.738903377468233</v>
      </c>
      <c r="K11" s="214">
        <v>194993</v>
      </c>
      <c r="L11" s="327">
        <f t="shared" si="2"/>
        <v>114.5650833228337</v>
      </c>
      <c r="M11" s="312">
        <f t="shared" si="3"/>
        <v>98.622679624688161</v>
      </c>
      <c r="O11" s="372"/>
      <c r="Q11" s="372"/>
    </row>
    <row r="12" spans="2:17" ht="16.5" thickBot="1" x14ac:dyDescent="0.3">
      <c r="B12" s="14" t="s">
        <v>181</v>
      </c>
      <c r="C12" s="289">
        <v>889293</v>
      </c>
      <c r="D12" s="311">
        <f t="shared" si="0"/>
        <v>5.1630051887652639</v>
      </c>
      <c r="E12" s="289">
        <v>889292</v>
      </c>
      <c r="F12" s="66">
        <v>837965</v>
      </c>
      <c r="G12" s="311">
        <f t="shared" si="1"/>
        <v>4.5371595350332621</v>
      </c>
      <c r="H12" s="66">
        <v>837964</v>
      </c>
      <c r="I12" s="289">
        <v>750223</v>
      </c>
      <c r="J12" s="311">
        <f>I12/I13*100</f>
        <v>3.8283205490976249</v>
      </c>
      <c r="K12" s="289">
        <v>750223</v>
      </c>
      <c r="L12" s="328">
        <f t="shared" si="2"/>
        <v>94.228223993666887</v>
      </c>
      <c r="M12" s="316">
        <f t="shared" si="3"/>
        <v>89.529156945695817</v>
      </c>
      <c r="O12" s="372"/>
      <c r="Q12" s="372"/>
    </row>
    <row r="13" spans="2:17" ht="19.899999999999999" customHeight="1" x14ac:dyDescent="0.25">
      <c r="B13" s="770" t="s">
        <v>182</v>
      </c>
      <c r="C13" s="815">
        <f t="shared" ref="C13:K13" si="4">SUM(C8:C12)</f>
        <v>17224329</v>
      </c>
      <c r="D13" s="818">
        <f t="shared" si="4"/>
        <v>100</v>
      </c>
      <c r="E13" s="815">
        <f t="shared" si="4"/>
        <v>1492475</v>
      </c>
      <c r="F13" s="815">
        <f t="shared" si="4"/>
        <v>18468934</v>
      </c>
      <c r="G13" s="820">
        <f t="shared" si="4"/>
        <v>100.00000000000001</v>
      </c>
      <c r="H13" s="815">
        <f t="shared" si="4"/>
        <v>1479654</v>
      </c>
      <c r="I13" s="815">
        <f t="shared" si="4"/>
        <v>19596661</v>
      </c>
      <c r="J13" s="820">
        <f t="shared" si="4"/>
        <v>100</v>
      </c>
      <c r="K13" s="815">
        <f t="shared" si="4"/>
        <v>1409754</v>
      </c>
      <c r="L13" s="818">
        <f t="shared" si="2"/>
        <v>107.2258547778552</v>
      </c>
      <c r="M13" s="819">
        <f t="shared" si="3"/>
        <v>106.10607520715598</v>
      </c>
      <c r="O13" s="372"/>
      <c r="Q13" s="372"/>
    </row>
    <row r="14" spans="2:17" ht="19.899999999999999" customHeight="1" x14ac:dyDescent="0.25">
      <c r="B14" s="771" t="s">
        <v>702</v>
      </c>
      <c r="C14" s="214">
        <f t="shared" ref="C14:H14" si="5">C9+C10+C11+C12</f>
        <v>2389720</v>
      </c>
      <c r="D14" s="314">
        <f t="shared" si="5"/>
        <v>13.874096343607928</v>
      </c>
      <c r="E14" s="214">
        <f t="shared" si="5"/>
        <v>1195782</v>
      </c>
      <c r="F14" s="214">
        <f t="shared" si="5"/>
        <v>2243386</v>
      </c>
      <c r="G14" s="314">
        <f t="shared" si="5"/>
        <v>12.146808256502514</v>
      </c>
      <c r="H14" s="214">
        <f t="shared" si="5"/>
        <v>1155142</v>
      </c>
      <c r="I14" s="214">
        <f>SUM(I9:I12)</f>
        <v>2170882</v>
      </c>
      <c r="J14" s="314">
        <f>I14/I13*100</f>
        <v>11.077815756469942</v>
      </c>
      <c r="K14" s="214">
        <f>K9+K10+K11+K12</f>
        <v>1061237</v>
      </c>
      <c r="L14" s="327">
        <f t="shared" si="2"/>
        <v>93.876521098706121</v>
      </c>
      <c r="M14" s="312">
        <f t="shared" si="3"/>
        <v>96.768099649369304</v>
      </c>
      <c r="O14" s="372"/>
      <c r="Q14" s="372"/>
    </row>
    <row r="15" spans="2:17" ht="19.899999999999999" customHeight="1" thickBot="1" x14ac:dyDescent="0.3">
      <c r="B15" s="773" t="s">
        <v>183</v>
      </c>
      <c r="C15" s="289">
        <f t="shared" ref="C15:I15" si="6">C10+C11+C12</f>
        <v>1357347</v>
      </c>
      <c r="D15" s="311">
        <f t="shared" si="6"/>
        <v>7.880405675019329</v>
      </c>
      <c r="E15" s="289">
        <f t="shared" si="6"/>
        <v>1113082</v>
      </c>
      <c r="F15" s="289">
        <f t="shared" si="6"/>
        <v>1324267</v>
      </c>
      <c r="G15" s="311">
        <f t="shared" si="6"/>
        <v>7.1702405780431082</v>
      </c>
      <c r="H15" s="289">
        <f t="shared" si="6"/>
        <v>1082170</v>
      </c>
      <c r="I15" s="289">
        <f t="shared" si="6"/>
        <v>1255233</v>
      </c>
      <c r="J15" s="311">
        <f>I15/I13*100</f>
        <v>6.4053411956251125</v>
      </c>
      <c r="K15" s="289">
        <f>K10+K11+K12</f>
        <v>991835</v>
      </c>
      <c r="L15" s="328">
        <f t="shared" si="2"/>
        <v>97.562892908003633</v>
      </c>
      <c r="M15" s="316">
        <f t="shared" si="3"/>
        <v>94.787002923126522</v>
      </c>
      <c r="O15" s="372"/>
      <c r="Q15" s="372"/>
    </row>
    <row r="16" spans="2:17" ht="16.5" thickBot="1" x14ac:dyDescent="0.3">
      <c r="B16" s="821" t="s">
        <v>185</v>
      </c>
      <c r="C16" s="214">
        <v>7699195</v>
      </c>
      <c r="D16" s="772"/>
      <c r="E16" s="212"/>
      <c r="F16" s="214">
        <v>8874457</v>
      </c>
      <c r="G16" s="215"/>
      <c r="H16" s="215"/>
      <c r="I16" s="214">
        <v>10264789</v>
      </c>
      <c r="J16" s="215"/>
      <c r="K16" s="215"/>
      <c r="L16" s="327">
        <f t="shared" si="2"/>
        <v>115.26473871619045</v>
      </c>
      <c r="M16" s="312">
        <f t="shared" si="3"/>
        <v>115.66667121154568</v>
      </c>
      <c r="O16" s="372"/>
      <c r="Q16" s="372"/>
    </row>
    <row r="17" spans="2:17" ht="30" customHeight="1" thickBot="1" x14ac:dyDescent="0.3">
      <c r="B17" s="769" t="s">
        <v>184</v>
      </c>
      <c r="C17" s="71">
        <f>C13+C16</f>
        <v>24923524</v>
      </c>
      <c r="D17" s="822"/>
      <c r="E17" s="823"/>
      <c r="F17" s="71">
        <f>F13+F16</f>
        <v>27343391</v>
      </c>
      <c r="G17" s="822"/>
      <c r="H17" s="822"/>
      <c r="I17" s="71">
        <f>I13+I16</f>
        <v>29861450</v>
      </c>
      <c r="J17" s="285"/>
      <c r="K17" s="285"/>
      <c r="L17" s="824">
        <f t="shared" si="2"/>
        <v>109.70916873552873</v>
      </c>
      <c r="M17" s="331">
        <f t="shared" si="3"/>
        <v>109.20902239228485</v>
      </c>
      <c r="O17" s="372"/>
      <c r="Q17" s="372"/>
    </row>
    <row r="18" spans="2:17" ht="15.75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2:17" ht="15.75" customHeight="1" x14ac:dyDescent="0.25">
      <c r="B19" s="1114" t="s">
        <v>834</v>
      </c>
      <c r="C19" s="1114"/>
      <c r="D19" s="1114"/>
      <c r="E19" s="1114"/>
      <c r="F19" s="1114"/>
      <c r="G19" s="1114"/>
      <c r="H19" s="1114"/>
      <c r="I19" s="1114"/>
      <c r="J19" s="1114"/>
      <c r="K19" s="1114"/>
      <c r="L19" s="1114"/>
      <c r="M19" s="1114"/>
    </row>
    <row r="20" spans="2:17" ht="15" customHeight="1" x14ac:dyDescent="0.25">
      <c r="B20" s="1114"/>
      <c r="C20" s="1114"/>
      <c r="D20" s="1114"/>
      <c r="E20" s="1114"/>
      <c r="F20" s="1114"/>
      <c r="G20" s="1114"/>
      <c r="H20" s="1114"/>
      <c r="I20" s="1114"/>
      <c r="J20" s="1114"/>
      <c r="K20" s="1114"/>
      <c r="L20" s="1114"/>
      <c r="M20" s="1114"/>
    </row>
  </sheetData>
  <mergeCells count="7">
    <mergeCell ref="B19:M20"/>
    <mergeCell ref="B4:M4"/>
    <mergeCell ref="B5:B6"/>
    <mergeCell ref="C5:E5"/>
    <mergeCell ref="F5:H5"/>
    <mergeCell ref="I5:K5"/>
    <mergeCell ref="L5:M6"/>
  </mergeCells>
  <pageMargins left="0.70866141732283472" right="0.70866141732283472" top="0.74803149606299213" bottom="0.74803149606299213" header="0.31496062992125984" footer="0.31496062992125984"/>
  <pageSetup scale="60" orientation="landscape" r:id="rId1"/>
  <ignoredErrors>
    <ignoredError sqref="D17:E17 J16:K16 J17:K17 D16:E16 G16:H16 G17:H17" numberStoredAsText="1"/>
    <ignoredError sqref="I13:I14 K13 C13 E13:F13 H13" formulaRange="1"/>
    <ignoredError sqref="J15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1"/>
  <sheetViews>
    <sheetView workbookViewId="0">
      <selection activeCell="B17" sqref="B17:O17"/>
    </sheetView>
  </sheetViews>
  <sheetFormatPr defaultRowHeight="15" x14ac:dyDescent="0.25"/>
  <cols>
    <col min="2" max="2" width="23.7109375" customWidth="1"/>
    <col min="3" max="3" width="14.7109375" customWidth="1"/>
    <col min="4" max="4" width="12.7109375" customWidth="1"/>
    <col min="5" max="5" width="15.5703125" customWidth="1"/>
    <col min="6" max="6" width="9.42578125" customWidth="1"/>
    <col min="7" max="7" width="13" customWidth="1"/>
    <col min="8" max="8" width="11.28515625" customWidth="1"/>
    <col min="9" max="9" width="13.7109375" customWidth="1"/>
    <col min="10" max="10" width="10.5703125" customWidth="1"/>
    <col min="11" max="11" width="15.28515625" customWidth="1"/>
    <col min="12" max="12" width="10.5703125" customWidth="1"/>
    <col min="13" max="13" width="13.5703125" customWidth="1"/>
    <col min="14" max="14" width="11.5703125" customWidth="1"/>
    <col min="15" max="15" width="10.42578125" customWidth="1"/>
  </cols>
  <sheetData>
    <row r="2" spans="2:15" ht="16.5" thickBot="1" x14ac:dyDescent="0.3">
      <c r="O2" s="166" t="s">
        <v>503</v>
      </c>
    </row>
    <row r="3" spans="2:15" ht="19.899999999999999" customHeight="1" thickTop="1" thickBot="1" x14ac:dyDescent="0.3">
      <c r="B3" s="1119" t="s">
        <v>703</v>
      </c>
      <c r="C3" s="1120"/>
      <c r="D3" s="1120"/>
      <c r="E3" s="1120"/>
      <c r="F3" s="1120"/>
      <c r="G3" s="1120"/>
      <c r="H3" s="1120"/>
      <c r="I3" s="1120"/>
      <c r="J3" s="1120"/>
      <c r="K3" s="1120"/>
      <c r="L3" s="1120"/>
      <c r="M3" s="1120"/>
      <c r="N3" s="1120"/>
      <c r="O3" s="1121"/>
    </row>
    <row r="4" spans="2:15" ht="16.5" thickBot="1" x14ac:dyDescent="0.3">
      <c r="B4" s="1050" t="s">
        <v>174</v>
      </c>
      <c r="C4" s="1052" t="s">
        <v>629</v>
      </c>
      <c r="D4" s="1052"/>
      <c r="E4" s="1052"/>
      <c r="F4" s="1052"/>
      <c r="G4" s="1052"/>
      <c r="H4" s="1052"/>
      <c r="I4" s="1052" t="s">
        <v>704</v>
      </c>
      <c r="J4" s="1052"/>
      <c r="K4" s="1052"/>
      <c r="L4" s="1052"/>
      <c r="M4" s="1052"/>
      <c r="N4" s="1052"/>
      <c r="O4" s="1050" t="s">
        <v>1</v>
      </c>
    </row>
    <row r="5" spans="2:15" ht="15.75" x14ac:dyDescent="0.25">
      <c r="B5" s="1109"/>
      <c r="C5" s="1067" t="s">
        <v>186</v>
      </c>
      <c r="D5" s="1067" t="s">
        <v>705</v>
      </c>
      <c r="E5" s="1067" t="s">
        <v>706</v>
      </c>
      <c r="F5" s="1067" t="s">
        <v>705</v>
      </c>
      <c r="G5" s="1067" t="s">
        <v>21</v>
      </c>
      <c r="H5" s="1067"/>
      <c r="I5" s="1067" t="s">
        <v>186</v>
      </c>
      <c r="J5" s="1067" t="s">
        <v>705</v>
      </c>
      <c r="K5" s="1067" t="s">
        <v>708</v>
      </c>
      <c r="L5" s="1067" t="s">
        <v>705</v>
      </c>
      <c r="M5" s="1067" t="s">
        <v>21</v>
      </c>
      <c r="N5" s="1067"/>
      <c r="O5" s="1109"/>
    </row>
    <row r="6" spans="2:15" ht="16.5" thickBot="1" x14ac:dyDescent="0.3">
      <c r="B6" s="1051"/>
      <c r="C6" s="1113"/>
      <c r="D6" s="1113"/>
      <c r="E6" s="1113"/>
      <c r="F6" s="1113"/>
      <c r="G6" s="6" t="s">
        <v>2</v>
      </c>
      <c r="H6" s="6" t="s">
        <v>707</v>
      </c>
      <c r="I6" s="1113"/>
      <c r="J6" s="1113"/>
      <c r="K6" s="1113"/>
      <c r="L6" s="1113"/>
      <c r="M6" s="6" t="s">
        <v>2</v>
      </c>
      <c r="N6" s="6" t="s">
        <v>705</v>
      </c>
      <c r="O6" s="1051"/>
    </row>
    <row r="7" spans="2:15" ht="16.5" thickBot="1" x14ac:dyDescent="0.3">
      <c r="B7" s="35">
        <v>1</v>
      </c>
      <c r="C7" s="35">
        <v>2</v>
      </c>
      <c r="D7" s="35">
        <v>3</v>
      </c>
      <c r="E7" s="6">
        <v>4</v>
      </c>
      <c r="F7" s="6">
        <v>5</v>
      </c>
      <c r="G7" s="35" t="s">
        <v>187</v>
      </c>
      <c r="H7" s="35">
        <v>7</v>
      </c>
      <c r="I7" s="319">
        <v>8</v>
      </c>
      <c r="J7" s="278">
        <v>9</v>
      </c>
      <c r="K7" s="35">
        <v>10</v>
      </c>
      <c r="L7" s="35">
        <v>11</v>
      </c>
      <c r="M7" s="6" t="s">
        <v>188</v>
      </c>
      <c r="N7" s="35">
        <v>13</v>
      </c>
      <c r="O7" s="7" t="s">
        <v>189</v>
      </c>
    </row>
    <row r="8" spans="2:15" ht="15.75" x14ac:dyDescent="0.25">
      <c r="B8" s="814" t="s">
        <v>177</v>
      </c>
      <c r="C8" s="817">
        <v>6275311</v>
      </c>
      <c r="D8" s="816">
        <f>C8/C$13*100</f>
        <v>91.557196192168078</v>
      </c>
      <c r="E8" s="815">
        <v>6107597</v>
      </c>
      <c r="F8" s="816">
        <f>E8/E$13*100</f>
        <v>81.743562838487591</v>
      </c>
      <c r="G8" s="815">
        <v>12382908</v>
      </c>
      <c r="H8" s="816">
        <f>G8/G$13*100</f>
        <v>86.438813109423279</v>
      </c>
      <c r="I8" s="817">
        <v>6793509</v>
      </c>
      <c r="J8" s="826">
        <f>I8/I13*100</f>
        <v>91.800726945663385</v>
      </c>
      <c r="K8" s="815">
        <v>6563885</v>
      </c>
      <c r="L8" s="826">
        <f>K8/K13*100</f>
        <v>83.93198576916177</v>
      </c>
      <c r="M8" s="815">
        <f>I8+K8</f>
        <v>13357394</v>
      </c>
      <c r="N8" s="826">
        <f>M8/M13*100</f>
        <v>87.757739282252615</v>
      </c>
      <c r="O8" s="819">
        <f>M8/G8*100</f>
        <v>107.86960542709355</v>
      </c>
    </row>
    <row r="9" spans="2:15" ht="15.75" x14ac:dyDescent="0.25">
      <c r="B9" s="13" t="s">
        <v>178</v>
      </c>
      <c r="C9" s="774">
        <v>151062</v>
      </c>
      <c r="D9" s="314">
        <f t="shared" ref="D9:D12" si="0">C9/C$13*100</f>
        <v>2.2040044184553236</v>
      </c>
      <c r="E9" s="774">
        <v>573795</v>
      </c>
      <c r="F9" s="314">
        <f t="shared" ref="F9:F12" si="1">E9/E$13*100</f>
        <v>7.6796238584356482</v>
      </c>
      <c r="G9" s="214">
        <v>724857</v>
      </c>
      <c r="H9" s="314">
        <f t="shared" ref="H9:H12" si="2">G9/G$13*100</f>
        <v>5.0598598288913426</v>
      </c>
      <c r="I9" s="214">
        <v>183147</v>
      </c>
      <c r="J9" s="827">
        <f>I9/I13*100</f>
        <v>2.474866484745573</v>
      </c>
      <c r="K9" s="214">
        <v>524157</v>
      </c>
      <c r="L9" s="827">
        <f>K9/K13*100</f>
        <v>6.70236268076094</v>
      </c>
      <c r="M9" s="214">
        <f t="shared" ref="M9:M12" si="3">I9+K9</f>
        <v>707304</v>
      </c>
      <c r="N9" s="827">
        <f>M9/M13*100</f>
        <v>4.6469693134225434</v>
      </c>
      <c r="O9" s="312">
        <f t="shared" ref="O9:O15" si="4">M9/G9*100</f>
        <v>97.578418915730964</v>
      </c>
    </row>
    <row r="10" spans="2:15" ht="15.75" x14ac:dyDescent="0.25">
      <c r="B10" s="13" t="s">
        <v>179</v>
      </c>
      <c r="C10" s="774">
        <v>60150</v>
      </c>
      <c r="D10" s="314">
        <f t="shared" si="0"/>
        <v>0.87759241748479233</v>
      </c>
      <c r="E10" s="214">
        <v>73815</v>
      </c>
      <c r="F10" s="314">
        <f t="shared" si="1"/>
        <v>0.98793373088024006</v>
      </c>
      <c r="G10" s="214">
        <v>133965</v>
      </c>
      <c r="H10" s="314">
        <f t="shared" si="2"/>
        <v>0.9351418582940203</v>
      </c>
      <c r="I10" s="214">
        <v>75220</v>
      </c>
      <c r="J10" s="827">
        <f>I10/I13*100</f>
        <v>1.0164483009962599</v>
      </c>
      <c r="K10" s="214">
        <v>83073</v>
      </c>
      <c r="L10" s="827">
        <f>K10/K13*100</f>
        <v>1.06224924016822</v>
      </c>
      <c r="M10" s="214">
        <f t="shared" si="3"/>
        <v>158293</v>
      </c>
      <c r="N10" s="827">
        <f>M10/M13*100</f>
        <v>1.0399809891215017</v>
      </c>
      <c r="O10" s="312">
        <f t="shared" si="4"/>
        <v>118.15996715560036</v>
      </c>
    </row>
    <row r="11" spans="2:15" ht="15.75" x14ac:dyDescent="0.25">
      <c r="B11" s="13" t="s">
        <v>180</v>
      </c>
      <c r="C11" s="214">
        <v>46055</v>
      </c>
      <c r="D11" s="314">
        <f t="shared" si="0"/>
        <v>0.67194544949729196</v>
      </c>
      <c r="E11" s="774">
        <v>288575</v>
      </c>
      <c r="F11" s="314">
        <f t="shared" si="1"/>
        <v>3.8622634476565096</v>
      </c>
      <c r="G11" s="214">
        <v>334630</v>
      </c>
      <c r="H11" s="314">
        <f t="shared" si="2"/>
        <v>2.3358826562231032</v>
      </c>
      <c r="I11" s="214">
        <v>43343</v>
      </c>
      <c r="J11" s="827">
        <f>I11/I13*100</f>
        <v>0.58569421310929126</v>
      </c>
      <c r="K11" s="774">
        <v>290460</v>
      </c>
      <c r="L11" s="827">
        <f>K11/K13*100</f>
        <v>3.7140938006242838</v>
      </c>
      <c r="M11" s="214">
        <f t="shared" si="3"/>
        <v>333803</v>
      </c>
      <c r="N11" s="827">
        <f>M11/M13*100</f>
        <v>2.1930772309055024</v>
      </c>
      <c r="O11" s="312">
        <f t="shared" si="4"/>
        <v>99.752861369273532</v>
      </c>
    </row>
    <row r="12" spans="2:15" ht="16.5" thickBot="1" x14ac:dyDescent="0.3">
      <c r="B12" s="14" t="s">
        <v>181</v>
      </c>
      <c r="C12" s="66">
        <v>321401</v>
      </c>
      <c r="D12" s="311">
        <f t="shared" si="0"/>
        <v>4.68926152239451</v>
      </c>
      <c r="E12" s="66">
        <v>427873</v>
      </c>
      <c r="F12" s="311">
        <f t="shared" si="1"/>
        <v>5.7266161245400111</v>
      </c>
      <c r="G12" s="289">
        <v>749274</v>
      </c>
      <c r="H12" s="311">
        <f t="shared" si="2"/>
        <v>5.2303025471682441</v>
      </c>
      <c r="I12" s="66">
        <v>305059</v>
      </c>
      <c r="J12" s="318">
        <f>I12/I13*100</f>
        <v>4.1222640554854832</v>
      </c>
      <c r="K12" s="289">
        <v>358906</v>
      </c>
      <c r="L12" s="318">
        <f>K12/K13*100</f>
        <v>4.5893085092847867</v>
      </c>
      <c r="M12" s="289">
        <f t="shared" si="3"/>
        <v>663965</v>
      </c>
      <c r="N12" s="318">
        <f>M12/M13*100</f>
        <v>4.3622331842978399</v>
      </c>
      <c r="O12" s="316">
        <f t="shared" si="4"/>
        <v>88.614445449862131</v>
      </c>
    </row>
    <row r="13" spans="2:15" ht="22.15" customHeight="1" x14ac:dyDescent="0.25">
      <c r="B13" s="54" t="s">
        <v>5</v>
      </c>
      <c r="C13" s="83">
        <f t="shared" ref="C13:J13" si="5">SUM(C8:C12)</f>
        <v>6853979</v>
      </c>
      <c r="D13" s="50">
        <f t="shared" si="5"/>
        <v>100</v>
      </c>
      <c r="E13" s="83">
        <f t="shared" si="5"/>
        <v>7471655</v>
      </c>
      <c r="F13" s="50">
        <f t="shared" si="5"/>
        <v>100</v>
      </c>
      <c r="G13" s="83">
        <f t="shared" si="5"/>
        <v>14325634</v>
      </c>
      <c r="H13" s="50">
        <f t="shared" si="5"/>
        <v>100</v>
      </c>
      <c r="I13" s="83">
        <f t="shared" si="5"/>
        <v>7400278</v>
      </c>
      <c r="J13" s="114">
        <f t="shared" si="5"/>
        <v>100</v>
      </c>
      <c r="K13" s="83">
        <f t="shared" ref="K13:N13" si="6">SUM(K8:K12)</f>
        <v>7820481</v>
      </c>
      <c r="L13" s="50">
        <f t="shared" si="6"/>
        <v>100</v>
      </c>
      <c r="M13" s="83">
        <f t="shared" si="6"/>
        <v>15220759</v>
      </c>
      <c r="N13" s="50">
        <f t="shared" si="6"/>
        <v>100</v>
      </c>
      <c r="O13" s="313">
        <f t="shared" si="4"/>
        <v>106.24841455533488</v>
      </c>
    </row>
    <row r="14" spans="2:15" ht="19.149999999999999" customHeight="1" x14ac:dyDescent="0.25">
      <c r="B14" s="9" t="s">
        <v>190</v>
      </c>
      <c r="C14" s="288">
        <f>C9+C10+C11+C12</f>
        <v>578668</v>
      </c>
      <c r="D14" s="324">
        <f>D9+D10+D11+D12</f>
        <v>8.4428038078319183</v>
      </c>
      <c r="E14" s="63">
        <f>E9+E10+E11+E12</f>
        <v>1364058</v>
      </c>
      <c r="F14" s="324">
        <f>E14/E13*100</f>
        <v>18.256437161512409</v>
      </c>
      <c r="G14" s="63">
        <f>G9+G10+G11+G12</f>
        <v>1942726</v>
      </c>
      <c r="H14" s="324">
        <f>H9+H10+H11+H12</f>
        <v>13.56118689057671</v>
      </c>
      <c r="I14" s="63">
        <f>SUM(I9:I12)</f>
        <v>606769</v>
      </c>
      <c r="J14" s="317">
        <f>I14/I13*100</f>
        <v>8.1992730543366079</v>
      </c>
      <c r="K14" s="288">
        <f>SUM(K9:K12)</f>
        <v>1256596</v>
      </c>
      <c r="L14" s="317">
        <f>K14/K13*100</f>
        <v>16.06801423083823</v>
      </c>
      <c r="M14" s="288">
        <f>SUM(M9:M12)</f>
        <v>1863365</v>
      </c>
      <c r="N14" s="317">
        <f>M14/M13*100</f>
        <v>12.242260717747387</v>
      </c>
      <c r="O14" s="312">
        <f t="shared" si="4"/>
        <v>95.914966907325066</v>
      </c>
    </row>
    <row r="15" spans="2:15" ht="18" customHeight="1" thickBot="1" x14ac:dyDescent="0.3">
      <c r="B15" s="11" t="s">
        <v>191</v>
      </c>
      <c r="C15" s="289">
        <f t="shared" ref="C15:H15" si="7">C10+C11+C12</f>
        <v>427606</v>
      </c>
      <c r="D15" s="311">
        <f t="shared" si="7"/>
        <v>6.2387993893765943</v>
      </c>
      <c r="E15" s="64">
        <f t="shared" si="7"/>
        <v>790263</v>
      </c>
      <c r="F15" s="311">
        <f t="shared" si="7"/>
        <v>10.576813303076761</v>
      </c>
      <c r="G15" s="64">
        <f t="shared" si="7"/>
        <v>1217869</v>
      </c>
      <c r="H15" s="311">
        <f t="shared" si="7"/>
        <v>8.5013270616853678</v>
      </c>
      <c r="I15" s="64">
        <f>SUM(I10:I12)</f>
        <v>423622</v>
      </c>
      <c r="J15" s="318">
        <f>I15/I13*100</f>
        <v>5.724406569591034</v>
      </c>
      <c r="K15" s="289">
        <f>SUM(K10:K12)</f>
        <v>732439</v>
      </c>
      <c r="L15" s="318">
        <f>K15/K13*100</f>
        <v>9.3656515500772901</v>
      </c>
      <c r="M15" s="289">
        <f>SUM(M10:M12)</f>
        <v>1156061</v>
      </c>
      <c r="N15" s="318">
        <f>M15/M13*100</f>
        <v>7.5952914043248425</v>
      </c>
      <c r="O15" s="316">
        <f t="shared" si="4"/>
        <v>94.924905716460472</v>
      </c>
    </row>
    <row r="16" spans="2:15" ht="16.5" thickBot="1" x14ac:dyDescent="0.3">
      <c r="B16" s="284" t="s">
        <v>438</v>
      </c>
      <c r="C16" s="285"/>
      <c r="D16" s="311">
        <f>C13/G13*100</f>
        <v>47.844158241094256</v>
      </c>
      <c r="E16" s="311"/>
      <c r="F16" s="311">
        <f>E13/G13*100</f>
        <v>52.155841758905751</v>
      </c>
      <c r="G16" s="84"/>
      <c r="H16" s="16">
        <v>100</v>
      </c>
      <c r="I16" s="12"/>
      <c r="J16" s="311">
        <f>I13/M13*100</f>
        <v>48.619638481891734</v>
      </c>
      <c r="K16" s="825"/>
      <c r="L16" s="311">
        <f>K13/M13*100</f>
        <v>51.380361518108266</v>
      </c>
      <c r="M16" s="12"/>
      <c r="N16" s="16">
        <v>100</v>
      </c>
      <c r="O16" s="24"/>
    </row>
    <row r="17" spans="2:15" ht="15.75" x14ac:dyDescent="0.25">
      <c r="B17" s="1122" t="s">
        <v>709</v>
      </c>
      <c r="C17" s="1123"/>
      <c r="D17" s="1123"/>
      <c r="E17" s="1123"/>
      <c r="F17" s="1123"/>
      <c r="G17" s="1123"/>
      <c r="H17" s="1123"/>
      <c r="I17" s="1123"/>
      <c r="J17" s="1123"/>
      <c r="K17" s="1123"/>
      <c r="L17" s="1123"/>
      <c r="M17" s="1123"/>
      <c r="N17" s="1123"/>
      <c r="O17" s="1124"/>
    </row>
    <row r="18" spans="2:15" ht="15.75" x14ac:dyDescent="0.25">
      <c r="B18" s="1125" t="s">
        <v>192</v>
      </c>
      <c r="C18" s="1126"/>
      <c r="D18" s="15" t="s">
        <v>33</v>
      </c>
      <c r="E18" s="15"/>
      <c r="F18" s="15" t="s">
        <v>193</v>
      </c>
      <c r="G18" s="15"/>
      <c r="H18" s="15">
        <v>100</v>
      </c>
      <c r="I18" s="22"/>
      <c r="J18" s="15">
        <v>32.6</v>
      </c>
      <c r="K18" s="22"/>
      <c r="L18" s="15">
        <v>67.400000000000006</v>
      </c>
      <c r="M18" s="22"/>
      <c r="N18" s="15">
        <v>100</v>
      </c>
      <c r="O18" s="19"/>
    </row>
    <row r="19" spans="2:15" ht="15.75" x14ac:dyDescent="0.25">
      <c r="B19" s="1125" t="s">
        <v>194</v>
      </c>
      <c r="C19" s="1126"/>
      <c r="D19" s="15" t="s">
        <v>195</v>
      </c>
      <c r="E19" s="15"/>
      <c r="F19" s="15" t="s">
        <v>196</v>
      </c>
      <c r="G19" s="15"/>
      <c r="H19" s="15">
        <v>100</v>
      </c>
      <c r="I19" s="22"/>
      <c r="J19" s="15">
        <v>36.6</v>
      </c>
      <c r="K19" s="22"/>
      <c r="L19" s="15">
        <v>63.4</v>
      </c>
      <c r="M19" s="22"/>
      <c r="N19" s="15">
        <v>100</v>
      </c>
      <c r="O19" s="29"/>
    </row>
    <row r="20" spans="2:15" ht="16.5" thickBot="1" x14ac:dyDescent="0.3">
      <c r="B20" s="1127" t="s">
        <v>197</v>
      </c>
      <c r="C20" s="1128"/>
      <c r="D20" s="16" t="s">
        <v>198</v>
      </c>
      <c r="E20" s="16"/>
      <c r="F20" s="16" t="s">
        <v>199</v>
      </c>
      <c r="G20" s="16"/>
      <c r="H20" s="16">
        <v>100</v>
      </c>
      <c r="I20" s="16"/>
      <c r="J20" s="16">
        <v>25.9</v>
      </c>
      <c r="K20" s="55"/>
      <c r="L20" s="16">
        <v>74.099999999999994</v>
      </c>
      <c r="M20" s="55"/>
      <c r="N20" s="16">
        <v>100</v>
      </c>
      <c r="O20" s="20"/>
    </row>
    <row r="21" spans="2:15" ht="15.75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</sheetData>
  <mergeCells count="19">
    <mergeCell ref="B17:O17"/>
    <mergeCell ref="B18:C18"/>
    <mergeCell ref="B19:C19"/>
    <mergeCell ref="B20:C20"/>
    <mergeCell ref="I5:I6"/>
    <mergeCell ref="J5:J6"/>
    <mergeCell ref="K5:K6"/>
    <mergeCell ref="L5:L6"/>
    <mergeCell ref="M5:N5"/>
    <mergeCell ref="B3:O3"/>
    <mergeCell ref="B4:B6"/>
    <mergeCell ref="C4:H4"/>
    <mergeCell ref="I4:N4"/>
    <mergeCell ref="O4:O6"/>
    <mergeCell ref="C5:C6"/>
    <mergeCell ref="D5:D6"/>
    <mergeCell ref="E5:E6"/>
    <mergeCell ref="F5:F6"/>
    <mergeCell ref="G5:H5"/>
  </mergeCells>
  <pageMargins left="0.7" right="0.7" top="0.75" bottom="0.75" header="0.3" footer="0.3"/>
  <ignoredErrors>
    <ignoredError sqref="B8 B13 B9 B10 B11 B12 C17:O17 B14 B15 C16 K16 O16 B18:G20 O18 I18:I20 O20 O19 E16 G16:I16" numberStoredAsText="1"/>
    <ignoredError sqref="I13:I15 K13 C13 E13" formulaRange="1"/>
    <ignoredError sqref="J14:J15 M8:M12 L14:L15 M14:M15 F14" formula="1"/>
    <ignoredError sqref="K14:K15" formula="1" formulaRange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tabSelected="1" workbookViewId="0">
      <selection activeCell="B23" sqref="B23:L23"/>
    </sheetView>
  </sheetViews>
  <sheetFormatPr defaultRowHeight="15" x14ac:dyDescent="0.25"/>
  <cols>
    <col min="2" max="2" width="38.7109375" customWidth="1"/>
    <col min="3" max="3" width="15.7109375" customWidth="1"/>
    <col min="4" max="4" width="13.7109375" customWidth="1"/>
    <col min="5" max="5" width="13" customWidth="1"/>
    <col min="6" max="6" width="13.5703125" customWidth="1"/>
    <col min="7" max="7" width="12.42578125" customWidth="1"/>
    <col min="8" max="8" width="14.28515625" customWidth="1"/>
    <col min="9" max="9" width="13.28515625" customWidth="1"/>
    <col min="10" max="10" width="10.28515625" customWidth="1"/>
    <col min="11" max="11" width="10.42578125" customWidth="1"/>
    <col min="12" max="12" width="12.28515625" bestFit="1" customWidth="1"/>
  </cols>
  <sheetData>
    <row r="2" spans="2:12" ht="16.5" thickBot="1" x14ac:dyDescent="0.3">
      <c r="B2" s="26" t="s">
        <v>214</v>
      </c>
      <c r="C2" s="5"/>
      <c r="D2" s="5"/>
      <c r="E2" s="5"/>
      <c r="F2" s="5"/>
      <c r="G2" s="5"/>
      <c r="H2" s="5"/>
      <c r="I2" s="5"/>
      <c r="J2" s="5"/>
      <c r="K2" s="167" t="s">
        <v>503</v>
      </c>
    </row>
    <row r="3" spans="2:12" ht="19.899999999999999" customHeight="1" thickBot="1" x14ac:dyDescent="0.3">
      <c r="B3" s="1140" t="s">
        <v>710</v>
      </c>
      <c r="C3" s="1141"/>
      <c r="D3" s="1141"/>
      <c r="E3" s="1141"/>
      <c r="F3" s="1141"/>
      <c r="G3" s="1141"/>
      <c r="H3" s="1141"/>
      <c r="I3" s="1141"/>
      <c r="J3" s="1141"/>
      <c r="K3" s="1141"/>
      <c r="L3" s="1142"/>
    </row>
    <row r="4" spans="2:12" ht="14.65" customHeight="1" thickTop="1" thickBot="1" x14ac:dyDescent="0.3">
      <c r="B4" s="1143" t="s">
        <v>97</v>
      </c>
      <c r="C4" s="1146" t="s">
        <v>629</v>
      </c>
      <c r="D4" s="1146"/>
      <c r="E4" s="1146"/>
      <c r="F4" s="1146"/>
      <c r="G4" s="1146" t="s">
        <v>630</v>
      </c>
      <c r="H4" s="1146"/>
      <c r="I4" s="1146"/>
      <c r="J4" s="1146"/>
      <c r="K4" s="1133" t="s">
        <v>1</v>
      </c>
      <c r="L4" s="1134"/>
    </row>
    <row r="5" spans="2:12" ht="15.75" x14ac:dyDescent="0.25">
      <c r="B5" s="1144"/>
      <c r="C5" s="1147" t="s">
        <v>200</v>
      </c>
      <c r="D5" s="1147"/>
      <c r="E5" s="1147" t="s">
        <v>201</v>
      </c>
      <c r="F5" s="1147"/>
      <c r="G5" s="1148" t="s">
        <v>200</v>
      </c>
      <c r="H5" s="1148"/>
      <c r="I5" s="1148" t="s">
        <v>201</v>
      </c>
      <c r="J5" s="1148"/>
      <c r="K5" s="1135"/>
      <c r="L5" s="1136"/>
    </row>
    <row r="6" spans="2:12" ht="16.5" thickBot="1" x14ac:dyDescent="0.3">
      <c r="B6" s="1145"/>
      <c r="C6" s="645" t="s">
        <v>2</v>
      </c>
      <c r="D6" s="645" t="s">
        <v>701</v>
      </c>
      <c r="E6" s="645" t="s">
        <v>2</v>
      </c>
      <c r="F6" s="645" t="s">
        <v>701</v>
      </c>
      <c r="G6" s="777" t="s">
        <v>2</v>
      </c>
      <c r="H6" s="777" t="s">
        <v>701</v>
      </c>
      <c r="I6" s="777" t="s">
        <v>2</v>
      </c>
      <c r="J6" s="777" t="s">
        <v>701</v>
      </c>
      <c r="K6" s="1137"/>
      <c r="L6" s="1138"/>
    </row>
    <row r="7" spans="2:12" ht="16.5" thickBot="1" x14ac:dyDescent="0.3">
      <c r="B7" s="828">
        <v>1</v>
      </c>
      <c r="C7" s="645">
        <v>2</v>
      </c>
      <c r="D7" s="645">
        <v>3</v>
      </c>
      <c r="E7" s="645">
        <v>4</v>
      </c>
      <c r="F7" s="645" t="s">
        <v>202</v>
      </c>
      <c r="G7" s="645">
        <v>6</v>
      </c>
      <c r="H7" s="645">
        <v>7</v>
      </c>
      <c r="I7" s="645">
        <v>8</v>
      </c>
      <c r="J7" s="645" t="s">
        <v>203</v>
      </c>
      <c r="K7" s="829" t="s">
        <v>204</v>
      </c>
      <c r="L7" s="830" t="s">
        <v>205</v>
      </c>
    </row>
    <row r="8" spans="2:12" ht="15.75" x14ac:dyDescent="0.25">
      <c r="B8" s="1129" t="s">
        <v>711</v>
      </c>
      <c r="C8" s="1130"/>
      <c r="D8" s="845"/>
      <c r="E8" s="846"/>
      <c r="F8" s="847"/>
      <c r="G8" s="845"/>
      <c r="H8" s="845"/>
      <c r="I8" s="848"/>
      <c r="J8" s="845"/>
      <c r="K8" s="1131"/>
      <c r="L8" s="1132"/>
    </row>
    <row r="9" spans="2:12" ht="15.75" x14ac:dyDescent="0.25">
      <c r="B9" s="831" t="s">
        <v>206</v>
      </c>
      <c r="C9" s="579">
        <v>187278</v>
      </c>
      <c r="D9" s="679">
        <f>C9/C$21*100</f>
        <v>1.3072929267912332</v>
      </c>
      <c r="E9" s="579">
        <v>36311</v>
      </c>
      <c r="F9" s="679">
        <f>E9/C9*100</f>
        <v>19.388823033137903</v>
      </c>
      <c r="G9" s="783">
        <v>147255</v>
      </c>
      <c r="H9" s="679">
        <f>G9/G$21*100</f>
        <v>0.96746160950317917</v>
      </c>
      <c r="I9" s="783">
        <v>28004</v>
      </c>
      <c r="J9" s="679">
        <f>I9/G9*100</f>
        <v>19.017350853960817</v>
      </c>
      <c r="K9" s="849">
        <f>G9/C9*100</f>
        <v>78.629096850671203</v>
      </c>
      <c r="L9" s="843">
        <f>I9/E9*100</f>
        <v>77.122635014183032</v>
      </c>
    </row>
    <row r="10" spans="2:12" ht="15.75" x14ac:dyDescent="0.25">
      <c r="B10" s="831" t="s">
        <v>207</v>
      </c>
      <c r="C10" s="579">
        <v>2130781</v>
      </c>
      <c r="D10" s="679">
        <f t="shared" ref="D10:D14" si="0">C10/C$21*100</f>
        <v>14.873903661087532</v>
      </c>
      <c r="E10" s="579">
        <v>269505</v>
      </c>
      <c r="F10" s="682">
        <f>E10/C10*100</f>
        <v>12.648179235688698</v>
      </c>
      <c r="G10" s="783">
        <v>2268136</v>
      </c>
      <c r="H10" s="679">
        <f t="shared" ref="H10:H14" si="1">G10/G$21*100</f>
        <v>14.90159590595975</v>
      </c>
      <c r="I10" s="783">
        <v>262599</v>
      </c>
      <c r="J10" s="679">
        <f t="shared" ref="J10:J21" si="2">I10/G10*100</f>
        <v>11.577744897131389</v>
      </c>
      <c r="K10" s="849">
        <f t="shared" ref="K10:K21" si="3">G10/C10*100</f>
        <v>106.44622793238723</v>
      </c>
      <c r="L10" s="843">
        <f t="shared" ref="L10:L14" si="4">I10/E10*100</f>
        <v>97.437524350197577</v>
      </c>
    </row>
    <row r="11" spans="2:12" ht="15.75" x14ac:dyDescent="0.25">
      <c r="B11" s="831" t="s">
        <v>208</v>
      </c>
      <c r="C11" s="579">
        <v>441833</v>
      </c>
      <c r="D11" s="679">
        <f t="shared" si="0"/>
        <v>3.0842125381675953</v>
      </c>
      <c r="E11" s="579">
        <v>74092</v>
      </c>
      <c r="F11" s="682">
        <f t="shared" ref="F11:F14" si="5">E11/C11*100</f>
        <v>16.769231813830114</v>
      </c>
      <c r="G11" s="783">
        <v>498624</v>
      </c>
      <c r="H11" s="679">
        <f t="shared" si="1"/>
        <v>3.2759470142060589</v>
      </c>
      <c r="I11" s="783">
        <v>68677</v>
      </c>
      <c r="J11" s="679">
        <f t="shared" si="2"/>
        <v>13.773304132973943</v>
      </c>
      <c r="K11" s="849">
        <f t="shared" si="3"/>
        <v>112.8534989464345</v>
      </c>
      <c r="L11" s="843">
        <f t="shared" si="4"/>
        <v>92.691518652486096</v>
      </c>
    </row>
    <row r="12" spans="2:12" ht="15.75" x14ac:dyDescent="0.25">
      <c r="B12" s="831" t="s">
        <v>209</v>
      </c>
      <c r="C12" s="579">
        <v>2642599</v>
      </c>
      <c r="D12" s="679">
        <f t="shared" si="0"/>
        <v>18.44664606117956</v>
      </c>
      <c r="E12" s="579">
        <v>274333</v>
      </c>
      <c r="F12" s="682">
        <f t="shared" si="5"/>
        <v>10.381181556490409</v>
      </c>
      <c r="G12" s="783">
        <v>2895977</v>
      </c>
      <c r="H12" s="679">
        <f t="shared" si="1"/>
        <v>19.026495327861113</v>
      </c>
      <c r="I12" s="783">
        <v>240635</v>
      </c>
      <c r="J12" s="679">
        <f t="shared" si="2"/>
        <v>8.3092856055141322</v>
      </c>
      <c r="K12" s="849">
        <f t="shared" si="3"/>
        <v>109.58821221078188</v>
      </c>
      <c r="L12" s="843">
        <f t="shared" si="4"/>
        <v>87.716388476778221</v>
      </c>
    </row>
    <row r="13" spans="2:12" ht="15.75" x14ac:dyDescent="0.25">
      <c r="B13" s="831" t="s">
        <v>210</v>
      </c>
      <c r="C13" s="579">
        <v>268239</v>
      </c>
      <c r="D13" s="679">
        <f t="shared" si="0"/>
        <v>1.8724406891869498</v>
      </c>
      <c r="E13" s="579">
        <v>16074</v>
      </c>
      <c r="F13" s="682">
        <f t="shared" si="5"/>
        <v>5.9924172100253879</v>
      </c>
      <c r="G13" s="783">
        <v>252634</v>
      </c>
      <c r="H13" s="679">
        <f t="shared" si="1"/>
        <v>1.6597989627192704</v>
      </c>
      <c r="I13" s="783">
        <v>33934</v>
      </c>
      <c r="J13" s="679">
        <f t="shared" si="2"/>
        <v>13.432079609237077</v>
      </c>
      <c r="K13" s="849">
        <f t="shared" si="3"/>
        <v>94.18242686559374</v>
      </c>
      <c r="L13" s="843">
        <f t="shared" si="4"/>
        <v>211.11111111111111</v>
      </c>
    </row>
    <row r="14" spans="2:12" ht="16.5" thickBot="1" x14ac:dyDescent="0.3">
      <c r="B14" s="835" t="s">
        <v>215</v>
      </c>
      <c r="C14" s="832">
        <v>1800925</v>
      </c>
      <c r="D14" s="836">
        <f t="shared" si="0"/>
        <v>12.57134588249288</v>
      </c>
      <c r="E14" s="832">
        <v>119948</v>
      </c>
      <c r="F14" s="837">
        <f t="shared" si="5"/>
        <v>6.6603550952982493</v>
      </c>
      <c r="G14" s="639">
        <v>1757855</v>
      </c>
      <c r="H14" s="836">
        <f t="shared" si="1"/>
        <v>11.549062697858892</v>
      </c>
      <c r="I14" s="639">
        <v>98590</v>
      </c>
      <c r="J14" s="836">
        <f t="shared" si="2"/>
        <v>5.6085399535229019</v>
      </c>
      <c r="K14" s="841">
        <f t="shared" si="3"/>
        <v>97.60845121257131</v>
      </c>
      <c r="L14" s="843">
        <f t="shared" si="4"/>
        <v>82.193950711975191</v>
      </c>
    </row>
    <row r="15" spans="2:12" ht="16.5" thickBot="1" x14ac:dyDescent="0.3">
      <c r="B15" s="850" t="s">
        <v>211</v>
      </c>
      <c r="C15" s="596">
        <f>SUM(C9:C14)</f>
        <v>7471655</v>
      </c>
      <c r="D15" s="851">
        <f>SUM(D9:D14)</f>
        <v>52.155841758905751</v>
      </c>
      <c r="E15" s="596">
        <f>SUM(E9:E14)</f>
        <v>790263</v>
      </c>
      <c r="F15" s="675">
        <f>E15/C15*100</f>
        <v>10.576813303076761</v>
      </c>
      <c r="G15" s="620">
        <f>SUM(G9:G14)</f>
        <v>7820481</v>
      </c>
      <c r="H15" s="851">
        <f>SUM(H9:H14)</f>
        <v>51.380361518108266</v>
      </c>
      <c r="I15" s="601">
        <f>SUM(I9:I14)</f>
        <v>732439</v>
      </c>
      <c r="J15" s="675">
        <f t="shared" si="2"/>
        <v>9.3656515500772901</v>
      </c>
      <c r="K15" s="572">
        <f t="shared" si="3"/>
        <v>104.66865774717917</v>
      </c>
      <c r="L15" s="852">
        <f>I15/E15*100</f>
        <v>92.682942260994125</v>
      </c>
    </row>
    <row r="16" spans="2:12" ht="15.75" x14ac:dyDescent="0.25">
      <c r="B16" s="831" t="s">
        <v>212</v>
      </c>
      <c r="C16" s="588"/>
      <c r="D16" s="854"/>
      <c r="E16" s="659"/>
      <c r="F16" s="855"/>
      <c r="G16" s="856"/>
      <c r="H16" s="857"/>
      <c r="I16" s="856"/>
      <c r="J16" s="680"/>
      <c r="K16" s="849"/>
      <c r="L16" s="843" t="s">
        <v>213</v>
      </c>
    </row>
    <row r="17" spans="2:12" ht="15.75" x14ac:dyDescent="0.25">
      <c r="B17" s="831" t="s">
        <v>608</v>
      </c>
      <c r="C17" s="585">
        <v>5574057</v>
      </c>
      <c r="D17" s="858">
        <f>C17/C$21*100</f>
        <v>38.909670594683625</v>
      </c>
      <c r="E17" s="585">
        <v>326714</v>
      </c>
      <c r="F17" s="858">
        <f>E17/C17*100</f>
        <v>5.8613322396954315</v>
      </c>
      <c r="G17" s="859">
        <v>5996402</v>
      </c>
      <c r="H17" s="858">
        <f>G17/G$21*100</f>
        <v>39.396208822437828</v>
      </c>
      <c r="I17" s="859">
        <v>357397</v>
      </c>
      <c r="J17" s="679">
        <f t="shared" si="2"/>
        <v>5.9601907944130499</v>
      </c>
      <c r="K17" s="849">
        <f t="shared" si="3"/>
        <v>107.57697669758311</v>
      </c>
      <c r="L17" s="843">
        <f>I17/E17*100</f>
        <v>109.39139430817167</v>
      </c>
    </row>
    <row r="18" spans="2:12" ht="15.75" x14ac:dyDescent="0.25">
      <c r="B18" s="831" t="s">
        <v>335</v>
      </c>
      <c r="C18" s="579">
        <v>1178483</v>
      </c>
      <c r="D18" s="858">
        <f t="shared" ref="D18:D19" si="6">C18/C$21*100</f>
        <v>8.2263933310037096</v>
      </c>
      <c r="E18" s="579">
        <v>87273</v>
      </c>
      <c r="F18" s="858">
        <f t="shared" ref="F18:F21" si="7">E18/C18*100</f>
        <v>7.4055374579013868</v>
      </c>
      <c r="G18" s="783">
        <v>1309758</v>
      </c>
      <c r="H18" s="858">
        <f t="shared" ref="H18:H19" si="8">G18/G$21*100</f>
        <v>8.605076790191605</v>
      </c>
      <c r="I18" s="783">
        <v>55245</v>
      </c>
      <c r="J18" s="679">
        <f t="shared" si="2"/>
        <v>4.2179547672165389</v>
      </c>
      <c r="K18" s="849">
        <f t="shared" si="3"/>
        <v>111.13932063508764</v>
      </c>
      <c r="L18" s="843">
        <f t="shared" ref="L18:L19" si="9">I18/E18*100</f>
        <v>63.301364683235363</v>
      </c>
    </row>
    <row r="19" spans="2:12" ht="16.5" thickBot="1" x14ac:dyDescent="0.3">
      <c r="B19" s="831" t="s">
        <v>609</v>
      </c>
      <c r="C19" s="579">
        <v>101439</v>
      </c>
      <c r="D19" s="858">
        <f t="shared" si="6"/>
        <v>0.70809431540691326</v>
      </c>
      <c r="E19" s="579">
        <v>13619</v>
      </c>
      <c r="F19" s="858">
        <f t="shared" si="7"/>
        <v>13.425802699159101</v>
      </c>
      <c r="G19" s="783">
        <v>94118</v>
      </c>
      <c r="H19" s="858">
        <f t="shared" si="8"/>
        <v>0.6183528692623016</v>
      </c>
      <c r="I19" s="783">
        <v>10980</v>
      </c>
      <c r="J19" s="679">
        <f t="shared" si="2"/>
        <v>11.666206251726557</v>
      </c>
      <c r="K19" s="849">
        <f t="shared" si="3"/>
        <v>92.782854720570981</v>
      </c>
      <c r="L19" s="843">
        <f t="shared" si="9"/>
        <v>80.622659519788527</v>
      </c>
    </row>
    <row r="20" spans="2:12" ht="16.5" thickBot="1" x14ac:dyDescent="0.3">
      <c r="B20" s="850" t="s">
        <v>610</v>
      </c>
      <c r="C20" s="596">
        <f>SUM(C17:C19)</f>
        <v>6853979</v>
      </c>
      <c r="D20" s="851">
        <v>47.8</v>
      </c>
      <c r="E20" s="596">
        <f>SUM(E17:E19)</f>
        <v>427606</v>
      </c>
      <c r="F20" s="853">
        <f t="shared" si="7"/>
        <v>6.2387993893765943</v>
      </c>
      <c r="G20" s="620">
        <f>SUM(G17:G19)</f>
        <v>7400278</v>
      </c>
      <c r="H20" s="853">
        <v>48.6</v>
      </c>
      <c r="I20" s="620">
        <f>SUM(I17:I19)</f>
        <v>423622</v>
      </c>
      <c r="J20" s="675">
        <f t="shared" si="2"/>
        <v>5.724406569591034</v>
      </c>
      <c r="K20" s="572">
        <f t="shared" si="3"/>
        <v>107.97053798968452</v>
      </c>
      <c r="L20" s="852">
        <f>I20/E20*100</f>
        <v>99.068301193154454</v>
      </c>
    </row>
    <row r="21" spans="2:12" ht="16.5" thickBot="1" x14ac:dyDescent="0.3">
      <c r="B21" s="833" t="s">
        <v>611</v>
      </c>
      <c r="C21" s="834">
        <f>C15+C20</f>
        <v>14325634</v>
      </c>
      <c r="D21" s="697">
        <v>100</v>
      </c>
      <c r="E21" s="834">
        <f>E15+E20</f>
        <v>1217869</v>
      </c>
      <c r="F21" s="838">
        <f t="shared" si="7"/>
        <v>8.5013270616853678</v>
      </c>
      <c r="G21" s="655">
        <f>G15+G20</f>
        <v>15220759</v>
      </c>
      <c r="H21" s="839">
        <f>H15+H20</f>
        <v>99.980361518108268</v>
      </c>
      <c r="I21" s="655">
        <f>I15+I20</f>
        <v>1156061</v>
      </c>
      <c r="J21" s="840">
        <f t="shared" si="2"/>
        <v>7.5952914043248425</v>
      </c>
      <c r="K21" s="842">
        <f t="shared" si="3"/>
        <v>106.24841455533488</v>
      </c>
      <c r="L21" s="844">
        <f>I21/E21*100</f>
        <v>94.924905716460472</v>
      </c>
    </row>
    <row r="23" spans="2:12" s="100" customFormat="1" ht="30" customHeight="1" x14ac:dyDescent="0.25">
      <c r="B23" s="1139" t="s">
        <v>712</v>
      </c>
      <c r="C23" s="1139"/>
      <c r="D23" s="1139"/>
      <c r="E23" s="1139"/>
      <c r="F23" s="1139"/>
      <c r="G23" s="1139"/>
      <c r="H23" s="1139"/>
      <c r="I23" s="1139"/>
      <c r="J23" s="1139"/>
      <c r="K23" s="1139"/>
      <c r="L23" s="1139"/>
    </row>
  </sheetData>
  <mergeCells count="12">
    <mergeCell ref="B8:C8"/>
    <mergeCell ref="K8:L8"/>
    <mergeCell ref="K4:L6"/>
    <mergeCell ref="B23:L23"/>
    <mergeCell ref="B3:L3"/>
    <mergeCell ref="B4:B6"/>
    <mergeCell ref="C4:F4"/>
    <mergeCell ref="G4:J4"/>
    <mergeCell ref="C5:D5"/>
    <mergeCell ref="E5:F5"/>
    <mergeCell ref="G5:H5"/>
    <mergeCell ref="I5:J5"/>
  </mergeCells>
  <hyperlinks>
    <hyperlink ref="B14" location="_ftn1" display="_ftn1"/>
  </hyperlinks>
  <pageMargins left="0.7" right="0.7" top="0.75" bottom="0.75" header="0.3" footer="0.3"/>
  <pageSetup orientation="portrait" r:id="rId1"/>
  <ignoredErrors>
    <ignoredError sqref="F15" formula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"/>
  <sheetViews>
    <sheetView workbookViewId="0">
      <selection activeCell="G5" sqref="G5:H5"/>
    </sheetView>
  </sheetViews>
  <sheetFormatPr defaultRowHeight="15" x14ac:dyDescent="0.25"/>
  <cols>
    <col min="2" max="3" width="17.28515625" customWidth="1"/>
    <col min="4" max="4" width="16.7109375" customWidth="1"/>
    <col min="5" max="5" width="15.28515625" customWidth="1"/>
    <col min="6" max="6" width="16.28515625" customWidth="1"/>
    <col min="7" max="7" width="17.28515625" customWidth="1"/>
    <col min="8" max="8" width="16.7109375" customWidth="1"/>
  </cols>
  <sheetData>
    <row r="2" spans="2:10" ht="15.75" x14ac:dyDescent="0.25">
      <c r="B2" s="3"/>
      <c r="C2" s="3"/>
      <c r="D2" s="3"/>
      <c r="E2" s="3"/>
      <c r="F2" s="3"/>
      <c r="G2" s="3"/>
      <c r="H2" s="3"/>
    </row>
    <row r="3" spans="2:10" ht="16.5" thickBot="1" x14ac:dyDescent="0.3">
      <c r="B3" s="56" t="s">
        <v>223</v>
      </c>
      <c r="C3" s="57"/>
      <c r="D3" s="57"/>
      <c r="E3" s="57"/>
      <c r="F3" s="57"/>
      <c r="G3" s="57"/>
      <c r="H3" s="169" t="s">
        <v>506</v>
      </c>
    </row>
    <row r="4" spans="2:10" ht="19.899999999999999" customHeight="1" thickBot="1" x14ac:dyDescent="0.3">
      <c r="B4" s="1149" t="s">
        <v>713</v>
      </c>
      <c r="C4" s="1150"/>
      <c r="D4" s="1150"/>
      <c r="E4" s="1150"/>
      <c r="F4" s="1150"/>
      <c r="G4" s="1150"/>
      <c r="H4" s="1151"/>
    </row>
    <row r="5" spans="2:10" ht="17.25" thickTop="1" thickBot="1" x14ac:dyDescent="0.3">
      <c r="B5" s="1152" t="s">
        <v>146</v>
      </c>
      <c r="C5" s="1154" t="s">
        <v>628</v>
      </c>
      <c r="D5" s="1154"/>
      <c r="E5" s="1154" t="s">
        <v>629</v>
      </c>
      <c r="F5" s="1154"/>
      <c r="G5" s="1154" t="s">
        <v>630</v>
      </c>
      <c r="H5" s="1155"/>
    </row>
    <row r="6" spans="2:10" ht="16.5" thickBot="1" x14ac:dyDescent="0.3">
      <c r="B6" s="1153"/>
      <c r="C6" s="164" t="s">
        <v>216</v>
      </c>
      <c r="D6" s="58" t="s">
        <v>217</v>
      </c>
      <c r="E6" s="58" t="s">
        <v>218</v>
      </c>
      <c r="F6" s="58" t="s">
        <v>219</v>
      </c>
      <c r="G6" s="164" t="s">
        <v>220</v>
      </c>
      <c r="H6" s="58" t="s">
        <v>47</v>
      </c>
    </row>
    <row r="7" spans="2:10" ht="16.5" thickBot="1" x14ac:dyDescent="0.3">
      <c r="B7" s="58">
        <v>1</v>
      </c>
      <c r="C7" s="58">
        <v>2</v>
      </c>
      <c r="D7" s="58">
        <v>3</v>
      </c>
      <c r="E7" s="58">
        <v>4</v>
      </c>
      <c r="F7" s="162">
        <v>5</v>
      </c>
      <c r="G7" s="58">
        <v>6</v>
      </c>
      <c r="H7" s="163">
        <v>7</v>
      </c>
    </row>
    <row r="8" spans="2:10" ht="15.75" x14ac:dyDescent="0.25">
      <c r="B8" s="234" t="s">
        <v>222</v>
      </c>
      <c r="C8" s="160">
        <v>247261</v>
      </c>
      <c r="D8" s="161">
        <v>13</v>
      </c>
      <c r="E8" s="160">
        <v>290979</v>
      </c>
      <c r="F8" s="161">
        <v>14</v>
      </c>
      <c r="G8" s="160">
        <v>275448</v>
      </c>
      <c r="H8" s="235">
        <v>14</v>
      </c>
    </row>
    <row r="9" spans="2:10" ht="15.75" x14ac:dyDescent="0.25">
      <c r="B9" s="232" t="s">
        <v>221</v>
      </c>
      <c r="C9" s="375">
        <v>-7288</v>
      </c>
      <c r="D9" s="106">
        <v>2</v>
      </c>
      <c r="E9" s="375">
        <v>-34743</v>
      </c>
      <c r="F9" s="106">
        <v>1</v>
      </c>
      <c r="G9" s="375">
        <v>-1559</v>
      </c>
      <c r="H9" s="233">
        <v>1</v>
      </c>
    </row>
    <row r="10" spans="2:10" ht="19.899999999999999" customHeight="1" thickBot="1" x14ac:dyDescent="0.3">
      <c r="B10" s="236" t="s">
        <v>21</v>
      </c>
      <c r="C10" s="237">
        <f t="shared" ref="C10:H10" si="0">C8+C9</f>
        <v>239973</v>
      </c>
      <c r="D10" s="238">
        <f t="shared" si="0"/>
        <v>15</v>
      </c>
      <c r="E10" s="237">
        <f t="shared" si="0"/>
        <v>256236</v>
      </c>
      <c r="F10" s="238">
        <f t="shared" si="0"/>
        <v>15</v>
      </c>
      <c r="G10" s="237">
        <f t="shared" si="0"/>
        <v>273889</v>
      </c>
      <c r="H10" s="239">
        <f t="shared" si="0"/>
        <v>15</v>
      </c>
      <c r="J10" s="372"/>
    </row>
  </sheetData>
  <mergeCells count="5">
    <mergeCell ref="B4:H4"/>
    <mergeCell ref="B5:B6"/>
    <mergeCell ref="C5:D5"/>
    <mergeCell ref="E5:F5"/>
    <mergeCell ref="G5:H5"/>
  </mergeCells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9"/>
  <sheetViews>
    <sheetView workbookViewId="0">
      <selection activeCell="B17" sqref="B17"/>
    </sheetView>
  </sheetViews>
  <sheetFormatPr defaultRowHeight="15" x14ac:dyDescent="0.25"/>
  <cols>
    <col min="2" max="2" width="43.7109375" customWidth="1"/>
    <col min="3" max="3" width="14.5703125" customWidth="1"/>
    <col min="4" max="4" width="12.7109375" customWidth="1"/>
    <col min="5" max="5" width="17.28515625" customWidth="1"/>
    <col min="6" max="6" width="12.28515625" customWidth="1"/>
    <col min="7" max="7" width="16.42578125" customWidth="1"/>
  </cols>
  <sheetData>
    <row r="3" spans="2:9" ht="16.5" thickBot="1" x14ac:dyDescent="0.3">
      <c r="B3" s="4"/>
      <c r="C3" s="5"/>
      <c r="D3" s="5"/>
      <c r="E3" s="5"/>
      <c r="F3" s="5"/>
      <c r="G3" s="169" t="s">
        <v>506</v>
      </c>
    </row>
    <row r="4" spans="2:9" ht="19.899999999999999" customHeight="1" thickBot="1" x14ac:dyDescent="0.3">
      <c r="B4" s="1068" t="s">
        <v>714</v>
      </c>
      <c r="C4" s="1069"/>
      <c r="D4" s="1069"/>
      <c r="E4" s="1069"/>
      <c r="F4" s="1069"/>
      <c r="G4" s="1070"/>
    </row>
    <row r="5" spans="2:9" ht="16.149999999999999" customHeight="1" thickBot="1" x14ac:dyDescent="0.3">
      <c r="B5" s="1050" t="s">
        <v>224</v>
      </c>
      <c r="C5" s="1118" t="s">
        <v>629</v>
      </c>
      <c r="D5" s="1052"/>
      <c r="E5" s="1052" t="s">
        <v>715</v>
      </c>
      <c r="F5" s="1052"/>
      <c r="G5" s="293"/>
    </row>
    <row r="6" spans="2:9" ht="21" customHeight="1" thickBot="1" x14ac:dyDescent="0.3">
      <c r="B6" s="1051"/>
      <c r="C6" s="378" t="s">
        <v>225</v>
      </c>
      <c r="D6" s="183" t="s">
        <v>226</v>
      </c>
      <c r="E6" s="183" t="s">
        <v>227</v>
      </c>
      <c r="F6" s="183" t="s">
        <v>228</v>
      </c>
      <c r="G6" s="184" t="s">
        <v>426</v>
      </c>
    </row>
    <row r="7" spans="2:9" ht="16.5" customHeight="1" thickBot="1" x14ac:dyDescent="0.3">
      <c r="B7" s="290">
        <v>1</v>
      </c>
      <c r="C7" s="35">
        <v>2</v>
      </c>
      <c r="D7" s="35">
        <v>3</v>
      </c>
      <c r="E7" s="35">
        <v>4</v>
      </c>
      <c r="F7" s="35">
        <v>5</v>
      </c>
      <c r="G7" s="108" t="s">
        <v>229</v>
      </c>
    </row>
    <row r="8" spans="2:9" ht="19.149999999999999" customHeight="1" x14ac:dyDescent="0.25">
      <c r="B8" s="174" t="s">
        <v>716</v>
      </c>
      <c r="C8" s="303"/>
      <c r="D8" s="303"/>
      <c r="E8" s="303"/>
      <c r="F8" s="69"/>
      <c r="G8" s="211"/>
    </row>
    <row r="9" spans="2:9" ht="17.649999999999999" customHeight="1" x14ac:dyDescent="0.25">
      <c r="B9" s="176" t="s">
        <v>443</v>
      </c>
      <c r="C9" s="302">
        <v>4525</v>
      </c>
      <c r="D9" s="262">
        <f>C9/C18*100</f>
        <v>0.38309764714547806</v>
      </c>
      <c r="E9" s="302">
        <v>5478</v>
      </c>
      <c r="F9" s="262">
        <f>E9/E18*100</f>
        <v>0.45591225312035233</v>
      </c>
      <c r="G9" s="204">
        <f>E9/C9*100</f>
        <v>121.06077348066297</v>
      </c>
    </row>
    <row r="10" spans="2:9" ht="15.75" x14ac:dyDescent="0.25">
      <c r="B10" s="176" t="s">
        <v>717</v>
      </c>
      <c r="C10" s="302">
        <v>657927</v>
      </c>
      <c r="D10" s="262">
        <f>C10/C18*100</f>
        <v>55.701720595244851</v>
      </c>
      <c r="E10" s="302">
        <v>649995</v>
      </c>
      <c r="F10" s="262">
        <f>E10/E18*100</f>
        <v>54.096510581774993</v>
      </c>
      <c r="G10" s="204">
        <f t="shared" ref="G10:G18" si="0">E10/C10*100</f>
        <v>98.794395122863179</v>
      </c>
    </row>
    <row r="11" spans="2:9" ht="15.75" x14ac:dyDescent="0.25">
      <c r="B11" s="176" t="s">
        <v>230</v>
      </c>
      <c r="C11" s="302">
        <v>78914</v>
      </c>
      <c r="D11" s="262">
        <f>C11/C18*100</f>
        <v>6.6810536412902213</v>
      </c>
      <c r="E11" s="302">
        <v>78259</v>
      </c>
      <c r="F11" s="262">
        <f>E11/E18*100</f>
        <v>6.5131867500813536</v>
      </c>
      <c r="G11" s="204">
        <f t="shared" si="0"/>
        <v>99.169982512608669</v>
      </c>
    </row>
    <row r="12" spans="2:9" ht="15.75" x14ac:dyDescent="0.25">
      <c r="B12" s="240" t="s">
        <v>231</v>
      </c>
      <c r="C12" s="300">
        <f>SUM(C9:C11)</f>
        <v>741366</v>
      </c>
      <c r="D12" s="320">
        <f>C12/C18*100</f>
        <v>62.765871883680546</v>
      </c>
      <c r="E12" s="300">
        <f>SUM(E9:E11)</f>
        <v>733732</v>
      </c>
      <c r="F12" s="320">
        <f>E12/E18*100</f>
        <v>61.065609584976698</v>
      </c>
      <c r="G12" s="321">
        <f t="shared" si="0"/>
        <v>98.970279187337979</v>
      </c>
    </row>
    <row r="13" spans="2:9" ht="15.75" x14ac:dyDescent="0.25">
      <c r="B13" s="176" t="s">
        <v>718</v>
      </c>
      <c r="C13" s="300"/>
      <c r="D13" s="262"/>
      <c r="E13" s="300"/>
      <c r="F13" s="262"/>
      <c r="G13" s="204"/>
    </row>
    <row r="14" spans="2:9" ht="16.149999999999999" customHeight="1" x14ac:dyDescent="0.25">
      <c r="B14" s="176" t="s">
        <v>232</v>
      </c>
      <c r="C14" s="302">
        <v>327944</v>
      </c>
      <c r="D14" s="262">
        <f>C14/C18*100</f>
        <v>27.764546916127436</v>
      </c>
      <c r="E14" s="302">
        <v>352906</v>
      </c>
      <c r="F14" s="262">
        <f>E14/E18*100</f>
        <v>29.370969258797203</v>
      </c>
      <c r="G14" s="204">
        <f t="shared" si="0"/>
        <v>107.61166540628888</v>
      </c>
      <c r="I14" s="372"/>
    </row>
    <row r="15" spans="2:9" ht="16.149999999999999" customHeight="1" x14ac:dyDescent="0.25">
      <c r="B15" s="176" t="s">
        <v>719</v>
      </c>
      <c r="C15" s="302">
        <v>60374</v>
      </c>
      <c r="D15" s="262">
        <f>C15/C18*100</f>
        <v>5.1114115687869814</v>
      </c>
      <c r="E15" s="302">
        <v>63284</v>
      </c>
      <c r="F15" s="262">
        <f>E15/E18*100</f>
        <v>5.266876784678419</v>
      </c>
      <c r="G15" s="204">
        <f t="shared" si="0"/>
        <v>104.81995561003082</v>
      </c>
      <c r="I15" s="372"/>
    </row>
    <row r="16" spans="2:9" ht="15.75" x14ac:dyDescent="0.25">
      <c r="B16" s="176" t="s">
        <v>233</v>
      </c>
      <c r="C16" s="302">
        <v>51477</v>
      </c>
      <c r="D16" s="262">
        <f>C16/C18*100</f>
        <v>4.3581696314050333</v>
      </c>
      <c r="E16" s="302">
        <v>51625</v>
      </c>
      <c r="F16" s="262">
        <f>E16/E18*100</f>
        <v>4.2965443715476797</v>
      </c>
      <c r="G16" s="204">
        <f t="shared" si="0"/>
        <v>100.28750704197991</v>
      </c>
      <c r="I16" s="372"/>
    </row>
    <row r="17" spans="2:9" ht="15.75" x14ac:dyDescent="0.25">
      <c r="B17" s="240" t="s">
        <v>720</v>
      </c>
      <c r="C17" s="300">
        <f>SUM(C14:C16)</f>
        <v>439795</v>
      </c>
      <c r="D17" s="320">
        <f>C17/C18*100</f>
        <v>37.234128116319454</v>
      </c>
      <c r="E17" s="300">
        <f>SUM(E14:E16)</f>
        <v>467815</v>
      </c>
      <c r="F17" s="320">
        <f>E17/E18*100</f>
        <v>38.934390415023302</v>
      </c>
      <c r="G17" s="321">
        <f t="shared" si="0"/>
        <v>106.3711501949772</v>
      </c>
      <c r="I17" s="372"/>
    </row>
    <row r="18" spans="2:9" ht="16.5" thickBot="1" x14ac:dyDescent="0.3">
      <c r="B18" s="178" t="s">
        <v>234</v>
      </c>
      <c r="C18" s="301">
        <f>C12+C17</f>
        <v>1181161</v>
      </c>
      <c r="D18" s="263">
        <f>D12+D17</f>
        <v>100</v>
      </c>
      <c r="E18" s="301">
        <f>E12+E17</f>
        <v>1201547</v>
      </c>
      <c r="F18" s="263">
        <f>F12+F17</f>
        <v>100</v>
      </c>
      <c r="G18" s="322">
        <f t="shared" si="0"/>
        <v>101.72592898004591</v>
      </c>
    </row>
    <row r="19" spans="2:9" x14ac:dyDescent="0.25">
      <c r="B19" s="107"/>
      <c r="C19" s="107"/>
      <c r="D19" s="107"/>
      <c r="E19" s="107"/>
      <c r="F19" s="107"/>
      <c r="G19" s="107"/>
    </row>
  </sheetData>
  <mergeCells count="4">
    <mergeCell ref="B4:G4"/>
    <mergeCell ref="B5:B6"/>
    <mergeCell ref="C5:D5"/>
    <mergeCell ref="E5:F5"/>
  </mergeCells>
  <pageMargins left="0.7" right="0.7" top="0.75" bottom="0.75" header="0.3" footer="0.3"/>
  <pageSetup orientation="landscape" r:id="rId1"/>
  <ignoredErrors>
    <ignoredError sqref="D12:E12 D17:E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workbookViewId="0">
      <selection activeCell="H8" sqref="H8"/>
    </sheetView>
  </sheetViews>
  <sheetFormatPr defaultColWidth="9.28515625" defaultRowHeight="15" x14ac:dyDescent="0.25"/>
  <cols>
    <col min="1" max="1" width="9.28515625" style="85"/>
    <col min="2" max="2" width="15.7109375" style="85" customWidth="1"/>
    <col min="3" max="3" width="14.28515625" style="85" customWidth="1"/>
    <col min="4" max="4" width="13" style="85" customWidth="1"/>
    <col min="5" max="5" width="13.7109375" style="85" customWidth="1"/>
    <col min="6" max="6" width="12.28515625" style="85" customWidth="1"/>
    <col min="7" max="7" width="14.7109375" style="85" customWidth="1"/>
    <col min="8" max="9" width="15.28515625" style="85" customWidth="1"/>
    <col min="10" max="10" width="16.28515625" style="85" customWidth="1"/>
    <col min="11" max="16384" width="9.28515625" style="85"/>
  </cols>
  <sheetData>
    <row r="3" spans="2:10" ht="15.75" x14ac:dyDescent="0.25">
      <c r="B3" s="460"/>
      <c r="C3" s="461"/>
      <c r="D3" s="461"/>
      <c r="E3" s="461"/>
      <c r="F3" s="461"/>
      <c r="G3" s="461"/>
      <c r="H3" s="461"/>
      <c r="I3" s="461"/>
      <c r="J3" s="461"/>
    </row>
    <row r="4" spans="2:10" ht="15.75" x14ac:dyDescent="0.25">
      <c r="B4" s="461"/>
      <c r="C4" s="461"/>
      <c r="D4" s="461"/>
      <c r="E4" s="461"/>
      <c r="F4" s="461"/>
      <c r="G4" s="461"/>
      <c r="H4" s="461"/>
      <c r="I4" s="461"/>
      <c r="J4" s="461"/>
    </row>
    <row r="5" spans="2:10" ht="16.5" thickBot="1" x14ac:dyDescent="0.3">
      <c r="B5" s="462" t="s">
        <v>6</v>
      </c>
      <c r="C5" s="461"/>
      <c r="D5" s="461"/>
      <c r="E5" s="461"/>
      <c r="F5" s="461"/>
      <c r="G5" s="461"/>
      <c r="H5" s="461"/>
      <c r="I5" s="461"/>
      <c r="J5" s="463" t="s">
        <v>502</v>
      </c>
    </row>
    <row r="6" spans="2:10" ht="19.899999999999999" customHeight="1" thickBot="1" x14ac:dyDescent="0.3">
      <c r="B6" s="1015" t="s">
        <v>627</v>
      </c>
      <c r="C6" s="1016"/>
      <c r="D6" s="1016"/>
      <c r="E6" s="1016"/>
      <c r="F6" s="1016"/>
      <c r="G6" s="1016"/>
      <c r="H6" s="1016"/>
      <c r="I6" s="1016"/>
      <c r="J6" s="1017"/>
    </row>
    <row r="7" spans="2:10" ht="16.5" thickBot="1" x14ac:dyDescent="0.3">
      <c r="B7" s="464"/>
      <c r="C7" s="1018" t="s">
        <v>628</v>
      </c>
      <c r="D7" s="1019"/>
      <c r="E7" s="1018" t="s">
        <v>629</v>
      </c>
      <c r="F7" s="1019"/>
      <c r="G7" s="1018" t="s">
        <v>630</v>
      </c>
      <c r="H7" s="1019"/>
      <c r="I7" s="1020" t="s">
        <v>1</v>
      </c>
      <c r="J7" s="1019"/>
    </row>
    <row r="8" spans="2:10" ht="16.5" thickBot="1" x14ac:dyDescent="0.3">
      <c r="B8" s="465" t="s">
        <v>0</v>
      </c>
      <c r="C8" s="507" t="s">
        <v>2</v>
      </c>
      <c r="D8" s="508" t="s">
        <v>631</v>
      </c>
      <c r="E8" s="507" t="s">
        <v>2</v>
      </c>
      <c r="F8" s="508" t="s">
        <v>631</v>
      </c>
      <c r="G8" s="466" t="s">
        <v>2</v>
      </c>
      <c r="H8" s="467" t="s">
        <v>631</v>
      </c>
      <c r="I8" s="468"/>
      <c r="J8" s="467"/>
    </row>
    <row r="9" spans="2:10" ht="15.75" x14ac:dyDescent="0.25">
      <c r="B9" s="469">
        <v>1</v>
      </c>
      <c r="C9" s="470">
        <v>2</v>
      </c>
      <c r="D9" s="470">
        <v>3</v>
      </c>
      <c r="E9" s="470">
        <v>4</v>
      </c>
      <c r="F9" s="470">
        <v>5</v>
      </c>
      <c r="G9" s="470">
        <v>6</v>
      </c>
      <c r="H9" s="470">
        <v>7</v>
      </c>
      <c r="I9" s="470" t="s">
        <v>29</v>
      </c>
      <c r="J9" s="471" t="s">
        <v>157</v>
      </c>
    </row>
    <row r="10" spans="2:10" ht="15.75" x14ac:dyDescent="0.25">
      <c r="B10" s="472" t="s">
        <v>3</v>
      </c>
      <c r="C10" s="473">
        <v>53507</v>
      </c>
      <c r="D10" s="474">
        <f>C10/C12*100</f>
        <v>1.867577133933835</v>
      </c>
      <c r="E10" s="473">
        <v>61488</v>
      </c>
      <c r="F10" s="474">
        <f>E10/E12*100</f>
        <v>2.0695462871152164</v>
      </c>
      <c r="G10" s="473">
        <v>68881</v>
      </c>
      <c r="H10" s="474">
        <f>G10/G12*100</f>
        <v>2.1997193546306164</v>
      </c>
      <c r="I10" s="747">
        <f>E10/C10*100</f>
        <v>114.91580540863812</v>
      </c>
      <c r="J10" s="475">
        <f>G10/E10*100</f>
        <v>112.02348425709081</v>
      </c>
    </row>
    <row r="11" spans="2:10" ht="15.75" x14ac:dyDescent="0.25">
      <c r="B11" s="472" t="s">
        <v>4</v>
      </c>
      <c r="C11" s="473">
        <v>2811542</v>
      </c>
      <c r="D11" s="474">
        <f>C11/C12*100</f>
        <v>98.132422866066165</v>
      </c>
      <c r="E11" s="473">
        <v>2909598</v>
      </c>
      <c r="F11" s="474">
        <f>E11/E12*100</f>
        <v>97.930453712884784</v>
      </c>
      <c r="G11" s="473">
        <v>3062473</v>
      </c>
      <c r="H11" s="474">
        <f>G11/G12*100</f>
        <v>97.800280645369384</v>
      </c>
      <c r="I11" s="747">
        <f t="shared" ref="I11:I12" si="0">E11/C11*100</f>
        <v>103.48762351762841</v>
      </c>
      <c r="J11" s="475">
        <f t="shared" ref="J11:J12" si="1">G11/E11*100</f>
        <v>105.25416225884126</v>
      </c>
    </row>
    <row r="12" spans="2:10" ht="16.5" thickBot="1" x14ac:dyDescent="0.3">
      <c r="B12" s="476" t="s">
        <v>5</v>
      </c>
      <c r="C12" s="477">
        <f t="shared" ref="C12:H12" si="2">SUM(C10:C11)</f>
        <v>2865049</v>
      </c>
      <c r="D12" s="478">
        <f t="shared" si="2"/>
        <v>100</v>
      </c>
      <c r="E12" s="477">
        <f t="shared" si="2"/>
        <v>2971086</v>
      </c>
      <c r="F12" s="478">
        <f t="shared" si="2"/>
        <v>100</v>
      </c>
      <c r="G12" s="477">
        <f t="shared" si="2"/>
        <v>3131354</v>
      </c>
      <c r="H12" s="478">
        <f t="shared" si="2"/>
        <v>100</v>
      </c>
      <c r="I12" s="748">
        <f t="shared" si="0"/>
        <v>103.70105362944928</v>
      </c>
      <c r="J12" s="479">
        <f t="shared" si="1"/>
        <v>105.39425651091889</v>
      </c>
    </row>
    <row r="14" spans="2:10" x14ac:dyDescent="0.25">
      <c r="G14" s="410"/>
    </row>
  </sheetData>
  <mergeCells count="5">
    <mergeCell ref="B6:J6"/>
    <mergeCell ref="C7:D7"/>
    <mergeCell ref="E7:F7"/>
    <mergeCell ref="G7:H7"/>
    <mergeCell ref="I7:J7"/>
  </mergeCells>
  <pageMargins left="0.7" right="0.7" top="0.75" bottom="0.75" header="0.3" footer="0.3"/>
  <pageSetup paperSize="9" orientation="portrait" r:id="rId1"/>
  <ignoredErrors>
    <ignoredError sqref="G12 C12 E12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workbookViewId="0">
      <selection activeCell="B18" sqref="B18"/>
    </sheetView>
  </sheetViews>
  <sheetFormatPr defaultRowHeight="15" x14ac:dyDescent="0.25"/>
  <cols>
    <col min="1" max="1" width="9.28515625" customWidth="1"/>
    <col min="2" max="2" width="40.42578125" customWidth="1"/>
    <col min="3" max="3" width="17.7109375" customWidth="1"/>
    <col min="4" max="4" width="13.7109375" customWidth="1"/>
    <col min="5" max="5" width="16.7109375" customWidth="1"/>
    <col min="6" max="6" width="12.5703125" customWidth="1"/>
    <col min="7" max="7" width="13.5703125" customWidth="1"/>
  </cols>
  <sheetData>
    <row r="2" spans="2:9" ht="16.5" thickBot="1" x14ac:dyDescent="0.3">
      <c r="G2" s="166" t="s">
        <v>504</v>
      </c>
    </row>
    <row r="3" spans="2:9" ht="19.899999999999999" customHeight="1" thickBot="1" x14ac:dyDescent="0.3">
      <c r="B3" s="1068" t="s">
        <v>721</v>
      </c>
      <c r="C3" s="1069"/>
      <c r="D3" s="1069"/>
      <c r="E3" s="1069"/>
      <c r="F3" s="1069"/>
      <c r="G3" s="1070"/>
    </row>
    <row r="4" spans="2:9" ht="16.149999999999999" customHeight="1" thickBot="1" x14ac:dyDescent="0.3">
      <c r="B4" s="1050" t="s">
        <v>235</v>
      </c>
      <c r="C4" s="1118" t="s">
        <v>629</v>
      </c>
      <c r="D4" s="1052"/>
      <c r="E4" s="1156" t="s">
        <v>630</v>
      </c>
      <c r="F4" s="1156"/>
      <c r="G4" s="864"/>
    </row>
    <row r="5" spans="2:9" ht="16.149999999999999" customHeight="1" thickBot="1" x14ac:dyDescent="0.3">
      <c r="B5" s="1109"/>
      <c r="C5" s="768" t="s">
        <v>225</v>
      </c>
      <c r="D5" s="760" t="s">
        <v>68</v>
      </c>
      <c r="E5" s="768" t="s">
        <v>227</v>
      </c>
      <c r="F5" s="759" t="s">
        <v>68</v>
      </c>
      <c r="G5" s="59" t="s">
        <v>1</v>
      </c>
    </row>
    <row r="6" spans="2:9" ht="16.5" thickBot="1" x14ac:dyDescent="0.3">
      <c r="B6" s="290">
        <v>1</v>
      </c>
      <c r="C6" s="292">
        <v>2</v>
      </c>
      <c r="D6" s="757">
        <v>3</v>
      </c>
      <c r="E6" s="292">
        <v>4</v>
      </c>
      <c r="F6" s="292">
        <v>5</v>
      </c>
      <c r="G6" s="291" t="s">
        <v>229</v>
      </c>
    </row>
    <row r="7" spans="2:9" ht="15.75" x14ac:dyDescent="0.25">
      <c r="B7" s="174" t="s">
        <v>722</v>
      </c>
      <c r="C7" s="303"/>
      <c r="D7" s="860"/>
      <c r="E7" s="303"/>
      <c r="F7" s="69"/>
      <c r="G7" s="211"/>
    </row>
    <row r="8" spans="2:9" ht="15.75" x14ac:dyDescent="0.25">
      <c r="B8" s="176" t="s">
        <v>236</v>
      </c>
      <c r="C8" s="861">
        <v>104053</v>
      </c>
      <c r="D8" s="262">
        <f>C8/C19*100</f>
        <v>11.673077980195043</v>
      </c>
      <c r="E8" s="302">
        <v>95143</v>
      </c>
      <c r="F8" s="262">
        <f>E8/E19*100</f>
        <v>10.778230790057695</v>
      </c>
      <c r="G8" s="204">
        <f>E8/C8*100</f>
        <v>91.437056115633368</v>
      </c>
      <c r="I8" s="372"/>
    </row>
    <row r="9" spans="2:9" ht="31.5" x14ac:dyDescent="0.25">
      <c r="B9" s="176" t="s">
        <v>723</v>
      </c>
      <c r="C9" s="861">
        <v>9089</v>
      </c>
      <c r="D9" s="262">
        <f>C9/C19*100</f>
        <v>1.0196400465339082</v>
      </c>
      <c r="E9" s="302">
        <v>9229</v>
      </c>
      <c r="F9" s="262">
        <f>E9/E19*100</f>
        <v>1.0455030003409864</v>
      </c>
      <c r="G9" s="204">
        <f>E9/C9*100</f>
        <v>101.54032346792827</v>
      </c>
    </row>
    <row r="10" spans="2:9" ht="15.75" x14ac:dyDescent="0.25">
      <c r="B10" s="176" t="s">
        <v>237</v>
      </c>
      <c r="C10" s="861">
        <v>16911</v>
      </c>
      <c r="D10" s="262">
        <f>C10/C19*100</f>
        <v>1.8971430109951504</v>
      </c>
      <c r="E10" s="302">
        <v>26296</v>
      </c>
      <c r="F10" s="262">
        <f>E10/E19*100</f>
        <v>2.9789302087947318</v>
      </c>
      <c r="G10" s="204">
        <f>E10/C10*100</f>
        <v>155.49642244692802</v>
      </c>
    </row>
    <row r="11" spans="2:9" ht="15.75" x14ac:dyDescent="0.25">
      <c r="B11" s="240" t="s">
        <v>724</v>
      </c>
      <c r="C11" s="862">
        <f>SUM(C8:C10)</f>
        <v>130053</v>
      </c>
      <c r="D11" s="320">
        <f>C11/C19*100</f>
        <v>14.589861037724102</v>
      </c>
      <c r="E11" s="300">
        <f>SUM(E8:E10)</f>
        <v>130668</v>
      </c>
      <c r="F11" s="320">
        <f>E11/E19*100</f>
        <v>14.802663999193413</v>
      </c>
      <c r="G11" s="321">
        <f>E11/C11*100</f>
        <v>100.47288413185393</v>
      </c>
    </row>
    <row r="12" spans="2:9" ht="15.75" x14ac:dyDescent="0.25">
      <c r="B12" s="176" t="s">
        <v>725</v>
      </c>
      <c r="C12" s="862"/>
      <c r="D12" s="262"/>
      <c r="E12" s="300"/>
      <c r="F12" s="262"/>
      <c r="G12" s="204"/>
    </row>
    <row r="13" spans="2:9" ht="47.25" x14ac:dyDescent="0.25">
      <c r="B13" s="176" t="s">
        <v>726</v>
      </c>
      <c r="C13" s="861">
        <v>108662</v>
      </c>
      <c r="D13" s="262">
        <f>C13/C19*100</f>
        <v>12.190133869123944</v>
      </c>
      <c r="E13" s="302">
        <v>77315</v>
      </c>
      <c r="F13" s="262">
        <f>E13/E19*100</f>
        <v>8.7585940482569473</v>
      </c>
      <c r="G13" s="204">
        <f t="shared" ref="G13:G19" si="0">E13/C13*100</f>
        <v>71.151828606136462</v>
      </c>
      <c r="I13" s="372"/>
    </row>
    <row r="14" spans="2:9" ht="15.75" x14ac:dyDescent="0.25">
      <c r="B14" s="176" t="s">
        <v>727</v>
      </c>
      <c r="C14" s="861">
        <v>256407</v>
      </c>
      <c r="D14" s="262">
        <f>C14/C19*100</f>
        <v>28.76475359353282</v>
      </c>
      <c r="E14" s="302">
        <v>260389</v>
      </c>
      <c r="F14" s="262">
        <f>E14/E19*100</f>
        <v>29.49804754098918</v>
      </c>
      <c r="G14" s="204">
        <f t="shared" si="0"/>
        <v>101.55299972309648</v>
      </c>
      <c r="I14" s="372"/>
    </row>
    <row r="15" spans="2:9" ht="15" customHeight="1" x14ac:dyDescent="0.25">
      <c r="B15" s="176" t="s">
        <v>238</v>
      </c>
      <c r="C15" s="861">
        <v>153348</v>
      </c>
      <c r="D15" s="262">
        <f>C15/C19*100</f>
        <v>17.203186473306388</v>
      </c>
      <c r="E15" s="302">
        <v>160432</v>
      </c>
      <c r="F15" s="262">
        <f>E15/E19*100</f>
        <v>18.174464985448601</v>
      </c>
      <c r="G15" s="204">
        <f t="shared" si="0"/>
        <v>104.61955812922241</v>
      </c>
      <c r="I15" s="372"/>
    </row>
    <row r="16" spans="2:9" ht="15.75" x14ac:dyDescent="0.25">
      <c r="B16" s="176" t="s">
        <v>239</v>
      </c>
      <c r="C16" s="861">
        <v>126140</v>
      </c>
      <c r="D16" s="262">
        <f>C16/C19*100</f>
        <v>14.150885187565979</v>
      </c>
      <c r="E16" s="302">
        <v>139986</v>
      </c>
      <c r="F16" s="262">
        <f>E16/E19*100</f>
        <v>15.858249323408097</v>
      </c>
      <c r="G16" s="204">
        <f t="shared" si="0"/>
        <v>110.97669256381796</v>
      </c>
      <c r="I16" s="372"/>
    </row>
    <row r="17" spans="2:9" ht="15.75" x14ac:dyDescent="0.25">
      <c r="B17" s="176" t="s">
        <v>240</v>
      </c>
      <c r="C17" s="861">
        <v>116783</v>
      </c>
      <c r="D17" s="262">
        <f>C17/C19*100</f>
        <v>13.101179838746772</v>
      </c>
      <c r="E17" s="302">
        <v>113943</v>
      </c>
      <c r="F17" s="262">
        <f>E17/E19*100</f>
        <v>12.907980102703762</v>
      </c>
      <c r="G17" s="204">
        <f t="shared" si="0"/>
        <v>97.568139198342223</v>
      </c>
      <c r="I17" s="372"/>
    </row>
    <row r="18" spans="2:9" ht="15.75" x14ac:dyDescent="0.25">
      <c r="B18" s="240" t="s">
        <v>720</v>
      </c>
      <c r="C18" s="862">
        <f>SUM(C13:C17)</f>
        <v>761340</v>
      </c>
      <c r="D18" s="320">
        <f>C18/C19*100</f>
        <v>85.410138962275894</v>
      </c>
      <c r="E18" s="300">
        <f>SUM(E13:E17)</f>
        <v>752065</v>
      </c>
      <c r="F18" s="320">
        <f>E18/E19*100</f>
        <v>85.197336000806587</v>
      </c>
      <c r="G18" s="321">
        <f t="shared" si="0"/>
        <v>98.781753224577713</v>
      </c>
      <c r="I18" s="372"/>
    </row>
    <row r="19" spans="2:9" ht="16.5" thickBot="1" x14ac:dyDescent="0.3">
      <c r="B19" s="178" t="s">
        <v>241</v>
      </c>
      <c r="C19" s="863">
        <f>C11+C18</f>
        <v>891393</v>
      </c>
      <c r="D19" s="263">
        <f>D11+D18</f>
        <v>100</v>
      </c>
      <c r="E19" s="301">
        <f>E11+E18</f>
        <v>882733</v>
      </c>
      <c r="F19" s="263">
        <f>F11+F18</f>
        <v>100</v>
      </c>
      <c r="G19" s="322">
        <f t="shared" si="0"/>
        <v>99.028486873915327</v>
      </c>
      <c r="I19" s="372"/>
    </row>
  </sheetData>
  <mergeCells count="4">
    <mergeCell ref="B3:G3"/>
    <mergeCell ref="B4:B5"/>
    <mergeCell ref="C4:D4"/>
    <mergeCell ref="E4:F4"/>
  </mergeCells>
  <pageMargins left="0.7" right="0.7" top="0.75" bottom="0.75" header="0.3" footer="0.3"/>
  <pageSetup orientation="landscape" r:id="rId1"/>
  <ignoredErrors>
    <ignoredError sqref="D11:E11 D18:E18" formula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5"/>
  <sheetViews>
    <sheetView topLeftCell="A4" workbookViewId="0">
      <selection activeCell="B19" sqref="B19"/>
    </sheetView>
  </sheetViews>
  <sheetFormatPr defaultRowHeight="15" x14ac:dyDescent="0.25"/>
  <cols>
    <col min="2" max="2" width="44.28515625" customWidth="1"/>
    <col min="3" max="3" width="18" customWidth="1"/>
    <col min="4" max="4" width="17.5703125" customWidth="1"/>
    <col min="5" max="5" width="18.28515625" customWidth="1"/>
  </cols>
  <sheetData>
    <row r="3" spans="2:5" ht="15.75" x14ac:dyDescent="0.25">
      <c r="B3" s="60"/>
      <c r="C3" s="5"/>
      <c r="D3" s="5"/>
      <c r="E3" s="169"/>
    </row>
    <row r="4" spans="2:5" ht="15.75" x14ac:dyDescent="0.25">
      <c r="E4" s="169"/>
    </row>
    <row r="5" spans="2:5" ht="16.5" thickBot="1" x14ac:dyDescent="0.3">
      <c r="E5" s="169" t="s">
        <v>457</v>
      </c>
    </row>
    <row r="6" spans="2:5" ht="19.899999999999999" customHeight="1" thickTop="1" thickBot="1" x14ac:dyDescent="0.3">
      <c r="B6" s="1157" t="s">
        <v>728</v>
      </c>
      <c r="C6" s="1158"/>
      <c r="D6" s="1158"/>
      <c r="E6" s="1159"/>
    </row>
    <row r="7" spans="2:5" ht="19.899999999999999" customHeight="1" thickBot="1" x14ac:dyDescent="0.3">
      <c r="B7" s="376"/>
      <c r="C7" s="388" t="s">
        <v>444</v>
      </c>
      <c r="D7" s="388" t="s">
        <v>445</v>
      </c>
      <c r="E7" s="377" t="s">
        <v>446</v>
      </c>
    </row>
    <row r="8" spans="2:5" ht="15.75" x14ac:dyDescent="0.25">
      <c r="B8" s="101" t="s">
        <v>447</v>
      </c>
      <c r="C8" s="380">
        <v>239973</v>
      </c>
      <c r="D8" s="380">
        <v>256236</v>
      </c>
      <c r="E8" s="379">
        <v>273889</v>
      </c>
    </row>
    <row r="9" spans="2:5" ht="15.75" x14ac:dyDescent="0.25">
      <c r="B9" s="101" t="s">
        <v>448</v>
      </c>
      <c r="C9" s="381">
        <v>19191177</v>
      </c>
      <c r="D9" s="381">
        <v>21103672</v>
      </c>
      <c r="E9" s="379">
        <v>23250003</v>
      </c>
    </row>
    <row r="10" spans="2:5" ht="15.75" x14ac:dyDescent="0.25">
      <c r="B10" s="101" t="s">
        <v>449</v>
      </c>
      <c r="C10" s="381">
        <v>2830403</v>
      </c>
      <c r="D10" s="381">
        <v>2924229</v>
      </c>
      <c r="E10" s="379">
        <v>3111657</v>
      </c>
    </row>
    <row r="11" spans="2:5" ht="15.75" x14ac:dyDescent="0.25">
      <c r="B11" s="101" t="s">
        <v>450</v>
      </c>
      <c r="C11" s="381">
        <v>1026103</v>
      </c>
      <c r="D11" s="381">
        <v>1051108</v>
      </c>
      <c r="E11" s="379">
        <v>1070879</v>
      </c>
    </row>
    <row r="12" spans="2:5" ht="15.75" x14ac:dyDescent="0.25">
      <c r="B12" s="101" t="s">
        <v>451</v>
      </c>
      <c r="C12" s="381">
        <v>604563</v>
      </c>
      <c r="D12" s="381">
        <v>611313</v>
      </c>
      <c r="E12" s="379">
        <v>603064</v>
      </c>
    </row>
    <row r="13" spans="2:5" ht="15.75" x14ac:dyDescent="0.25">
      <c r="B13" s="101" t="s">
        <v>360</v>
      </c>
      <c r="C13" s="381">
        <v>421540</v>
      </c>
      <c r="D13" s="381">
        <v>439795</v>
      </c>
      <c r="E13" s="379">
        <v>467815</v>
      </c>
    </row>
    <row r="14" spans="2:5" ht="15.75" x14ac:dyDescent="0.25">
      <c r="B14" s="101" t="s">
        <v>366</v>
      </c>
      <c r="C14" s="381">
        <v>527472</v>
      </c>
      <c r="D14" s="381">
        <v>526538</v>
      </c>
      <c r="E14" s="379">
        <v>534764</v>
      </c>
    </row>
    <row r="15" spans="2:5" ht="15.75" x14ac:dyDescent="0.25">
      <c r="B15" s="101" t="s">
        <v>452</v>
      </c>
      <c r="C15" s="381">
        <v>226170</v>
      </c>
      <c r="D15" s="381">
        <v>234802</v>
      </c>
      <c r="E15" s="379">
        <v>217301</v>
      </c>
    </row>
    <row r="16" spans="2:5" ht="15.75" x14ac:dyDescent="0.25">
      <c r="B16" s="101" t="s">
        <v>239</v>
      </c>
      <c r="C16" s="381">
        <v>114096</v>
      </c>
      <c r="D16" s="381">
        <v>126140</v>
      </c>
      <c r="E16" s="379">
        <v>139986</v>
      </c>
    </row>
    <row r="17" spans="2:5" ht="15.75" x14ac:dyDescent="0.25">
      <c r="B17" s="101"/>
      <c r="C17" s="381"/>
      <c r="D17" s="381"/>
      <c r="E17" s="379"/>
    </row>
    <row r="18" spans="2:5" ht="15.75" x14ac:dyDescent="0.25">
      <c r="B18" s="101" t="s">
        <v>453</v>
      </c>
      <c r="C18" s="382">
        <v>1.3</v>
      </c>
      <c r="D18" s="382">
        <v>1.2</v>
      </c>
      <c r="E18" s="383">
        <v>1.2</v>
      </c>
    </row>
    <row r="19" spans="2:5" ht="15.75" x14ac:dyDescent="0.25">
      <c r="B19" s="101" t="s">
        <v>454</v>
      </c>
      <c r="C19" s="384">
        <v>8.5</v>
      </c>
      <c r="D19" s="384">
        <v>8.8000000000000007</v>
      </c>
      <c r="E19" s="383">
        <v>8.8000000000000007</v>
      </c>
    </row>
    <row r="20" spans="2:5" ht="15.75" x14ac:dyDescent="0.25">
      <c r="B20" s="101" t="s">
        <v>437</v>
      </c>
      <c r="C20" s="382">
        <v>5.4</v>
      </c>
      <c r="D20" s="382">
        <v>5</v>
      </c>
      <c r="E20" s="385">
        <v>4.5999999999999996</v>
      </c>
    </row>
    <row r="21" spans="2:5" ht="15.75" x14ac:dyDescent="0.25">
      <c r="B21" s="101" t="s">
        <v>455</v>
      </c>
      <c r="C21" s="382">
        <v>3.2</v>
      </c>
      <c r="D21" s="382">
        <v>2.9</v>
      </c>
      <c r="E21" s="385">
        <v>2.6</v>
      </c>
    </row>
    <row r="22" spans="2:5" ht="63" x14ac:dyDescent="0.25">
      <c r="B22" s="101" t="s">
        <v>612</v>
      </c>
      <c r="C22" s="384">
        <v>3.1</v>
      </c>
      <c r="D22" s="384">
        <v>2.9</v>
      </c>
      <c r="E22" s="383">
        <v>2.7</v>
      </c>
    </row>
    <row r="23" spans="2:5" ht="32.25" thickBot="1" x14ac:dyDescent="0.3">
      <c r="B23" s="102" t="s">
        <v>456</v>
      </c>
      <c r="C23" s="386">
        <v>57.8</v>
      </c>
      <c r="D23" s="386">
        <v>56.9</v>
      </c>
      <c r="E23" s="387">
        <v>57.5</v>
      </c>
    </row>
    <row r="24" spans="2:5" x14ac:dyDescent="0.25">
      <c r="B24" s="389" t="s">
        <v>458</v>
      </c>
    </row>
    <row r="25" spans="2:5" x14ac:dyDescent="0.25">
      <c r="B25" s="389" t="s">
        <v>459</v>
      </c>
    </row>
  </sheetData>
  <mergeCells count="1">
    <mergeCell ref="B6:E6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1"/>
  <sheetViews>
    <sheetView workbookViewId="0">
      <selection activeCell="B10" sqref="B10"/>
    </sheetView>
  </sheetViews>
  <sheetFormatPr defaultRowHeight="15" x14ac:dyDescent="0.25"/>
  <cols>
    <col min="2" max="2" width="30.28515625" customWidth="1"/>
    <col min="3" max="3" width="17.28515625" customWidth="1"/>
    <col min="4" max="5" width="18.28515625" customWidth="1"/>
  </cols>
  <sheetData>
    <row r="3" spans="2:6" ht="16.5" thickBot="1" x14ac:dyDescent="0.3">
      <c r="B3" s="32"/>
      <c r="C3" s="5"/>
      <c r="D3" s="5"/>
      <c r="E3" s="167" t="s">
        <v>502</v>
      </c>
      <c r="F3" s="5"/>
    </row>
    <row r="4" spans="2:6" ht="19.899999999999999" customHeight="1" thickBot="1" x14ac:dyDescent="0.3">
      <c r="B4" s="1047" t="s">
        <v>729</v>
      </c>
      <c r="C4" s="1048"/>
      <c r="D4" s="1048"/>
      <c r="E4" s="1049"/>
      <c r="F4" s="22"/>
    </row>
    <row r="5" spans="2:6" x14ac:dyDescent="0.25">
      <c r="B5" s="1050" t="s">
        <v>97</v>
      </c>
      <c r="C5" s="1050" t="s">
        <v>629</v>
      </c>
      <c r="D5" s="1050" t="s">
        <v>630</v>
      </c>
      <c r="E5" s="1050" t="s">
        <v>1</v>
      </c>
      <c r="F5" s="1160"/>
    </row>
    <row r="6" spans="2:6" x14ac:dyDescent="0.25">
      <c r="B6" s="1109"/>
      <c r="C6" s="1109"/>
      <c r="D6" s="1109"/>
      <c r="E6" s="1109"/>
      <c r="F6" s="1160"/>
    </row>
    <row r="7" spans="2:6" ht="3" customHeight="1" thickBot="1" x14ac:dyDescent="0.3">
      <c r="B7" s="1051"/>
      <c r="C7" s="1051"/>
      <c r="D7" s="1051"/>
      <c r="E7" s="1051"/>
      <c r="F7" s="22"/>
    </row>
    <row r="8" spans="2:6" ht="16.5" thickBot="1" x14ac:dyDescent="0.3">
      <c r="B8" s="35">
        <v>1</v>
      </c>
      <c r="C8" s="144">
        <v>2</v>
      </c>
      <c r="D8" s="144">
        <v>3</v>
      </c>
      <c r="E8" s="144" t="s">
        <v>242</v>
      </c>
      <c r="F8" s="22"/>
    </row>
    <row r="9" spans="2:6" ht="15.75" x14ac:dyDescent="0.25">
      <c r="B9" s="174" t="s">
        <v>243</v>
      </c>
      <c r="C9" s="111">
        <v>4325281</v>
      </c>
      <c r="D9" s="112">
        <v>4617579</v>
      </c>
      <c r="E9" s="266">
        <f>D9/C9*100</f>
        <v>106.75789619217804</v>
      </c>
      <c r="F9" s="22"/>
    </row>
    <row r="10" spans="2:6" ht="15.75" x14ac:dyDescent="0.25">
      <c r="B10" s="176" t="s">
        <v>730</v>
      </c>
      <c r="C10" s="109">
        <v>1392629</v>
      </c>
      <c r="D10" s="110">
        <v>1614247</v>
      </c>
      <c r="E10" s="266">
        <f>D10/C10*100</f>
        <v>115.91364247046414</v>
      </c>
      <c r="F10" s="22"/>
    </row>
    <row r="11" spans="2:6" ht="16.5" thickBot="1" x14ac:dyDescent="0.3">
      <c r="B11" s="187" t="s">
        <v>244</v>
      </c>
      <c r="C11" s="188">
        <f>C9/C10</f>
        <v>3.1058386691645801</v>
      </c>
      <c r="D11" s="189">
        <f>D9/D10</f>
        <v>2.8605157698914727</v>
      </c>
      <c r="E11" s="323">
        <f>D11/C11*100</f>
        <v>92.101234951167143</v>
      </c>
      <c r="F11" s="22"/>
    </row>
  </sheetData>
  <mergeCells count="6">
    <mergeCell ref="F5:F6"/>
    <mergeCell ref="B4:E4"/>
    <mergeCell ref="B5:B7"/>
    <mergeCell ref="C5:C7"/>
    <mergeCell ref="D5:D7"/>
    <mergeCell ref="E5:E7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workbookViewId="0">
      <selection activeCell="B7" sqref="B7"/>
    </sheetView>
  </sheetViews>
  <sheetFormatPr defaultRowHeight="15" x14ac:dyDescent="0.25"/>
  <cols>
    <col min="2" max="2" width="40" customWidth="1"/>
    <col min="3" max="3" width="17.28515625" customWidth="1"/>
    <col min="4" max="4" width="13.7109375" customWidth="1"/>
    <col min="5" max="5" width="17.7109375" customWidth="1"/>
    <col min="6" max="6" width="13" customWidth="1"/>
    <col min="7" max="7" width="15.5703125" customWidth="1"/>
    <col min="8" max="8" width="13.7109375" customWidth="1"/>
    <col min="9" max="9" width="11.42578125" customWidth="1"/>
    <col min="10" max="10" width="10.7109375" customWidth="1"/>
  </cols>
  <sheetData>
    <row r="2" spans="2:10" ht="16.5" thickBot="1" x14ac:dyDescent="0.3">
      <c r="J2" s="166" t="s">
        <v>502</v>
      </c>
    </row>
    <row r="3" spans="2:10" ht="19.899999999999999" customHeight="1" thickBot="1" x14ac:dyDescent="0.3">
      <c r="B3" s="1047" t="s">
        <v>731</v>
      </c>
      <c r="C3" s="1048"/>
      <c r="D3" s="1048"/>
      <c r="E3" s="1048"/>
      <c r="F3" s="1048"/>
      <c r="G3" s="1048"/>
      <c r="H3" s="1048"/>
      <c r="I3" s="1048"/>
      <c r="J3" s="1049"/>
    </row>
    <row r="4" spans="2:10" ht="16.5" thickBot="1" x14ac:dyDescent="0.3">
      <c r="B4" s="1050" t="s">
        <v>41</v>
      </c>
      <c r="C4" s="1052" t="s">
        <v>628</v>
      </c>
      <c r="D4" s="1052"/>
      <c r="E4" s="1052" t="s">
        <v>629</v>
      </c>
      <c r="F4" s="1052"/>
      <c r="G4" s="1052" t="s">
        <v>630</v>
      </c>
      <c r="H4" s="1052"/>
      <c r="I4" s="1065" t="s">
        <v>1</v>
      </c>
      <c r="J4" s="1066"/>
    </row>
    <row r="5" spans="2:10" ht="16.5" thickBot="1" x14ac:dyDescent="0.3">
      <c r="B5" s="1051"/>
      <c r="C5" s="294" t="s">
        <v>2</v>
      </c>
      <c r="D5" s="292" t="s">
        <v>631</v>
      </c>
      <c r="E5" s="294" t="s">
        <v>2</v>
      </c>
      <c r="F5" s="294" t="s">
        <v>631</v>
      </c>
      <c r="G5" s="294" t="s">
        <v>2</v>
      </c>
      <c r="H5" s="294" t="s">
        <v>631</v>
      </c>
      <c r="I5" s="1093"/>
      <c r="J5" s="1094"/>
    </row>
    <row r="6" spans="2:10" ht="16.5" thickBot="1" x14ac:dyDescent="0.3">
      <c r="B6" s="296">
        <v>1</v>
      </c>
      <c r="C6" s="35">
        <v>2</v>
      </c>
      <c r="D6" s="294">
        <v>3</v>
      </c>
      <c r="E6" s="35">
        <v>4</v>
      </c>
      <c r="F6" s="294">
        <v>5</v>
      </c>
      <c r="G6" s="35">
        <v>6</v>
      </c>
      <c r="H6" s="35">
        <v>7</v>
      </c>
      <c r="I6" s="294" t="s">
        <v>29</v>
      </c>
      <c r="J6" s="35" t="s">
        <v>157</v>
      </c>
    </row>
    <row r="7" spans="2:10" ht="19.899999999999999" customHeight="1" x14ac:dyDescent="0.25">
      <c r="B7" s="27" t="s">
        <v>245</v>
      </c>
      <c r="C7" s="214">
        <v>9227317</v>
      </c>
      <c r="D7" s="314">
        <f>C7/C$14*100</f>
        <v>58.346371289588816</v>
      </c>
      <c r="E7" s="214">
        <v>10562758</v>
      </c>
      <c r="F7" s="314">
        <f>E7/E$14*100</f>
        <v>59.999862536217016</v>
      </c>
      <c r="G7" s="214">
        <v>11196133</v>
      </c>
      <c r="H7" s="314">
        <f>G7/G14*100</f>
        <v>57.669534622273666</v>
      </c>
      <c r="I7" s="327">
        <f>E7/C7*100</f>
        <v>114.47269016551616</v>
      </c>
      <c r="J7" s="312">
        <f>G7/E7*100</f>
        <v>105.99630323822622</v>
      </c>
    </row>
    <row r="8" spans="2:10" ht="19.899999999999999" customHeight="1" x14ac:dyDescent="0.25">
      <c r="B8" s="27" t="s">
        <v>250</v>
      </c>
      <c r="C8" s="214">
        <v>988235</v>
      </c>
      <c r="D8" s="314">
        <f t="shared" ref="D8:D13" si="0">C8/C$14*100</f>
        <v>6.2488290183773696</v>
      </c>
      <c r="E8" s="214">
        <v>1058414</v>
      </c>
      <c r="F8" s="314">
        <f t="shared" ref="F8:F13" si="1">E8/E$14*100</f>
        <v>6.0121319172897456</v>
      </c>
      <c r="G8" s="214">
        <v>855191</v>
      </c>
      <c r="H8" s="314">
        <f>G8/G14*100</f>
        <v>4.404955441593704</v>
      </c>
      <c r="I8" s="327">
        <f t="shared" ref="I8:I14" si="2">E8/C8*100</f>
        <v>107.10144854209777</v>
      </c>
      <c r="J8" s="312">
        <f t="shared" ref="J8:J14" si="3">G8/E8*100</f>
        <v>80.799290258821216</v>
      </c>
    </row>
    <row r="9" spans="2:10" ht="19.899999999999999" customHeight="1" thickBot="1" x14ac:dyDescent="0.3">
      <c r="B9" s="27" t="s">
        <v>251</v>
      </c>
      <c r="C9" s="214">
        <v>2144316</v>
      </c>
      <c r="D9" s="314">
        <f t="shared" si="0"/>
        <v>13.5589855098948</v>
      </c>
      <c r="E9" s="214">
        <v>2616873</v>
      </c>
      <c r="F9" s="314">
        <f t="shared" si="1"/>
        <v>14.864680254412516</v>
      </c>
      <c r="G9" s="214">
        <v>3175998</v>
      </c>
      <c r="H9" s="314">
        <f>G9/G14*100</f>
        <v>16.359070280897157</v>
      </c>
      <c r="I9" s="327">
        <f t="shared" si="2"/>
        <v>122.03765676327556</v>
      </c>
      <c r="J9" s="312">
        <f t="shared" si="3"/>
        <v>121.36614959915899</v>
      </c>
    </row>
    <row r="10" spans="2:10" ht="19.899999999999999" customHeight="1" thickBot="1" x14ac:dyDescent="0.3">
      <c r="B10" s="769" t="s">
        <v>246</v>
      </c>
      <c r="C10" s="71">
        <f>SUM(C7:C9)</f>
        <v>12359868</v>
      </c>
      <c r="D10" s="866">
        <f t="shared" si="0"/>
        <v>78.154185817860991</v>
      </c>
      <c r="E10" s="71">
        <f>SUM(E7:E9)</f>
        <v>14238045</v>
      </c>
      <c r="F10" s="867">
        <f t="shared" si="1"/>
        <v>80.876674707919278</v>
      </c>
      <c r="G10" s="71">
        <f>SUM(G7:G9)</f>
        <v>15227322</v>
      </c>
      <c r="H10" s="325">
        <f>G10/G14*100</f>
        <v>78.43356034476453</v>
      </c>
      <c r="I10" s="330">
        <f t="shared" si="2"/>
        <v>115.19576908102903</v>
      </c>
      <c r="J10" s="331">
        <f t="shared" si="3"/>
        <v>106.94812384705905</v>
      </c>
    </row>
    <row r="11" spans="2:10" ht="19.899999999999999" customHeight="1" x14ac:dyDescent="0.25">
      <c r="B11" s="27" t="s">
        <v>252</v>
      </c>
      <c r="C11" s="214">
        <v>3280639</v>
      </c>
      <c r="D11" s="314">
        <f t="shared" si="0"/>
        <v>20.744207786630216</v>
      </c>
      <c r="E11" s="214">
        <v>3193809</v>
      </c>
      <c r="F11" s="314">
        <f t="shared" si="1"/>
        <v>18.141862283215495</v>
      </c>
      <c r="G11" s="214">
        <v>3983643</v>
      </c>
      <c r="H11" s="314">
        <f>G11/G14*100</f>
        <v>20.519123693089224</v>
      </c>
      <c r="I11" s="327">
        <f t="shared" si="2"/>
        <v>97.353259532670307</v>
      </c>
      <c r="J11" s="312">
        <f t="shared" si="3"/>
        <v>124.73015762683366</v>
      </c>
    </row>
    <row r="12" spans="2:10" ht="19.899999999999999" customHeight="1" thickBot="1" x14ac:dyDescent="0.3">
      <c r="B12" s="27" t="s">
        <v>253</v>
      </c>
      <c r="C12" s="214">
        <v>174216</v>
      </c>
      <c r="D12" s="314">
        <f t="shared" si="0"/>
        <v>1.1016063955087927</v>
      </c>
      <c r="E12" s="214">
        <v>172783</v>
      </c>
      <c r="F12" s="314">
        <f t="shared" si="1"/>
        <v>0.9814630088652212</v>
      </c>
      <c r="G12" s="214">
        <v>203329</v>
      </c>
      <c r="H12" s="314">
        <f>G12/G14*100</f>
        <v>1.0473159621462413</v>
      </c>
      <c r="I12" s="327">
        <f t="shared" si="2"/>
        <v>99.177457868393262</v>
      </c>
      <c r="J12" s="312">
        <f t="shared" si="3"/>
        <v>117.67882256934999</v>
      </c>
    </row>
    <row r="13" spans="2:10" ht="19.899999999999999" customHeight="1" thickBot="1" x14ac:dyDescent="0.3">
      <c r="B13" s="769" t="s">
        <v>248</v>
      </c>
      <c r="C13" s="71">
        <f>SUM(C11:C12)</f>
        <v>3454855</v>
      </c>
      <c r="D13" s="866">
        <f t="shared" si="0"/>
        <v>21.845814182139012</v>
      </c>
      <c r="E13" s="71">
        <f>SUM(E11:E12)</f>
        <v>3366592</v>
      </c>
      <c r="F13" s="867">
        <f t="shared" si="1"/>
        <v>19.123325292080718</v>
      </c>
      <c r="G13" s="71">
        <f>SUM(G11:G12)</f>
        <v>4186972</v>
      </c>
      <c r="H13" s="325">
        <f>G13/G14*100</f>
        <v>21.566439655235467</v>
      </c>
      <c r="I13" s="330">
        <f t="shared" si="2"/>
        <v>97.445247340337005</v>
      </c>
      <c r="J13" s="331">
        <f t="shared" si="3"/>
        <v>124.36826321692681</v>
      </c>
    </row>
    <row r="14" spans="2:10" ht="19.899999999999999" customHeight="1" thickBot="1" x14ac:dyDescent="0.3">
      <c r="B14" s="296" t="s">
        <v>249</v>
      </c>
      <c r="C14" s="295">
        <f t="shared" ref="C14:H14" si="4">C10+C13</f>
        <v>15814723</v>
      </c>
      <c r="D14" s="865">
        <f t="shared" si="4"/>
        <v>100</v>
      </c>
      <c r="E14" s="295">
        <f t="shared" si="4"/>
        <v>17604637</v>
      </c>
      <c r="F14" s="294">
        <f t="shared" si="4"/>
        <v>100</v>
      </c>
      <c r="G14" s="295">
        <f t="shared" si="4"/>
        <v>19414294</v>
      </c>
      <c r="H14" s="865">
        <f t="shared" si="4"/>
        <v>100</v>
      </c>
      <c r="I14" s="329">
        <f t="shared" si="2"/>
        <v>111.31802308519725</v>
      </c>
      <c r="J14" s="315">
        <f t="shared" si="3"/>
        <v>110.27943376509268</v>
      </c>
    </row>
  </sheetData>
  <mergeCells count="6">
    <mergeCell ref="B3:J3"/>
    <mergeCell ref="B4:B5"/>
    <mergeCell ref="C4:D4"/>
    <mergeCell ref="E4:F4"/>
    <mergeCell ref="G4:H4"/>
    <mergeCell ref="I4:J5"/>
  </mergeCells>
  <pageMargins left="0.7" right="0.7" top="0.75" bottom="0.75" header="0.3" footer="0.3"/>
  <ignoredErrors>
    <ignoredError sqref="H15" numberStoredAsText="1"/>
    <ignoredError sqref="G10 C10" formulaRange="1"/>
    <ignoredError sqref="D10 D13:F13 F10" formula="1"/>
    <ignoredError sqref="E10" formula="1" formulaRange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6"/>
  <sheetViews>
    <sheetView topLeftCell="A2" workbookViewId="0">
      <selection activeCell="B15" sqref="B15"/>
    </sheetView>
  </sheetViews>
  <sheetFormatPr defaultRowHeight="15" x14ac:dyDescent="0.25"/>
  <cols>
    <col min="2" max="2" width="53.7109375" customWidth="1"/>
    <col min="3" max="3" width="20.42578125" customWidth="1"/>
    <col min="4" max="4" width="22.7109375" customWidth="1"/>
    <col min="5" max="5" width="22.5703125" customWidth="1"/>
  </cols>
  <sheetData>
    <row r="3" spans="2:6" ht="16.5" thickBot="1" x14ac:dyDescent="0.3">
      <c r="C3" s="5"/>
      <c r="D3" s="5"/>
      <c r="E3" s="171" t="s">
        <v>509</v>
      </c>
    </row>
    <row r="4" spans="2:6" ht="19.899999999999999" customHeight="1" thickBot="1" x14ac:dyDescent="0.3">
      <c r="B4" s="1088" t="s">
        <v>732</v>
      </c>
      <c r="C4" s="1108"/>
      <c r="D4" s="1089"/>
      <c r="E4" s="1161"/>
    </row>
    <row r="5" spans="2:6" ht="17.25" thickTop="1" thickBot="1" x14ac:dyDescent="0.3">
      <c r="B5" s="35" t="s">
        <v>254</v>
      </c>
      <c r="C5" s="153" t="s">
        <v>733</v>
      </c>
      <c r="D5" s="35" t="s">
        <v>629</v>
      </c>
      <c r="E5" s="154" t="s">
        <v>630</v>
      </c>
    </row>
    <row r="6" spans="2:6" ht="16.5" thickBot="1" x14ac:dyDescent="0.3">
      <c r="B6" s="149">
        <v>1</v>
      </c>
      <c r="C6" s="151">
        <v>2</v>
      </c>
      <c r="D6" s="151">
        <v>3</v>
      </c>
      <c r="E6" s="150">
        <v>4</v>
      </c>
    </row>
    <row r="7" spans="2:6" ht="15.75" x14ac:dyDescent="0.25">
      <c r="B7" s="224" t="s">
        <v>263</v>
      </c>
      <c r="C7" s="77" t="s">
        <v>255</v>
      </c>
      <c r="D7" s="77" t="s">
        <v>256</v>
      </c>
      <c r="E7" s="186">
        <v>31.9</v>
      </c>
    </row>
    <row r="8" spans="2:6" ht="15.75" x14ac:dyDescent="0.25">
      <c r="B8" s="222" t="s">
        <v>734</v>
      </c>
      <c r="C8" s="72" t="s">
        <v>257</v>
      </c>
      <c r="D8" s="72" t="s">
        <v>258</v>
      </c>
      <c r="E8" s="208">
        <v>49.2</v>
      </c>
    </row>
    <row r="9" spans="2:6" ht="15.75" x14ac:dyDescent="0.25">
      <c r="B9" s="222" t="s">
        <v>735</v>
      </c>
      <c r="C9" s="72" t="s">
        <v>259</v>
      </c>
      <c r="D9" s="72" t="s">
        <v>260</v>
      </c>
      <c r="E9" s="208">
        <v>75.400000000000006</v>
      </c>
    </row>
    <row r="10" spans="2:6" ht="15.75" x14ac:dyDescent="0.25">
      <c r="B10" s="241" t="s">
        <v>264</v>
      </c>
      <c r="C10" s="72" t="s">
        <v>199</v>
      </c>
      <c r="D10" s="72" t="s">
        <v>261</v>
      </c>
      <c r="E10" s="208">
        <v>75.099999999999994</v>
      </c>
    </row>
    <row r="11" spans="2:6" ht="16.5" thickBot="1" x14ac:dyDescent="0.3">
      <c r="B11" s="242" t="s">
        <v>736</v>
      </c>
      <c r="C11" s="243" t="s">
        <v>247</v>
      </c>
      <c r="D11" s="243" t="s">
        <v>262</v>
      </c>
      <c r="E11" s="244">
        <v>74.400000000000006</v>
      </c>
    </row>
    <row r="12" spans="2:6" ht="15.75" x14ac:dyDescent="0.25">
      <c r="B12" s="5"/>
      <c r="C12" s="5"/>
      <c r="D12" s="5"/>
      <c r="E12" s="5"/>
    </row>
    <row r="13" spans="2:6" ht="15.75" x14ac:dyDescent="0.25">
      <c r="B13" s="41" t="s">
        <v>737</v>
      </c>
      <c r="C13" s="57"/>
      <c r="D13" s="57"/>
      <c r="E13" s="57"/>
      <c r="F13" s="3"/>
    </row>
    <row r="14" spans="2:6" ht="15.75" x14ac:dyDescent="0.25">
      <c r="B14" s="41" t="s">
        <v>265</v>
      </c>
      <c r="C14" s="57"/>
      <c r="D14" s="57"/>
      <c r="E14" s="57"/>
      <c r="F14" s="3"/>
    </row>
    <row r="15" spans="2:6" ht="15.75" x14ac:dyDescent="0.25">
      <c r="B15" s="41" t="s">
        <v>738</v>
      </c>
      <c r="C15" s="57"/>
      <c r="D15" s="57"/>
      <c r="E15" s="57"/>
      <c r="F15" s="3"/>
    </row>
    <row r="16" spans="2:6" ht="15.75" x14ac:dyDescent="0.25">
      <c r="B16" s="3"/>
      <c r="C16" s="3"/>
      <c r="D16" s="3"/>
      <c r="E16" s="3"/>
      <c r="F16" s="3"/>
    </row>
  </sheetData>
  <mergeCells count="1">
    <mergeCell ref="B4:E4"/>
  </mergeCells>
  <pageMargins left="0.7" right="0.7" top="0.75" bottom="0.75" header="0.3" footer="0.3"/>
  <ignoredErrors>
    <ignoredError sqref="C7:D10 C11:D11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0"/>
  <sheetViews>
    <sheetView topLeftCell="A7" workbookViewId="0">
      <selection activeCell="B18" sqref="B18"/>
    </sheetView>
  </sheetViews>
  <sheetFormatPr defaultRowHeight="15" x14ac:dyDescent="0.25"/>
  <cols>
    <col min="2" max="2" width="44.7109375" customWidth="1"/>
    <col min="3" max="3" width="19.28515625" customWidth="1"/>
    <col min="4" max="4" width="18.42578125" customWidth="1"/>
    <col min="5" max="5" width="15" customWidth="1"/>
    <col min="6" max="6" width="13.7109375" customWidth="1"/>
    <col min="7" max="7" width="15.7109375" customWidth="1"/>
  </cols>
  <sheetData>
    <row r="2" spans="2:10" ht="16.5" thickBot="1" x14ac:dyDescent="0.3">
      <c r="C2" s="5"/>
      <c r="D2" s="5"/>
      <c r="E2" s="5"/>
      <c r="F2" s="5"/>
      <c r="G2" s="171" t="s">
        <v>510</v>
      </c>
    </row>
    <row r="3" spans="2:10" ht="19.899999999999999" customHeight="1" thickBot="1" x14ac:dyDescent="0.3">
      <c r="B3" s="1068" t="s">
        <v>739</v>
      </c>
      <c r="C3" s="1069"/>
      <c r="D3" s="1069"/>
      <c r="E3" s="1069"/>
      <c r="F3" s="1069"/>
      <c r="G3" s="1070"/>
    </row>
    <row r="4" spans="2:10" ht="16.5" thickBot="1" x14ac:dyDescent="0.3">
      <c r="B4" s="1050" t="s">
        <v>146</v>
      </c>
      <c r="C4" s="294" t="s">
        <v>628</v>
      </c>
      <c r="D4" s="294" t="s">
        <v>629</v>
      </c>
      <c r="E4" s="294" t="s">
        <v>630</v>
      </c>
      <c r="F4" s="1065" t="s">
        <v>1</v>
      </c>
      <c r="G4" s="1066"/>
    </row>
    <row r="5" spans="2:10" ht="16.5" thickBot="1" x14ac:dyDescent="0.3">
      <c r="B5" s="1051"/>
      <c r="C5" s="35" t="s">
        <v>2</v>
      </c>
      <c r="D5" s="35" t="s">
        <v>2</v>
      </c>
      <c r="E5" s="294" t="s">
        <v>2</v>
      </c>
      <c r="F5" s="1093"/>
      <c r="G5" s="1094"/>
    </row>
    <row r="6" spans="2:10" ht="16.5" thickBot="1" x14ac:dyDescent="0.3">
      <c r="B6" s="35">
        <v>1</v>
      </c>
      <c r="C6" s="294">
        <v>2</v>
      </c>
      <c r="D6" s="35">
        <v>3</v>
      </c>
      <c r="E6" s="35">
        <v>4</v>
      </c>
      <c r="F6" s="35" t="s">
        <v>147</v>
      </c>
      <c r="G6" s="297" t="s">
        <v>148</v>
      </c>
    </row>
    <row r="7" spans="2:10" ht="15.75" x14ac:dyDescent="0.25">
      <c r="B7" s="54" t="s">
        <v>740</v>
      </c>
      <c r="C7" s="304"/>
      <c r="D7" s="304"/>
      <c r="E7" s="304"/>
      <c r="F7" s="304"/>
      <c r="G7" s="23"/>
    </row>
    <row r="8" spans="2:10" ht="15.75" x14ac:dyDescent="0.25">
      <c r="B8" s="27" t="s">
        <v>741</v>
      </c>
      <c r="C8" s="334">
        <v>8462124</v>
      </c>
      <c r="D8" s="335">
        <v>9513412</v>
      </c>
      <c r="E8" s="334">
        <v>10579834</v>
      </c>
      <c r="F8" s="327">
        <f>D8/C8*100</f>
        <v>112.42345302432344</v>
      </c>
      <c r="G8" s="312">
        <f>E8/D8*100</f>
        <v>111.20966904408218</v>
      </c>
    </row>
    <row r="9" spans="2:10" ht="15.75" x14ac:dyDescent="0.25">
      <c r="B9" s="27" t="s">
        <v>742</v>
      </c>
      <c r="C9" s="334">
        <v>9193511</v>
      </c>
      <c r="D9" s="335">
        <v>10425706</v>
      </c>
      <c r="E9" s="335">
        <v>11624766</v>
      </c>
      <c r="F9" s="327">
        <f>D9/C9*100</f>
        <v>113.40287731205194</v>
      </c>
      <c r="G9" s="312">
        <f t="shared" ref="G9:G25" si="0">E9/D9*100</f>
        <v>111.50099571194507</v>
      </c>
    </row>
    <row r="10" spans="2:10" ht="15.75" x14ac:dyDescent="0.25">
      <c r="B10" s="27" t="s">
        <v>266</v>
      </c>
      <c r="C10" s="334">
        <f>C8-C9</f>
        <v>-731387</v>
      </c>
      <c r="D10" s="334">
        <f>D8-D9</f>
        <v>-912294</v>
      </c>
      <c r="E10" s="334">
        <f>E8-E9</f>
        <v>-1044932</v>
      </c>
      <c r="F10" s="215" t="s">
        <v>117</v>
      </c>
      <c r="G10" s="312" t="s">
        <v>117</v>
      </c>
    </row>
    <row r="11" spans="2:10" ht="15.75" x14ac:dyDescent="0.25">
      <c r="B11" s="299" t="s">
        <v>743</v>
      </c>
      <c r="C11" s="336"/>
      <c r="D11" s="173"/>
      <c r="E11" s="173"/>
      <c r="F11" s="215"/>
      <c r="G11" s="312"/>
    </row>
    <row r="12" spans="2:10" ht="15.75" x14ac:dyDescent="0.25">
      <c r="B12" s="299" t="s">
        <v>267</v>
      </c>
      <c r="C12" s="337">
        <f>C8/C9</f>
        <v>0.92044530103896105</v>
      </c>
      <c r="D12" s="337">
        <f>D8/D9</f>
        <v>0.91249571012265263</v>
      </c>
      <c r="E12" s="337">
        <f>E8/E9</f>
        <v>0.91011156697691808</v>
      </c>
      <c r="F12" s="212"/>
      <c r="G12" s="312"/>
      <c r="J12" s="122"/>
    </row>
    <row r="13" spans="2:10" ht="15.75" x14ac:dyDescent="0.25">
      <c r="B13" s="299" t="s">
        <v>268</v>
      </c>
      <c r="C13" s="215" t="s">
        <v>269</v>
      </c>
      <c r="D13" s="215" t="s">
        <v>269</v>
      </c>
      <c r="E13" s="337">
        <v>0.85</v>
      </c>
      <c r="F13" s="212"/>
      <c r="G13" s="312"/>
    </row>
    <row r="14" spans="2:10" ht="15.75" x14ac:dyDescent="0.25">
      <c r="B14" s="299" t="s">
        <v>270</v>
      </c>
      <c r="C14" s="337">
        <f>C12-C13</f>
        <v>7.0445301038961072E-2</v>
      </c>
      <c r="D14" s="337">
        <f>D12-D13</f>
        <v>6.2495710122652648E-2</v>
      </c>
      <c r="E14" s="337">
        <f>E12-E13</f>
        <v>6.0111566976918107E-2</v>
      </c>
      <c r="F14" s="212"/>
      <c r="G14" s="312"/>
    </row>
    <row r="15" spans="2:10" ht="16.149999999999999" customHeight="1" x14ac:dyDescent="0.25">
      <c r="B15" s="54" t="s">
        <v>744</v>
      </c>
      <c r="C15" s="215"/>
      <c r="D15" s="173"/>
      <c r="E15" s="173"/>
      <c r="F15" s="215"/>
      <c r="G15" s="312"/>
    </row>
    <row r="16" spans="2:10" ht="15.75" x14ac:dyDescent="0.25">
      <c r="B16" s="299" t="s">
        <v>741</v>
      </c>
      <c r="C16" s="334">
        <v>9416671</v>
      </c>
      <c r="D16" s="335">
        <v>10556830</v>
      </c>
      <c r="E16" s="335">
        <v>11641857</v>
      </c>
      <c r="F16" s="215">
        <v>112</v>
      </c>
      <c r="G16" s="312">
        <f t="shared" si="0"/>
        <v>110.2779622291919</v>
      </c>
    </row>
    <row r="17" spans="2:7" ht="15.75" x14ac:dyDescent="0.25">
      <c r="B17" s="299" t="s">
        <v>742</v>
      </c>
      <c r="C17" s="334">
        <v>10041101</v>
      </c>
      <c r="D17" s="335">
        <v>11345741</v>
      </c>
      <c r="E17" s="335">
        <v>12367913</v>
      </c>
      <c r="F17" s="215">
        <v>113</v>
      </c>
      <c r="G17" s="312">
        <f t="shared" si="0"/>
        <v>109.00930137573208</v>
      </c>
    </row>
    <row r="18" spans="2:7" ht="15.75" x14ac:dyDescent="0.25">
      <c r="B18" s="299" t="s">
        <v>266</v>
      </c>
      <c r="C18" s="334">
        <f>C16-C17</f>
        <v>-624430</v>
      </c>
      <c r="D18" s="334">
        <f>D16-D17</f>
        <v>-788911</v>
      </c>
      <c r="E18" s="334">
        <f>E16-E17</f>
        <v>-726056</v>
      </c>
      <c r="F18" s="215" t="s">
        <v>117</v>
      </c>
      <c r="G18" s="312" t="s">
        <v>117</v>
      </c>
    </row>
    <row r="19" spans="2:7" ht="15.75" x14ac:dyDescent="0.25">
      <c r="B19" s="299" t="s">
        <v>743</v>
      </c>
      <c r="C19" s="336"/>
      <c r="D19" s="173"/>
      <c r="E19" s="173"/>
      <c r="F19" s="215"/>
      <c r="G19" s="312"/>
    </row>
    <row r="20" spans="2:7" ht="15.75" x14ac:dyDescent="0.25">
      <c r="B20" s="299" t="s">
        <v>267</v>
      </c>
      <c r="C20" s="337">
        <f>C16/C17</f>
        <v>0.93781259644734183</v>
      </c>
      <c r="D20" s="337">
        <f>D16/D17</f>
        <v>0.93046633093422459</v>
      </c>
      <c r="E20" s="337">
        <f>E16/E17</f>
        <v>0.9412951886061941</v>
      </c>
      <c r="F20" s="212"/>
      <c r="G20" s="312"/>
    </row>
    <row r="21" spans="2:7" ht="15.75" x14ac:dyDescent="0.25">
      <c r="B21" s="299" t="s">
        <v>271</v>
      </c>
      <c r="C21" s="215" t="s">
        <v>272</v>
      </c>
      <c r="D21" s="215" t="s">
        <v>272</v>
      </c>
      <c r="E21" s="337">
        <v>0.8</v>
      </c>
      <c r="F21" s="212"/>
      <c r="G21" s="312"/>
    </row>
    <row r="22" spans="2:7" ht="15.6" customHeight="1" x14ac:dyDescent="0.25">
      <c r="B22" s="299" t="s">
        <v>270</v>
      </c>
      <c r="C22" s="337">
        <f>C20-C21</f>
        <v>0.13781259644734178</v>
      </c>
      <c r="D22" s="337">
        <f>D20-D21</f>
        <v>0.13046633093422455</v>
      </c>
      <c r="E22" s="337">
        <f>E20-E21</f>
        <v>0.14129518860619406</v>
      </c>
      <c r="F22" s="212"/>
      <c r="G22" s="312"/>
    </row>
    <row r="23" spans="2:7" ht="15.75" x14ac:dyDescent="0.25">
      <c r="B23" s="54" t="s">
        <v>745</v>
      </c>
      <c r="C23" s="215"/>
      <c r="D23" s="173"/>
      <c r="E23" s="173"/>
      <c r="F23" s="215"/>
      <c r="G23" s="312"/>
    </row>
    <row r="24" spans="2:7" ht="15.75" x14ac:dyDescent="0.25">
      <c r="B24" s="299" t="s">
        <v>741</v>
      </c>
      <c r="C24" s="334">
        <v>10476675</v>
      </c>
      <c r="D24" s="335">
        <v>11640075</v>
      </c>
      <c r="E24" s="335">
        <v>12985569</v>
      </c>
      <c r="F24" s="327">
        <f>D24/C24*100</f>
        <v>111.10466822727632</v>
      </c>
      <c r="G24" s="312">
        <f t="shared" si="0"/>
        <v>111.55915232504945</v>
      </c>
    </row>
    <row r="25" spans="2:7" ht="19.149999999999999" customHeight="1" x14ac:dyDescent="0.25">
      <c r="B25" s="299" t="s">
        <v>742</v>
      </c>
      <c r="C25" s="334">
        <v>10734265</v>
      </c>
      <c r="D25" s="335">
        <v>12644902</v>
      </c>
      <c r="E25" s="335">
        <v>13550664</v>
      </c>
      <c r="F25" s="327">
        <f>D25/C25*100</f>
        <v>117.79942082667047</v>
      </c>
      <c r="G25" s="312">
        <f t="shared" si="0"/>
        <v>107.16306065479986</v>
      </c>
    </row>
    <row r="26" spans="2:7" ht="15.75" x14ac:dyDescent="0.25">
      <c r="B26" s="299" t="s">
        <v>266</v>
      </c>
      <c r="C26" s="334">
        <f>C24-C25</f>
        <v>-257590</v>
      </c>
      <c r="D26" s="334">
        <f>D24-D25</f>
        <v>-1004827</v>
      </c>
      <c r="E26" s="334">
        <f>E24-E25</f>
        <v>-565095</v>
      </c>
      <c r="F26" s="215" t="s">
        <v>117</v>
      </c>
      <c r="G26" s="312" t="s">
        <v>117</v>
      </c>
    </row>
    <row r="27" spans="2:7" ht="15.75" x14ac:dyDescent="0.25">
      <c r="B27" s="299" t="s">
        <v>743</v>
      </c>
      <c r="C27" s="336"/>
      <c r="D27" s="173"/>
      <c r="E27" s="173"/>
      <c r="F27" s="215"/>
      <c r="G27" s="312"/>
    </row>
    <row r="28" spans="2:7" ht="15" customHeight="1" x14ac:dyDescent="0.25">
      <c r="B28" s="299" t="s">
        <v>267</v>
      </c>
      <c r="C28" s="337">
        <f>C24/C25</f>
        <v>0.97600301464515737</v>
      </c>
      <c r="D28" s="337">
        <f>D24/D25</f>
        <v>0.92053501086841161</v>
      </c>
      <c r="E28" s="337">
        <f>E24/E25</f>
        <v>0.9582976155264421</v>
      </c>
      <c r="F28" s="212"/>
      <c r="G28" s="312"/>
    </row>
    <row r="29" spans="2:7" ht="21" customHeight="1" x14ac:dyDescent="0.25">
      <c r="B29" s="299" t="s">
        <v>271</v>
      </c>
      <c r="C29" s="215" t="s">
        <v>273</v>
      </c>
      <c r="D29" s="215" t="s">
        <v>273</v>
      </c>
      <c r="E29" s="337">
        <v>0.75</v>
      </c>
      <c r="F29" s="212"/>
      <c r="G29" s="312"/>
    </row>
    <row r="30" spans="2:7" ht="22.15" customHeight="1" thickBot="1" x14ac:dyDescent="0.3">
      <c r="B30" s="298" t="s">
        <v>270</v>
      </c>
      <c r="C30" s="333">
        <f>C28-C29</f>
        <v>0.22600301464515737</v>
      </c>
      <c r="D30" s="333">
        <f>D28-D29</f>
        <v>0.17053501086841161</v>
      </c>
      <c r="E30" s="333">
        <f>E28-E29</f>
        <v>0.2082976155264421</v>
      </c>
      <c r="F30" s="12"/>
      <c r="G30" s="316"/>
    </row>
  </sheetData>
  <mergeCells count="3">
    <mergeCell ref="B3:G3"/>
    <mergeCell ref="B4:B5"/>
    <mergeCell ref="F4:G5"/>
  </mergeCells>
  <pageMargins left="0.7" right="0.7" top="0.75" bottom="0.75" header="0.3" footer="0.3"/>
  <pageSetup orientation="portrait" r:id="rId1"/>
  <ignoredErrors>
    <ignoredError sqref="C11:D11 C19:D19 C27:D27 C13:D13 C15:D15 C21:D21 C23:D23 C29:D29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3"/>
  <sheetViews>
    <sheetView topLeftCell="A16" workbookViewId="0">
      <selection activeCell="B20" sqref="B20"/>
    </sheetView>
  </sheetViews>
  <sheetFormatPr defaultRowHeight="15" x14ac:dyDescent="0.25"/>
  <cols>
    <col min="2" max="2" width="25.28515625" customWidth="1"/>
    <col min="3" max="3" width="15.7109375" customWidth="1"/>
    <col min="4" max="4" width="12.7109375" customWidth="1"/>
    <col min="5" max="5" width="14.28515625" customWidth="1"/>
    <col min="6" max="7" width="12.7109375" customWidth="1"/>
    <col min="8" max="8" width="12.28515625" customWidth="1"/>
    <col min="9" max="9" width="12.7109375" customWidth="1"/>
    <col min="10" max="10" width="11.5703125" customWidth="1"/>
    <col min="11" max="12" width="13.28515625" customWidth="1"/>
  </cols>
  <sheetData>
    <row r="2" spans="2:12" ht="16.5" thickBot="1" x14ac:dyDescent="0.3">
      <c r="B2" s="21" t="s">
        <v>291</v>
      </c>
      <c r="C2" s="5"/>
      <c r="D2" s="5"/>
      <c r="E2" s="5"/>
      <c r="F2" s="5"/>
      <c r="G2" s="5"/>
      <c r="H2" s="5"/>
      <c r="I2" s="5"/>
      <c r="J2" s="5"/>
      <c r="K2" s="190" t="s">
        <v>511</v>
      </c>
    </row>
    <row r="3" spans="2:12" ht="19.899999999999999" customHeight="1" thickTop="1" thickBot="1" x14ac:dyDescent="0.3">
      <c r="B3" s="1162" t="s">
        <v>746</v>
      </c>
      <c r="C3" s="1163"/>
      <c r="D3" s="1163"/>
      <c r="E3" s="1163"/>
      <c r="F3" s="1163"/>
      <c r="G3" s="1163"/>
      <c r="H3" s="1163"/>
      <c r="I3" s="1163"/>
      <c r="J3" s="1163"/>
      <c r="K3" s="1163"/>
      <c r="L3" s="1164"/>
    </row>
    <row r="4" spans="2:12" ht="16.5" thickBot="1" x14ac:dyDescent="0.3">
      <c r="B4" s="1050" t="s">
        <v>146</v>
      </c>
      <c r="C4" s="1052" t="s">
        <v>629</v>
      </c>
      <c r="D4" s="1052"/>
      <c r="E4" s="1052"/>
      <c r="F4" s="1052"/>
      <c r="G4" s="1118" t="s">
        <v>630</v>
      </c>
      <c r="H4" s="1052"/>
      <c r="I4" s="1052"/>
      <c r="J4" s="1053"/>
      <c r="K4" s="1052" t="s">
        <v>1</v>
      </c>
      <c r="L4" s="1053"/>
    </row>
    <row r="5" spans="2:12" ht="15.75" x14ac:dyDescent="0.25">
      <c r="B5" s="1109"/>
      <c r="C5" s="1065" t="s">
        <v>274</v>
      </c>
      <c r="D5" s="1066"/>
      <c r="E5" s="1065" t="s">
        <v>21</v>
      </c>
      <c r="F5" s="1066"/>
      <c r="G5" s="1065" t="s">
        <v>274</v>
      </c>
      <c r="H5" s="1066"/>
      <c r="I5" s="1065" t="s">
        <v>21</v>
      </c>
      <c r="J5" s="1066"/>
      <c r="K5" s="51" t="s">
        <v>274</v>
      </c>
      <c r="L5" s="34" t="s">
        <v>21</v>
      </c>
    </row>
    <row r="6" spans="2:12" ht="16.5" thickBot="1" x14ac:dyDescent="0.3">
      <c r="B6" s="1051"/>
      <c r="C6" s="8" t="s">
        <v>2</v>
      </c>
      <c r="D6" s="7" t="s">
        <v>631</v>
      </c>
      <c r="E6" s="8" t="s">
        <v>2</v>
      </c>
      <c r="F6" s="7" t="s">
        <v>631</v>
      </c>
      <c r="G6" s="8" t="s">
        <v>2</v>
      </c>
      <c r="H6" s="7" t="s">
        <v>631</v>
      </c>
      <c r="I6" s="8" t="s">
        <v>2</v>
      </c>
      <c r="J6" s="7" t="s">
        <v>631</v>
      </c>
      <c r="K6" s="52" t="s">
        <v>275</v>
      </c>
      <c r="L6" s="7" t="s">
        <v>276</v>
      </c>
    </row>
    <row r="7" spans="2:12" ht="16.5" thickBot="1" x14ac:dyDescent="0.3">
      <c r="B7" s="35">
        <v>1</v>
      </c>
      <c r="C7" s="6">
        <v>2</v>
      </c>
      <c r="D7" s="35">
        <v>3</v>
      </c>
      <c r="E7" s="35">
        <v>4</v>
      </c>
      <c r="F7" s="35">
        <v>5</v>
      </c>
      <c r="G7" s="35">
        <v>6</v>
      </c>
      <c r="H7" s="6">
        <v>7</v>
      </c>
      <c r="I7" s="35">
        <v>8</v>
      </c>
      <c r="J7" s="35">
        <v>9</v>
      </c>
      <c r="K7" s="35">
        <v>10</v>
      </c>
      <c r="L7" s="7">
        <v>11</v>
      </c>
    </row>
    <row r="8" spans="2:12" ht="15.75" x14ac:dyDescent="0.25">
      <c r="B8" s="54" t="s">
        <v>747</v>
      </c>
      <c r="C8" s="10"/>
      <c r="D8" s="15"/>
      <c r="E8" s="10"/>
      <c r="F8" s="28"/>
      <c r="G8" s="22"/>
      <c r="H8" s="10"/>
      <c r="I8" s="15"/>
      <c r="J8" s="15"/>
      <c r="K8" s="15"/>
      <c r="L8" s="23"/>
    </row>
    <row r="9" spans="2:12" ht="19.899999999999999" customHeight="1" x14ac:dyDescent="0.25">
      <c r="B9" s="9" t="s">
        <v>277</v>
      </c>
      <c r="C9" s="113">
        <v>1437</v>
      </c>
      <c r="D9" s="324">
        <f>C9/C$14*100</f>
        <v>15.533455842611609</v>
      </c>
      <c r="E9" s="113">
        <v>1882</v>
      </c>
      <c r="F9" s="324">
        <f>E9/E$14*100</f>
        <v>19.027398645233042</v>
      </c>
      <c r="G9" s="113">
        <v>2065</v>
      </c>
      <c r="H9" s="324">
        <f>G9/G14*100</f>
        <v>20.588235294117645</v>
      </c>
      <c r="I9" s="113">
        <v>2543</v>
      </c>
      <c r="J9" s="324">
        <f>I9/I14*100</f>
        <v>23.77302047302982</v>
      </c>
      <c r="K9" s="326">
        <f>G9/C9*100</f>
        <v>143.70215727209464</v>
      </c>
      <c r="L9" s="312">
        <f>I9/E9*100</f>
        <v>135.12221041445272</v>
      </c>
    </row>
    <row r="10" spans="2:12" ht="18.600000000000001" customHeight="1" x14ac:dyDescent="0.25">
      <c r="B10" s="9" t="s">
        <v>278</v>
      </c>
      <c r="C10" s="113">
        <v>264</v>
      </c>
      <c r="D10" s="324">
        <f t="shared" ref="D10:D13" si="0">C10/C$14*100</f>
        <v>2.853745541022592</v>
      </c>
      <c r="E10" s="113">
        <v>265</v>
      </c>
      <c r="F10" s="324">
        <f t="shared" ref="F10:F13" si="1">E10/E$14*100</f>
        <v>2.6792033161459914</v>
      </c>
      <c r="G10" s="113">
        <v>336</v>
      </c>
      <c r="H10" s="324">
        <f>G10/G14*100</f>
        <v>3.3499501495513457</v>
      </c>
      <c r="I10" s="113">
        <v>337</v>
      </c>
      <c r="J10" s="324">
        <f>I10/I14*100</f>
        <v>3.1504160044872394</v>
      </c>
      <c r="K10" s="326">
        <f t="shared" ref="K10:K14" si="2">G10/C10*100</f>
        <v>127.27272727272727</v>
      </c>
      <c r="L10" s="312">
        <f t="shared" ref="L10:L14" si="3">I10/E10*100</f>
        <v>127.16981132075472</v>
      </c>
    </row>
    <row r="11" spans="2:12" ht="22.9" customHeight="1" x14ac:dyDescent="0.25">
      <c r="B11" s="9" t="s">
        <v>748</v>
      </c>
      <c r="C11" s="113">
        <v>6482</v>
      </c>
      <c r="D11" s="324">
        <f t="shared" si="0"/>
        <v>70.068100745865308</v>
      </c>
      <c r="E11" s="113">
        <v>6490</v>
      </c>
      <c r="F11" s="324">
        <f t="shared" si="1"/>
        <v>65.61520574259427</v>
      </c>
      <c r="G11" s="113">
        <v>6651</v>
      </c>
      <c r="H11" s="324">
        <f>G11/G14*100</f>
        <v>66.311066799601193</v>
      </c>
      <c r="I11" s="113">
        <v>6655</v>
      </c>
      <c r="J11" s="324">
        <f>I11/I14*100</f>
        <v>62.213704777040292</v>
      </c>
      <c r="K11" s="326">
        <f t="shared" si="2"/>
        <v>102.60721999382906</v>
      </c>
      <c r="L11" s="312">
        <f t="shared" si="3"/>
        <v>102.54237288135593</v>
      </c>
    </row>
    <row r="12" spans="2:12" ht="17.649999999999999" customHeight="1" x14ac:dyDescent="0.25">
      <c r="B12" s="9" t="s">
        <v>279</v>
      </c>
      <c r="C12" s="113">
        <v>843</v>
      </c>
      <c r="D12" s="324">
        <f t="shared" si="0"/>
        <v>9.1125283753107773</v>
      </c>
      <c r="E12" s="113">
        <v>1029</v>
      </c>
      <c r="F12" s="324">
        <f t="shared" si="1"/>
        <v>10.40339702760085</v>
      </c>
      <c r="G12" s="113">
        <v>727</v>
      </c>
      <c r="H12" s="324">
        <f>G12/G14*100</f>
        <v>7.2482552342971092</v>
      </c>
      <c r="I12" s="113">
        <v>911</v>
      </c>
      <c r="J12" s="324">
        <f>I12/I14*100</f>
        <v>8.5164064691034866</v>
      </c>
      <c r="K12" s="326">
        <f t="shared" si="2"/>
        <v>86.239620403321467</v>
      </c>
      <c r="L12" s="312">
        <f t="shared" si="3"/>
        <v>88.532555879494652</v>
      </c>
    </row>
    <row r="13" spans="2:12" ht="22.15" customHeight="1" x14ac:dyDescent="0.25">
      <c r="B13" s="9" t="s">
        <v>280</v>
      </c>
      <c r="C13" s="113">
        <v>225</v>
      </c>
      <c r="D13" s="324">
        <f t="shared" si="0"/>
        <v>2.4321694951897093</v>
      </c>
      <c r="E13" s="113">
        <v>225</v>
      </c>
      <c r="F13" s="324">
        <f t="shared" si="1"/>
        <v>2.2747952684258417</v>
      </c>
      <c r="G13" s="113">
        <v>251</v>
      </c>
      <c r="H13" s="324">
        <f>G13/G14*100</f>
        <v>2.5024925224327017</v>
      </c>
      <c r="I13" s="113">
        <v>251</v>
      </c>
      <c r="J13" s="324">
        <f>I13/I14*100</f>
        <v>2.3464522763391606</v>
      </c>
      <c r="K13" s="326">
        <f t="shared" si="2"/>
        <v>111.55555555555556</v>
      </c>
      <c r="L13" s="312">
        <f t="shared" si="3"/>
        <v>111.55555555555556</v>
      </c>
    </row>
    <row r="14" spans="2:12" ht="19.149999999999999" customHeight="1" x14ac:dyDescent="0.25">
      <c r="B14" s="340" t="s">
        <v>749</v>
      </c>
      <c r="C14" s="341">
        <f t="shared" ref="C14:J14" si="4">SUM(C9:C13)</f>
        <v>9251</v>
      </c>
      <c r="D14" s="342">
        <f t="shared" si="4"/>
        <v>99.999999999999986</v>
      </c>
      <c r="E14" s="341">
        <f t="shared" si="4"/>
        <v>9891</v>
      </c>
      <c r="F14" s="342">
        <f t="shared" si="4"/>
        <v>100</v>
      </c>
      <c r="G14" s="341">
        <f t="shared" si="4"/>
        <v>10030</v>
      </c>
      <c r="H14" s="342">
        <f t="shared" si="4"/>
        <v>99.999999999999986</v>
      </c>
      <c r="I14" s="341">
        <f t="shared" si="4"/>
        <v>10697</v>
      </c>
      <c r="J14" s="342">
        <f t="shared" si="4"/>
        <v>100</v>
      </c>
      <c r="K14" s="342">
        <f t="shared" si="2"/>
        <v>108.42071127445681</v>
      </c>
      <c r="L14" s="313">
        <f t="shared" si="3"/>
        <v>108.14882216156101</v>
      </c>
    </row>
    <row r="15" spans="2:12" ht="19.149999999999999" customHeight="1" x14ac:dyDescent="0.25">
      <c r="B15" s="54" t="s">
        <v>750</v>
      </c>
      <c r="C15" s="114"/>
      <c r="D15" s="25"/>
      <c r="E15" s="115"/>
      <c r="F15" s="25"/>
      <c r="G15" s="116"/>
      <c r="H15" s="61"/>
      <c r="I15" s="116"/>
      <c r="J15" s="61"/>
      <c r="K15" s="343"/>
      <c r="L15" s="339"/>
    </row>
    <row r="16" spans="2:12" ht="22.15" customHeight="1" x14ac:dyDescent="0.25">
      <c r="B16" s="9" t="s">
        <v>281</v>
      </c>
      <c r="C16" s="113">
        <v>6614</v>
      </c>
      <c r="D16" s="324">
        <f>C16/C$20*100</f>
        <v>74.827469170720676</v>
      </c>
      <c r="E16" s="113">
        <v>7284</v>
      </c>
      <c r="F16" s="324">
        <f>E16/E$20*100</f>
        <v>76.552811350499212</v>
      </c>
      <c r="G16" s="113">
        <v>6841</v>
      </c>
      <c r="H16" s="324">
        <f>G16/G$20*100</f>
        <v>73.813120414328864</v>
      </c>
      <c r="I16" s="113">
        <v>7529</v>
      </c>
      <c r="J16" s="324">
        <f>I16/I20*100</f>
        <v>75.562023283821759</v>
      </c>
      <c r="K16" s="326">
        <f>G16/C16*100</f>
        <v>103.4321136982159</v>
      </c>
      <c r="L16" s="312">
        <f>I16/E16*100</f>
        <v>103.36353651839649</v>
      </c>
    </row>
    <row r="17" spans="2:12" ht="20.65" customHeight="1" x14ac:dyDescent="0.25">
      <c r="B17" s="9" t="s">
        <v>282</v>
      </c>
      <c r="C17" s="113">
        <v>855</v>
      </c>
      <c r="D17" s="324">
        <f t="shared" ref="D17:D19" si="5">C17/C$20*100</f>
        <v>9.6730399366444164</v>
      </c>
      <c r="E17" s="113">
        <v>855</v>
      </c>
      <c r="F17" s="324">
        <f t="shared" ref="F17:F19" si="6">E17/E$20*100</f>
        <v>8.9858118759852861</v>
      </c>
      <c r="G17" s="113">
        <v>850</v>
      </c>
      <c r="H17" s="324">
        <f t="shared" ref="H17:H19" si="7">G17/G$20*100</f>
        <v>9.1713422529132504</v>
      </c>
      <c r="I17" s="113">
        <v>850</v>
      </c>
      <c r="J17" s="324">
        <f>I17/I20*100</f>
        <v>8.5307105580088312</v>
      </c>
      <c r="K17" s="326">
        <f t="shared" ref="K17:K20" si="8">G17/C17*100</f>
        <v>99.415204678362571</v>
      </c>
      <c r="L17" s="312">
        <f t="shared" ref="L17:L20" si="9">I17/E17*100</f>
        <v>99.415204678362571</v>
      </c>
    </row>
    <row r="18" spans="2:12" ht="19.149999999999999" customHeight="1" x14ac:dyDescent="0.25">
      <c r="B18" s="9" t="s">
        <v>283</v>
      </c>
      <c r="C18" s="113">
        <v>1204</v>
      </c>
      <c r="D18" s="324">
        <f t="shared" si="5"/>
        <v>13.621450390315646</v>
      </c>
      <c r="E18" s="113">
        <v>1204</v>
      </c>
      <c r="F18" s="324">
        <f t="shared" si="6"/>
        <v>12.653704676826063</v>
      </c>
      <c r="G18" s="113">
        <v>1364</v>
      </c>
      <c r="H18" s="324">
        <f t="shared" si="7"/>
        <v>14.717306862321969</v>
      </c>
      <c r="I18" s="113">
        <v>1364</v>
      </c>
      <c r="J18" s="324">
        <f>I18/I20*100</f>
        <v>13.689281413087114</v>
      </c>
      <c r="K18" s="326">
        <f t="shared" si="8"/>
        <v>113.28903654485049</v>
      </c>
      <c r="L18" s="312">
        <f t="shared" si="9"/>
        <v>113.28903654485049</v>
      </c>
    </row>
    <row r="19" spans="2:12" ht="22.15" customHeight="1" x14ac:dyDescent="0.25">
      <c r="B19" s="9" t="s">
        <v>279</v>
      </c>
      <c r="C19" s="113">
        <v>166</v>
      </c>
      <c r="D19" s="324">
        <f t="shared" si="5"/>
        <v>1.878040502319267</v>
      </c>
      <c r="E19" s="113">
        <v>172</v>
      </c>
      <c r="F19" s="324">
        <f t="shared" si="6"/>
        <v>1.8076720966894377</v>
      </c>
      <c r="G19" s="113">
        <v>213</v>
      </c>
      <c r="H19" s="324">
        <f t="shared" si="7"/>
        <v>2.2982304704359082</v>
      </c>
      <c r="I19" s="113">
        <v>221</v>
      </c>
      <c r="J19" s="324">
        <f>I19/I20*100</f>
        <v>2.2179847450822963</v>
      </c>
      <c r="K19" s="326">
        <f t="shared" si="8"/>
        <v>128.31325301204819</v>
      </c>
      <c r="L19" s="312">
        <f t="shared" si="9"/>
        <v>128.48837209302326</v>
      </c>
    </row>
    <row r="20" spans="2:12" ht="22.15" customHeight="1" x14ac:dyDescent="0.25">
      <c r="B20" s="340" t="s">
        <v>751</v>
      </c>
      <c r="C20" s="341">
        <f t="shared" ref="C20:J20" si="10">SUM(C16:C19)</f>
        <v>8839</v>
      </c>
      <c r="D20" s="342">
        <f t="shared" si="10"/>
        <v>100</v>
      </c>
      <c r="E20" s="341">
        <f t="shared" si="10"/>
        <v>9515</v>
      </c>
      <c r="F20" s="342">
        <f t="shared" si="10"/>
        <v>100.00000000000001</v>
      </c>
      <c r="G20" s="341">
        <f t="shared" si="10"/>
        <v>9268</v>
      </c>
      <c r="H20" s="342">
        <f t="shared" si="10"/>
        <v>99.999999999999986</v>
      </c>
      <c r="I20" s="341">
        <f t="shared" si="10"/>
        <v>9964</v>
      </c>
      <c r="J20" s="342">
        <f t="shared" si="10"/>
        <v>100</v>
      </c>
      <c r="K20" s="342">
        <f t="shared" si="8"/>
        <v>104.85349021382508</v>
      </c>
      <c r="L20" s="313">
        <f t="shared" si="9"/>
        <v>104.71886495007882</v>
      </c>
    </row>
    <row r="21" spans="2:12" ht="18" customHeight="1" x14ac:dyDescent="0.25">
      <c r="B21" s="54" t="s">
        <v>755</v>
      </c>
      <c r="C21" s="22"/>
      <c r="D21" s="22"/>
      <c r="E21" s="22"/>
      <c r="F21" s="22"/>
      <c r="G21" s="22"/>
      <c r="H21" s="22"/>
      <c r="I21" s="22"/>
      <c r="J21" s="22"/>
      <c r="K21" s="22"/>
      <c r="L21" s="62"/>
    </row>
    <row r="22" spans="2:12" ht="19.149999999999999" customHeight="1" x14ac:dyDescent="0.25">
      <c r="B22" s="9" t="s">
        <v>284</v>
      </c>
      <c r="C22" s="15">
        <v>80</v>
      </c>
      <c r="D22" s="15"/>
      <c r="E22" s="15">
        <v>131</v>
      </c>
      <c r="F22" s="15"/>
      <c r="G22" s="15">
        <v>37</v>
      </c>
      <c r="H22" s="15"/>
      <c r="I22" s="15">
        <v>79</v>
      </c>
      <c r="J22" s="15"/>
      <c r="K22" s="22"/>
      <c r="L22" s="62"/>
    </row>
    <row r="23" spans="2:12" ht="16.899999999999999" customHeight="1" x14ac:dyDescent="0.25">
      <c r="B23" s="9" t="s">
        <v>285</v>
      </c>
      <c r="C23" s="15">
        <v>456</v>
      </c>
      <c r="D23" s="15"/>
      <c r="E23" s="15">
        <v>463</v>
      </c>
      <c r="F23" s="15"/>
      <c r="G23" s="15">
        <v>764</v>
      </c>
      <c r="H23" s="15"/>
      <c r="I23" s="15">
        <v>771</v>
      </c>
      <c r="J23" s="15"/>
      <c r="K23" s="22"/>
      <c r="L23" s="62"/>
    </row>
    <row r="24" spans="2:12" ht="19.899999999999999" customHeight="1" x14ac:dyDescent="0.25">
      <c r="B24" s="54" t="s">
        <v>752</v>
      </c>
      <c r="C24" s="22"/>
      <c r="D24" s="22"/>
      <c r="E24" s="22"/>
      <c r="F24" s="22"/>
      <c r="G24" s="22"/>
      <c r="H24" s="22"/>
      <c r="I24" s="22"/>
      <c r="J24" s="22"/>
      <c r="K24" s="22"/>
      <c r="L24" s="62"/>
    </row>
    <row r="25" spans="2:12" ht="17.649999999999999" customHeight="1" x14ac:dyDescent="0.25">
      <c r="B25" s="9" t="s">
        <v>286</v>
      </c>
      <c r="C25" s="15">
        <f>C14-C20+C22-C23</f>
        <v>36</v>
      </c>
      <c r="D25" s="22"/>
      <c r="E25" s="15">
        <f>E14-E20+E22-E23</f>
        <v>44</v>
      </c>
      <c r="F25" s="22"/>
      <c r="G25" s="113">
        <f>G14-G20+G22-G23</f>
        <v>35</v>
      </c>
      <c r="H25" s="15"/>
      <c r="I25" s="113">
        <f>I14-I20+I22-I23</f>
        <v>41</v>
      </c>
      <c r="J25" s="22"/>
      <c r="K25" s="22"/>
      <c r="L25" s="62"/>
    </row>
    <row r="26" spans="2:12" ht="15.75" x14ac:dyDescent="0.25">
      <c r="B26" s="9" t="s">
        <v>68</v>
      </c>
      <c r="C26" s="15" t="s">
        <v>287</v>
      </c>
      <c r="D26" s="22"/>
      <c r="E26" s="15" t="s">
        <v>288</v>
      </c>
      <c r="F26" s="22"/>
      <c r="G26" s="332">
        <v>1.2999999999999999E-2</v>
      </c>
      <c r="H26" s="15"/>
      <c r="I26" s="332">
        <v>1.4999999999999999E-2</v>
      </c>
      <c r="J26" s="22"/>
      <c r="K26" s="22"/>
      <c r="L26" s="62"/>
    </row>
    <row r="27" spans="2:12" ht="15.75" x14ac:dyDescent="0.25">
      <c r="B27" s="9" t="s">
        <v>289</v>
      </c>
      <c r="C27" s="15"/>
      <c r="D27" s="15"/>
      <c r="E27" s="15"/>
      <c r="F27" s="22"/>
      <c r="G27" s="22"/>
      <c r="H27" s="22"/>
      <c r="I27" s="22"/>
      <c r="J27" s="22"/>
      <c r="K27" s="22"/>
      <c r="L27" s="62"/>
    </row>
    <row r="28" spans="2:12" ht="15.75" x14ac:dyDescent="0.25">
      <c r="B28" s="9" t="s">
        <v>68</v>
      </c>
      <c r="C28" s="15"/>
      <c r="D28" s="15"/>
      <c r="E28" s="15"/>
      <c r="F28" s="22"/>
      <c r="G28" s="22"/>
      <c r="H28" s="22"/>
      <c r="I28" s="22"/>
      <c r="J28" s="22"/>
      <c r="K28" s="22"/>
      <c r="L28" s="62"/>
    </row>
    <row r="29" spans="2:12" ht="18.600000000000001" customHeight="1" x14ac:dyDescent="0.25">
      <c r="B29" s="9" t="s">
        <v>753</v>
      </c>
      <c r="C29" s="15" t="s">
        <v>290</v>
      </c>
      <c r="D29" s="15"/>
      <c r="E29" s="15" t="s">
        <v>290</v>
      </c>
      <c r="F29" s="22"/>
      <c r="G29" s="332">
        <v>0.3</v>
      </c>
      <c r="H29" s="15"/>
      <c r="I29" s="332">
        <v>0.3</v>
      </c>
      <c r="J29" s="22"/>
      <c r="K29" s="22"/>
      <c r="L29" s="62"/>
    </row>
    <row r="30" spans="2:12" ht="19.149999999999999" customHeight="1" thickBot="1" x14ac:dyDescent="0.3">
      <c r="B30" s="11" t="s">
        <v>754</v>
      </c>
      <c r="C30" s="338">
        <f>C29-C26</f>
        <v>0.28499999999999998</v>
      </c>
      <c r="D30" s="338"/>
      <c r="E30" s="338">
        <f>E29-E26</f>
        <v>0.28199999999999997</v>
      </c>
      <c r="F30" s="55"/>
      <c r="G30" s="338">
        <f>G29-G26</f>
        <v>0.28699999999999998</v>
      </c>
      <c r="H30" s="16"/>
      <c r="I30" s="338">
        <f>I29-I26</f>
        <v>0.28499999999999998</v>
      </c>
      <c r="J30" s="55"/>
      <c r="K30" s="55"/>
      <c r="L30" s="37"/>
    </row>
    <row r="31" spans="2:12" ht="15.75" x14ac:dyDescent="0.2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2:12" ht="15.75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2:12" ht="15.75" x14ac:dyDescent="0.25">
      <c r="B33" s="41" t="s">
        <v>292</v>
      </c>
      <c r="C33" s="5"/>
      <c r="D33" s="5"/>
      <c r="E33" s="5"/>
      <c r="F33" s="5"/>
      <c r="G33" s="5"/>
      <c r="H33" s="5"/>
      <c r="I33" s="5"/>
      <c r="J33" s="5"/>
      <c r="K33" s="5"/>
      <c r="L33" s="5"/>
    </row>
  </sheetData>
  <mergeCells count="9">
    <mergeCell ref="B3:L3"/>
    <mergeCell ref="B4:B6"/>
    <mergeCell ref="C4:F4"/>
    <mergeCell ref="G4:J4"/>
    <mergeCell ref="K4:L4"/>
    <mergeCell ref="C5:D5"/>
    <mergeCell ref="E5:F5"/>
    <mergeCell ref="G5:H5"/>
    <mergeCell ref="I5:J5"/>
  </mergeCells>
  <pageMargins left="0.7" right="0.7" top="0.75" bottom="0.75" header="0.3" footer="0.3"/>
  <pageSetup paperSize="9" orientation="landscape" horizontalDpi="300" verticalDpi="300" r:id="rId1"/>
  <ignoredErrors>
    <ignoredError sqref="E10 C26:C29 E13 D15:I15 E17 E19 D21:I21 J15 D22:F24 D26:F29 D25 F25 D30 F30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2"/>
  <sheetViews>
    <sheetView workbookViewId="0">
      <selection activeCell="C8" sqref="C8"/>
    </sheetView>
  </sheetViews>
  <sheetFormatPr defaultRowHeight="15" x14ac:dyDescent="0.25"/>
  <cols>
    <col min="2" max="2" width="6.28515625" customWidth="1"/>
    <col min="3" max="3" width="30.140625" customWidth="1"/>
    <col min="4" max="4" width="16.28515625" customWidth="1"/>
    <col min="5" max="5" width="10.28515625" customWidth="1"/>
    <col min="6" max="6" width="14.7109375" customWidth="1"/>
    <col min="7" max="7" width="10.140625" customWidth="1"/>
    <col min="8" max="8" width="12.28515625" bestFit="1" customWidth="1"/>
  </cols>
  <sheetData>
    <row r="3" spans="2:8" ht="15.75" thickBot="1" x14ac:dyDescent="0.3"/>
    <row r="4" spans="2:8" ht="19.899999999999999" customHeight="1" thickBot="1" x14ac:dyDescent="0.3">
      <c r="B4" s="1167" t="s">
        <v>756</v>
      </c>
      <c r="C4" s="1168"/>
      <c r="D4" s="1168"/>
      <c r="E4" s="1168"/>
      <c r="F4" s="1168"/>
      <c r="G4" s="1168"/>
      <c r="H4" s="1169"/>
    </row>
    <row r="5" spans="2:8" ht="16.5" thickBot="1" x14ac:dyDescent="0.3">
      <c r="B5" s="1170" t="s">
        <v>133</v>
      </c>
      <c r="C5" s="1172" t="s">
        <v>15</v>
      </c>
      <c r="D5" s="1166" t="s">
        <v>634</v>
      </c>
      <c r="E5" s="1173"/>
      <c r="F5" s="1165" t="s">
        <v>635</v>
      </c>
      <c r="G5" s="1166"/>
      <c r="H5" s="1174" t="s">
        <v>1</v>
      </c>
    </row>
    <row r="6" spans="2:8" ht="32.25" thickBot="1" x14ac:dyDescent="0.3">
      <c r="B6" s="1171"/>
      <c r="C6" s="1137"/>
      <c r="D6" s="523" t="s">
        <v>16</v>
      </c>
      <c r="E6" s="524" t="s">
        <v>631</v>
      </c>
      <c r="F6" s="523" t="s">
        <v>16</v>
      </c>
      <c r="G6" s="523" t="s">
        <v>631</v>
      </c>
      <c r="H6" s="1138"/>
    </row>
    <row r="7" spans="2:8" ht="16.5" thickBot="1" x14ac:dyDescent="0.3">
      <c r="B7" s="539">
        <v>1</v>
      </c>
      <c r="C7" s="540">
        <v>2</v>
      </c>
      <c r="D7" s="540">
        <v>3</v>
      </c>
      <c r="E7" s="540">
        <v>4</v>
      </c>
      <c r="F7" s="540">
        <v>5</v>
      </c>
      <c r="G7" s="540">
        <v>6</v>
      </c>
      <c r="H7" s="541" t="s">
        <v>517</v>
      </c>
    </row>
    <row r="8" spans="2:8" ht="15.75" x14ac:dyDescent="0.25">
      <c r="B8" s="531" t="s">
        <v>463</v>
      </c>
      <c r="C8" s="532" t="s">
        <v>518</v>
      </c>
      <c r="D8" s="563">
        <v>725</v>
      </c>
      <c r="E8" s="533">
        <f>D8/D12*100</f>
        <v>49.623545516769333</v>
      </c>
      <c r="F8" s="563">
        <v>798</v>
      </c>
      <c r="G8" s="533">
        <f>F8/F12*100</f>
        <v>52.431011826544015</v>
      </c>
      <c r="H8" s="536">
        <f>F8/D8*100</f>
        <v>110.06896551724137</v>
      </c>
    </row>
    <row r="9" spans="2:8" ht="15.75" x14ac:dyDescent="0.25">
      <c r="B9" s="527" t="s">
        <v>464</v>
      </c>
      <c r="C9" s="534" t="s">
        <v>519</v>
      </c>
      <c r="D9" s="599">
        <v>135</v>
      </c>
      <c r="E9" s="535">
        <f>D9/D12*100</f>
        <v>9.2402464065708418</v>
      </c>
      <c r="F9" s="599">
        <v>127</v>
      </c>
      <c r="G9" s="535">
        <f>F9/F12*100</f>
        <v>8.3442838370565049</v>
      </c>
      <c r="H9" s="538">
        <f t="shared" ref="H9:H12" si="0">F9/D9*100</f>
        <v>94.074074074074076</v>
      </c>
    </row>
    <row r="10" spans="2:8" ht="15.75" x14ac:dyDescent="0.25">
      <c r="B10" s="527" t="s">
        <v>465</v>
      </c>
      <c r="C10" s="534" t="s">
        <v>19</v>
      </c>
      <c r="D10" s="599">
        <v>589</v>
      </c>
      <c r="E10" s="535">
        <f>D10/D12*100</f>
        <v>40.314852840520196</v>
      </c>
      <c r="F10" s="599">
        <v>587</v>
      </c>
      <c r="G10" s="535">
        <f>F10/F12*100</f>
        <v>38.567674113009197</v>
      </c>
      <c r="H10" s="538">
        <f t="shared" si="0"/>
        <v>99.660441426146008</v>
      </c>
    </row>
    <row r="11" spans="2:8" ht="16.5" thickBot="1" x14ac:dyDescent="0.3">
      <c r="B11" s="527" t="s">
        <v>467</v>
      </c>
      <c r="C11" s="534" t="s">
        <v>20</v>
      </c>
      <c r="D11" s="599">
        <v>12</v>
      </c>
      <c r="E11" s="535">
        <f>D11/D12*100</f>
        <v>0.82135523613963046</v>
      </c>
      <c r="F11" s="599">
        <v>10</v>
      </c>
      <c r="G11" s="535">
        <f>F11/F12*100</f>
        <v>0.65703022339027595</v>
      </c>
      <c r="H11" s="538">
        <f t="shared" si="0"/>
        <v>83.333333333333343</v>
      </c>
    </row>
    <row r="12" spans="2:8" ht="16.5" thickBot="1" x14ac:dyDescent="0.3">
      <c r="B12" s="1165" t="s">
        <v>21</v>
      </c>
      <c r="C12" s="1166"/>
      <c r="D12" s="600">
        <f>SUM(D8:D11)</f>
        <v>1461</v>
      </c>
      <c r="E12" s="542">
        <f>SUM(E8:E11)</f>
        <v>100</v>
      </c>
      <c r="F12" s="600">
        <f>SUM(F8:F11)</f>
        <v>1522</v>
      </c>
      <c r="G12" s="542">
        <f>SUM(G8:G11)</f>
        <v>100</v>
      </c>
      <c r="H12" s="543">
        <f t="shared" si="0"/>
        <v>104.17522245037645</v>
      </c>
    </row>
  </sheetData>
  <mergeCells count="7">
    <mergeCell ref="B12:C12"/>
    <mergeCell ref="B4:H4"/>
    <mergeCell ref="B5:B6"/>
    <mergeCell ref="C5:C6"/>
    <mergeCell ref="D5:E5"/>
    <mergeCell ref="F5:G5"/>
    <mergeCell ref="H5:H6"/>
  </mergeCells>
  <pageMargins left="0.7" right="0.7" top="0.75" bottom="0.75" header="0.3" footer="0.3"/>
  <pageSetup orientation="portrait" r:id="rId1"/>
  <ignoredErrors>
    <ignoredError sqref="D12 F12" formulaRange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topLeftCell="B1" workbookViewId="0">
      <selection activeCell="H4" sqref="H4:K4"/>
    </sheetView>
  </sheetViews>
  <sheetFormatPr defaultRowHeight="15" x14ac:dyDescent="0.25"/>
  <cols>
    <col min="2" max="2" width="5.7109375" customWidth="1"/>
    <col min="3" max="3" width="42.85546875" customWidth="1"/>
    <col min="4" max="4" width="15.42578125" customWidth="1"/>
    <col min="5" max="5" width="14.85546875" customWidth="1"/>
    <col min="6" max="6" width="13.28515625" customWidth="1"/>
    <col min="7" max="7" width="8.28515625" customWidth="1"/>
    <col min="8" max="9" width="13.7109375" customWidth="1"/>
    <col min="10" max="10" width="14.7109375" customWidth="1"/>
    <col min="11" max="11" width="8.5703125" customWidth="1"/>
    <col min="12" max="12" width="11.28515625" customWidth="1"/>
    <col min="13" max="13" width="13.7109375" customWidth="1"/>
  </cols>
  <sheetData>
    <row r="2" spans="2:12" ht="16.5" thickBo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166" t="s">
        <v>520</v>
      </c>
    </row>
    <row r="3" spans="2:12" ht="19.899999999999999" customHeight="1" thickBot="1" x14ac:dyDescent="0.3">
      <c r="B3" s="1183" t="s">
        <v>757</v>
      </c>
      <c r="C3" s="1184"/>
      <c r="D3" s="1184"/>
      <c r="E3" s="1184"/>
      <c r="F3" s="1184"/>
      <c r="G3" s="1184"/>
      <c r="H3" s="1184"/>
      <c r="I3" s="1184"/>
      <c r="J3" s="1184"/>
      <c r="K3" s="1184"/>
      <c r="L3" s="1185"/>
    </row>
    <row r="4" spans="2:12" ht="16.5" thickBot="1" x14ac:dyDescent="0.3">
      <c r="B4" s="1186" t="s">
        <v>133</v>
      </c>
      <c r="C4" s="1186" t="s">
        <v>97</v>
      </c>
      <c r="D4" s="1188" t="s">
        <v>762</v>
      </c>
      <c r="E4" s="1189"/>
      <c r="F4" s="1189"/>
      <c r="G4" s="1190"/>
      <c r="H4" s="1191" t="s">
        <v>763</v>
      </c>
      <c r="I4" s="1192"/>
      <c r="J4" s="1192"/>
      <c r="K4" s="1193"/>
      <c r="L4" s="1194" t="s">
        <v>1</v>
      </c>
    </row>
    <row r="5" spans="2:12" ht="32.25" thickBot="1" x14ac:dyDescent="0.3">
      <c r="B5" s="1187"/>
      <c r="C5" s="1187"/>
      <c r="D5" s="868" t="s">
        <v>294</v>
      </c>
      <c r="E5" s="868" t="s">
        <v>295</v>
      </c>
      <c r="F5" s="868" t="s">
        <v>21</v>
      </c>
      <c r="G5" s="868" t="s">
        <v>68</v>
      </c>
      <c r="H5" s="868" t="s">
        <v>294</v>
      </c>
      <c r="I5" s="868" t="s">
        <v>295</v>
      </c>
      <c r="J5" s="868" t="s">
        <v>21</v>
      </c>
      <c r="K5" s="869" t="s">
        <v>68</v>
      </c>
      <c r="L5" s="1195"/>
    </row>
    <row r="6" spans="2:12" ht="14.65" customHeight="1" thickBot="1" x14ac:dyDescent="0.3">
      <c r="B6" s="916">
        <v>1</v>
      </c>
      <c r="C6" s="916">
        <v>2</v>
      </c>
      <c r="D6" s="916">
        <v>3</v>
      </c>
      <c r="E6" s="916">
        <v>4</v>
      </c>
      <c r="F6" s="916" t="s">
        <v>613</v>
      </c>
      <c r="G6" s="916">
        <v>6</v>
      </c>
      <c r="H6" s="917">
        <v>7</v>
      </c>
      <c r="I6" s="916">
        <v>8</v>
      </c>
      <c r="J6" s="916" t="s">
        <v>614</v>
      </c>
      <c r="K6" s="918">
        <v>10</v>
      </c>
      <c r="L6" s="916">
        <v>11</v>
      </c>
    </row>
    <row r="7" spans="2:12" ht="15.75" x14ac:dyDescent="0.25">
      <c r="B7" s="888"/>
      <c r="C7" s="870" t="s">
        <v>298</v>
      </c>
      <c r="D7" s="1177"/>
      <c r="E7" s="1177"/>
      <c r="F7" s="1177"/>
      <c r="G7" s="1177"/>
      <c r="H7" s="1177"/>
      <c r="I7" s="1177"/>
      <c r="J7" s="1177"/>
      <c r="K7" s="1177"/>
      <c r="L7" s="1178"/>
    </row>
    <row r="8" spans="2:12" ht="15.75" x14ac:dyDescent="0.25">
      <c r="B8" s="889" t="s">
        <v>463</v>
      </c>
      <c r="C8" s="871" t="s">
        <v>299</v>
      </c>
      <c r="D8" s="872">
        <v>48291</v>
      </c>
      <c r="E8" s="872">
        <v>9107</v>
      </c>
      <c r="F8" s="872">
        <f t="shared" ref="F8:F16" si="0">D8+E8</f>
        <v>57398</v>
      </c>
      <c r="G8" s="873">
        <f>F8/F17*100</f>
        <v>9.8901875238001704</v>
      </c>
      <c r="H8" s="872">
        <v>35596</v>
      </c>
      <c r="I8" s="872">
        <v>13281</v>
      </c>
      <c r="J8" s="872">
        <f t="shared" ref="J8:J16" si="1">H8+I8</f>
        <v>48877</v>
      </c>
      <c r="K8" s="874">
        <f>J8/J17*100</f>
        <v>7.7423023675031439</v>
      </c>
      <c r="L8" s="890">
        <f t="shared" ref="L8:L17" si="2">J8/F8*100</f>
        <v>85.154535001219557</v>
      </c>
    </row>
    <row r="9" spans="2:12" ht="15.75" x14ac:dyDescent="0.25">
      <c r="B9" s="891" t="s">
        <v>464</v>
      </c>
      <c r="C9" s="892" t="s">
        <v>300</v>
      </c>
      <c r="D9" s="893">
        <v>210</v>
      </c>
      <c r="E9" s="893">
        <v>0</v>
      </c>
      <c r="F9" s="893">
        <f t="shared" si="0"/>
        <v>210</v>
      </c>
      <c r="G9" s="894">
        <f>F9/F17*100</f>
        <v>3.6184873688944484E-2</v>
      </c>
      <c r="H9" s="893">
        <v>2150</v>
      </c>
      <c r="I9" s="893">
        <v>0</v>
      </c>
      <c r="J9" s="893">
        <f t="shared" si="1"/>
        <v>2150</v>
      </c>
      <c r="K9" s="895">
        <f>J9/J17*100</f>
        <v>0.3405681627377245</v>
      </c>
      <c r="L9" s="896">
        <f t="shared" si="2"/>
        <v>1023.8095238095237</v>
      </c>
    </row>
    <row r="10" spans="2:12" ht="15.75" x14ac:dyDescent="0.25">
      <c r="B10" s="897" t="s">
        <v>465</v>
      </c>
      <c r="C10" s="892" t="s">
        <v>301</v>
      </c>
      <c r="D10" s="893">
        <v>322369</v>
      </c>
      <c r="E10" s="893">
        <v>134551</v>
      </c>
      <c r="F10" s="893">
        <f t="shared" si="0"/>
        <v>456920</v>
      </c>
      <c r="G10" s="894">
        <f>F10/F17*100</f>
        <v>78.731392790250084</v>
      </c>
      <c r="H10" s="893">
        <v>367431</v>
      </c>
      <c r="I10" s="893">
        <v>140870</v>
      </c>
      <c r="J10" s="893">
        <f t="shared" si="1"/>
        <v>508301</v>
      </c>
      <c r="K10" s="895">
        <f>J10/J17*100</f>
        <v>80.516808226859581</v>
      </c>
      <c r="L10" s="896">
        <f t="shared" si="2"/>
        <v>111.24507572441564</v>
      </c>
    </row>
    <row r="11" spans="2:12" ht="15.75" x14ac:dyDescent="0.25">
      <c r="B11" s="897" t="s">
        <v>467</v>
      </c>
      <c r="C11" s="892" t="s">
        <v>302</v>
      </c>
      <c r="D11" s="893">
        <v>-2232</v>
      </c>
      <c r="E11" s="893">
        <v>-672</v>
      </c>
      <c r="F11" s="893">
        <f t="shared" si="0"/>
        <v>-2904</v>
      </c>
      <c r="G11" s="894">
        <f>F11/F17*100</f>
        <v>-0.50038511044140377</v>
      </c>
      <c r="H11" s="893">
        <v>-2600</v>
      </c>
      <c r="I11" s="893">
        <v>-1312</v>
      </c>
      <c r="J11" s="893">
        <f t="shared" si="1"/>
        <v>-3912</v>
      </c>
      <c r="K11" s="895">
        <f>J11/J17*100</f>
        <v>-0.61967565238603639</v>
      </c>
      <c r="L11" s="896">
        <f t="shared" si="2"/>
        <v>134.71074380165288</v>
      </c>
    </row>
    <row r="12" spans="2:12" ht="15.75" x14ac:dyDescent="0.25">
      <c r="B12" s="897" t="s">
        <v>468</v>
      </c>
      <c r="C12" s="892" t="s">
        <v>303</v>
      </c>
      <c r="D12" s="893">
        <f>D10+D11</f>
        <v>320137</v>
      </c>
      <c r="E12" s="893">
        <f>E10+E11</f>
        <v>133879</v>
      </c>
      <c r="F12" s="893">
        <f t="shared" si="0"/>
        <v>454016</v>
      </c>
      <c r="G12" s="894">
        <f>F12/F17*100</f>
        <v>78.23100767980867</v>
      </c>
      <c r="H12" s="893">
        <f>H10+H11</f>
        <v>364831</v>
      </c>
      <c r="I12" s="893">
        <f>I10+I11</f>
        <v>139558</v>
      </c>
      <c r="J12" s="893">
        <f t="shared" si="1"/>
        <v>504389</v>
      </c>
      <c r="K12" s="895">
        <f>J12/J17*100</f>
        <v>79.897132574473545</v>
      </c>
      <c r="L12" s="896">
        <f t="shared" si="2"/>
        <v>111.09498343670707</v>
      </c>
    </row>
    <row r="13" spans="2:12" ht="15.75" x14ac:dyDescent="0.25">
      <c r="B13" s="897" t="s">
        <v>469</v>
      </c>
      <c r="C13" s="892" t="s">
        <v>304</v>
      </c>
      <c r="D13" s="893">
        <v>24918</v>
      </c>
      <c r="E13" s="893">
        <v>1751</v>
      </c>
      <c r="F13" s="893">
        <f t="shared" si="0"/>
        <v>26669</v>
      </c>
      <c r="G13" s="894">
        <f>F13/F17*100</f>
        <v>4.5953066495736214</v>
      </c>
      <c r="H13" s="893">
        <v>27505</v>
      </c>
      <c r="I13" s="893">
        <v>5748</v>
      </c>
      <c r="J13" s="893">
        <f t="shared" si="1"/>
        <v>33253</v>
      </c>
      <c r="K13" s="895">
        <f>J13/J17*100</f>
        <v>5.2674014490779317</v>
      </c>
      <c r="L13" s="896">
        <f t="shared" si="2"/>
        <v>124.68783981401627</v>
      </c>
    </row>
    <row r="14" spans="2:12" ht="15.75" x14ac:dyDescent="0.25">
      <c r="B14" s="897" t="s">
        <v>470</v>
      </c>
      <c r="C14" s="892" t="s">
        <v>305</v>
      </c>
      <c r="D14" s="893">
        <v>33061</v>
      </c>
      <c r="E14" s="893">
        <v>0</v>
      </c>
      <c r="F14" s="893">
        <f t="shared" si="0"/>
        <v>33061</v>
      </c>
      <c r="G14" s="894">
        <f>F14/F17*100</f>
        <v>5.6967052810961611</v>
      </c>
      <c r="H14" s="893">
        <v>33061</v>
      </c>
      <c r="I14" s="893">
        <v>0</v>
      </c>
      <c r="J14" s="893">
        <f t="shared" si="1"/>
        <v>33061</v>
      </c>
      <c r="K14" s="895">
        <f>J14/J17*100</f>
        <v>5.2369879201264693</v>
      </c>
      <c r="L14" s="896">
        <f t="shared" si="2"/>
        <v>100</v>
      </c>
    </row>
    <row r="15" spans="2:12" ht="15.75" x14ac:dyDescent="0.25">
      <c r="B15" s="897" t="s">
        <v>471</v>
      </c>
      <c r="C15" s="892" t="s">
        <v>164</v>
      </c>
      <c r="D15" s="893">
        <v>6900</v>
      </c>
      <c r="E15" s="893">
        <v>2270</v>
      </c>
      <c r="F15" s="893">
        <f t="shared" si="0"/>
        <v>9170</v>
      </c>
      <c r="G15" s="894">
        <f>F15/F17*100</f>
        <v>1.5800728177505761</v>
      </c>
      <c r="H15" s="893">
        <v>7134</v>
      </c>
      <c r="I15" s="893">
        <v>2692</v>
      </c>
      <c r="J15" s="893">
        <f t="shared" si="1"/>
        <v>9826</v>
      </c>
      <c r="K15" s="895">
        <f>J15/J17*100</f>
        <v>1.556475705609712</v>
      </c>
      <c r="L15" s="896">
        <f t="shared" si="2"/>
        <v>107.15376226826609</v>
      </c>
    </row>
    <row r="16" spans="2:12" ht="15.75" x14ac:dyDescent="0.25">
      <c r="B16" s="898" t="s">
        <v>472</v>
      </c>
      <c r="C16" s="875" t="s">
        <v>758</v>
      </c>
      <c r="D16" s="876">
        <v>-135</v>
      </c>
      <c r="E16" s="876">
        <v>-36</v>
      </c>
      <c r="F16" s="876">
        <f t="shared" si="0"/>
        <v>-171</v>
      </c>
      <c r="G16" s="877">
        <f>F16/F17*100</f>
        <v>-2.9464825718140512E-2</v>
      </c>
      <c r="H16" s="876">
        <v>-159</v>
      </c>
      <c r="I16" s="876">
        <v>-99</v>
      </c>
      <c r="J16" s="876">
        <f t="shared" si="1"/>
        <v>-258</v>
      </c>
      <c r="K16" s="878">
        <f>J16/J17*100</f>
        <v>-4.0868179528526935E-2</v>
      </c>
      <c r="L16" s="899">
        <f t="shared" si="2"/>
        <v>150.87719298245614</v>
      </c>
    </row>
    <row r="17" spans="2:12" ht="15.75" x14ac:dyDescent="0.25">
      <c r="B17" s="1175" t="s">
        <v>306</v>
      </c>
      <c r="C17" s="1176"/>
      <c r="D17" s="879">
        <f t="shared" ref="D17:K17" si="3">D8+D9+D12+D13+D14+D15+D16</f>
        <v>433382</v>
      </c>
      <c r="E17" s="879">
        <f t="shared" si="3"/>
        <v>146971</v>
      </c>
      <c r="F17" s="879">
        <f t="shared" si="3"/>
        <v>580353</v>
      </c>
      <c r="G17" s="880">
        <f t="shared" si="3"/>
        <v>100</v>
      </c>
      <c r="H17" s="879">
        <f t="shared" si="3"/>
        <v>470118</v>
      </c>
      <c r="I17" s="881">
        <f t="shared" si="3"/>
        <v>161180</v>
      </c>
      <c r="J17" s="881">
        <f t="shared" si="3"/>
        <v>631298</v>
      </c>
      <c r="K17" s="882">
        <f t="shared" si="3"/>
        <v>100</v>
      </c>
      <c r="L17" s="900">
        <f t="shared" si="2"/>
        <v>108.77827804801561</v>
      </c>
    </row>
    <row r="18" spans="2:12" ht="15.75" x14ac:dyDescent="0.25">
      <c r="B18" s="1179" t="s">
        <v>307</v>
      </c>
      <c r="C18" s="1180"/>
      <c r="D18" s="1181"/>
      <c r="E18" s="1181"/>
      <c r="F18" s="1181"/>
      <c r="G18" s="1181"/>
      <c r="H18" s="1181"/>
      <c r="I18" s="1181"/>
      <c r="J18" s="1181"/>
      <c r="K18" s="1181"/>
      <c r="L18" s="1182"/>
    </row>
    <row r="19" spans="2:12" ht="15.75" x14ac:dyDescent="0.25">
      <c r="B19" s="901" t="s">
        <v>473</v>
      </c>
      <c r="C19" s="902" t="s">
        <v>759</v>
      </c>
      <c r="D19" s="903">
        <v>177970</v>
      </c>
      <c r="E19" s="903">
        <v>101712</v>
      </c>
      <c r="F19" s="903">
        <f>D19+E19</f>
        <v>279682</v>
      </c>
      <c r="G19" s="904">
        <f>F19/F22*100</f>
        <v>48.191704014625579</v>
      </c>
      <c r="H19" s="893">
        <v>195860</v>
      </c>
      <c r="I19" s="893">
        <v>105883</v>
      </c>
      <c r="J19" s="893">
        <f>H19+I19</f>
        <v>301743</v>
      </c>
      <c r="K19" s="905">
        <f>J19/J22*100</f>
        <v>47.797236804171725</v>
      </c>
      <c r="L19" s="906">
        <f>J19/F19*100</f>
        <v>107.88788695733011</v>
      </c>
    </row>
    <row r="20" spans="2:12" ht="15.75" x14ac:dyDescent="0.25">
      <c r="B20" s="901" t="s">
        <v>474</v>
      </c>
      <c r="C20" s="902" t="s">
        <v>760</v>
      </c>
      <c r="D20" s="903">
        <v>21647</v>
      </c>
      <c r="E20" s="903">
        <v>6155</v>
      </c>
      <c r="F20" s="903">
        <f>D20+E20</f>
        <v>27802</v>
      </c>
      <c r="G20" s="904">
        <f>F20/F22*100</f>
        <v>4.7905326585715935</v>
      </c>
      <c r="H20" s="893">
        <v>25257</v>
      </c>
      <c r="I20" s="893">
        <v>9982</v>
      </c>
      <c r="J20" s="893">
        <f>H20+I20</f>
        <v>35239</v>
      </c>
      <c r="K20" s="905">
        <f>J20/J22*100</f>
        <v>5.5819913891696151</v>
      </c>
      <c r="L20" s="906">
        <f>J20/F20*100</f>
        <v>126.74987410977627</v>
      </c>
    </row>
    <row r="21" spans="2:12" ht="15.75" x14ac:dyDescent="0.25">
      <c r="B21" s="907" t="s">
        <v>475</v>
      </c>
      <c r="C21" s="883" t="s">
        <v>308</v>
      </c>
      <c r="D21" s="884">
        <v>233765</v>
      </c>
      <c r="E21" s="884">
        <v>39104</v>
      </c>
      <c r="F21" s="884">
        <f>D21+E21</f>
        <v>272869</v>
      </c>
      <c r="G21" s="885">
        <f>F21/F22*100</f>
        <v>47.017763326802822</v>
      </c>
      <c r="H21" s="876">
        <v>249001</v>
      </c>
      <c r="I21" s="876">
        <v>45315</v>
      </c>
      <c r="J21" s="876">
        <f>H21+I21</f>
        <v>294316</v>
      </c>
      <c r="K21" s="886">
        <f>J21/J22*100</f>
        <v>46.620771806658659</v>
      </c>
      <c r="L21" s="908">
        <f>J21/F21*100</f>
        <v>107.85981551587025</v>
      </c>
    </row>
    <row r="22" spans="2:12" ht="15.75" x14ac:dyDescent="0.25">
      <c r="B22" s="1175" t="s">
        <v>309</v>
      </c>
      <c r="C22" s="1176"/>
      <c r="D22" s="879">
        <f>SUM(D19:D21)</f>
        <v>433382</v>
      </c>
      <c r="E22" s="879">
        <v>146971</v>
      </c>
      <c r="F22" s="879">
        <f>SUM(F19:F21)</f>
        <v>580353</v>
      </c>
      <c r="G22" s="880">
        <f>SUM(G19:G21)</f>
        <v>100</v>
      </c>
      <c r="H22" s="881">
        <f>SUM(H19:H21)</f>
        <v>470118</v>
      </c>
      <c r="I22" s="881">
        <f>SUM(I19:I21)</f>
        <v>161180</v>
      </c>
      <c r="J22" s="881">
        <f>H22+I22</f>
        <v>631298</v>
      </c>
      <c r="K22" s="887">
        <f>SUM(K19:K21)</f>
        <v>100</v>
      </c>
      <c r="L22" s="909">
        <f>J22/F22*100</f>
        <v>108.77827804801561</v>
      </c>
    </row>
    <row r="23" spans="2:12" ht="16.5" thickBot="1" x14ac:dyDescent="0.3">
      <c r="B23" s="910" t="s">
        <v>476</v>
      </c>
      <c r="C23" s="911" t="s">
        <v>761</v>
      </c>
      <c r="D23" s="912">
        <v>105572</v>
      </c>
      <c r="E23" s="912">
        <v>1506</v>
      </c>
      <c r="F23" s="912">
        <f>D23+E23</f>
        <v>107078</v>
      </c>
      <c r="G23" s="913"/>
      <c r="H23" s="912">
        <v>99681</v>
      </c>
      <c r="I23" s="912">
        <v>2555</v>
      </c>
      <c r="J23" s="912">
        <f>H23+I23</f>
        <v>102236</v>
      </c>
      <c r="K23" s="914"/>
      <c r="L23" s="915">
        <f>J23/F23*100</f>
        <v>95.478062720633559</v>
      </c>
    </row>
    <row r="24" spans="2:12" x14ac:dyDescent="0.25">
      <c r="K24" s="812"/>
    </row>
  </sheetData>
  <mergeCells count="11">
    <mergeCell ref="B3:L3"/>
    <mergeCell ref="B4:B5"/>
    <mergeCell ref="C4:C5"/>
    <mergeCell ref="D4:G4"/>
    <mergeCell ref="H4:K4"/>
    <mergeCell ref="L4:L5"/>
    <mergeCell ref="B22:C22"/>
    <mergeCell ref="D7:L7"/>
    <mergeCell ref="B17:C17"/>
    <mergeCell ref="B18:C18"/>
    <mergeCell ref="D18:L18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1"/>
  <sheetViews>
    <sheetView topLeftCell="B1" workbookViewId="0">
      <selection activeCell="C9" sqref="C9"/>
    </sheetView>
  </sheetViews>
  <sheetFormatPr defaultRowHeight="15" x14ac:dyDescent="0.25"/>
  <cols>
    <col min="3" max="3" width="38.28515625" customWidth="1"/>
    <col min="4" max="4" width="13.42578125" customWidth="1"/>
    <col min="5" max="5" width="13.28515625" customWidth="1"/>
    <col min="6" max="7" width="12.28515625" customWidth="1"/>
    <col min="8" max="8" width="11.7109375" customWidth="1"/>
    <col min="9" max="9" width="12.28515625" customWidth="1"/>
    <col min="10" max="10" width="12.42578125" customWidth="1"/>
    <col min="11" max="11" width="12.28515625" customWidth="1"/>
    <col min="12" max="12" width="11.7109375" customWidth="1"/>
  </cols>
  <sheetData>
    <row r="2" spans="2:12" ht="15.75" x14ac:dyDescent="0.2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2:12" ht="16.5" thickBot="1" x14ac:dyDescent="0.3">
      <c r="B3" s="132"/>
      <c r="C3" s="57"/>
      <c r="D3" s="57"/>
      <c r="E3" s="57"/>
      <c r="F3" s="57"/>
      <c r="G3" s="57"/>
      <c r="H3" s="57"/>
      <c r="I3" s="57"/>
      <c r="J3" s="57"/>
      <c r="K3" s="57"/>
      <c r="L3" s="191" t="s">
        <v>521</v>
      </c>
    </row>
    <row r="4" spans="2:12" ht="19.899999999999999" customHeight="1" thickBot="1" x14ac:dyDescent="0.3">
      <c r="B4" s="1198" t="s">
        <v>764</v>
      </c>
      <c r="C4" s="1199"/>
      <c r="D4" s="1199"/>
      <c r="E4" s="1199"/>
      <c r="F4" s="1199"/>
      <c r="G4" s="1199"/>
      <c r="H4" s="1199"/>
      <c r="I4" s="1199"/>
      <c r="J4" s="1199"/>
      <c r="K4" s="1199"/>
      <c r="L4" s="1200"/>
    </row>
    <row r="5" spans="2:12" ht="16.5" thickBot="1" x14ac:dyDescent="0.3">
      <c r="B5" s="1152" t="s">
        <v>133</v>
      </c>
      <c r="C5" s="1201" t="s">
        <v>97</v>
      </c>
      <c r="D5" s="1203" t="s">
        <v>762</v>
      </c>
      <c r="E5" s="1204"/>
      <c r="F5" s="1204"/>
      <c r="G5" s="1205"/>
      <c r="H5" s="1204" t="s">
        <v>763</v>
      </c>
      <c r="I5" s="1204"/>
      <c r="J5" s="1204"/>
      <c r="K5" s="1204"/>
      <c r="L5" s="1152" t="s">
        <v>1</v>
      </c>
    </row>
    <row r="6" spans="2:12" ht="16.5" thickBot="1" x14ac:dyDescent="0.3">
      <c r="B6" s="1153"/>
      <c r="C6" s="1202"/>
      <c r="D6" s="133" t="s">
        <v>310</v>
      </c>
      <c r="E6" s="133" t="s">
        <v>311</v>
      </c>
      <c r="F6" s="133" t="s">
        <v>21</v>
      </c>
      <c r="G6" s="133" t="s">
        <v>68</v>
      </c>
      <c r="H6" s="133" t="s">
        <v>310</v>
      </c>
      <c r="I6" s="778" t="s">
        <v>311</v>
      </c>
      <c r="J6" s="133" t="s">
        <v>21</v>
      </c>
      <c r="K6" s="133" t="s">
        <v>68</v>
      </c>
      <c r="L6" s="1153"/>
    </row>
    <row r="7" spans="2:12" ht="15.75" x14ac:dyDescent="0.25">
      <c r="B7" s="501">
        <v>1</v>
      </c>
      <c r="C7" s="546">
        <v>2</v>
      </c>
      <c r="D7" s="546">
        <v>3</v>
      </c>
      <c r="E7" s="546">
        <v>4</v>
      </c>
      <c r="F7" s="546" t="s">
        <v>296</v>
      </c>
      <c r="G7" s="546">
        <v>6</v>
      </c>
      <c r="H7" s="546">
        <v>7</v>
      </c>
      <c r="I7" s="780">
        <v>8</v>
      </c>
      <c r="J7" s="546" t="s">
        <v>312</v>
      </c>
      <c r="K7" s="546">
        <v>10</v>
      </c>
      <c r="L7" s="548" t="s">
        <v>427</v>
      </c>
    </row>
    <row r="8" spans="2:12" ht="15.75" x14ac:dyDescent="0.25">
      <c r="B8" s="503">
        <v>1</v>
      </c>
      <c r="C8" s="504" t="s">
        <v>765</v>
      </c>
      <c r="D8" s="134">
        <v>69189</v>
      </c>
      <c r="E8" s="134">
        <v>33197</v>
      </c>
      <c r="F8" s="134">
        <f>D8+E8</f>
        <v>102386</v>
      </c>
      <c r="G8" s="779">
        <f>F8/F10*100</f>
        <v>36.608004805457625</v>
      </c>
      <c r="H8" s="550">
        <v>82452</v>
      </c>
      <c r="I8" s="550">
        <v>56995</v>
      </c>
      <c r="J8" s="502">
        <f>H8+I8</f>
        <v>139447</v>
      </c>
      <c r="K8" s="544">
        <f>J8/J10*100</f>
        <v>46.213830975366456</v>
      </c>
      <c r="L8" s="551">
        <f>J8/F8*100</f>
        <v>136.19733166643877</v>
      </c>
    </row>
    <row r="9" spans="2:12" ht="15.75" x14ac:dyDescent="0.25">
      <c r="B9" s="503">
        <v>2</v>
      </c>
      <c r="C9" s="504" t="s">
        <v>766</v>
      </c>
      <c r="D9" s="134">
        <v>108781</v>
      </c>
      <c r="E9" s="502">
        <v>68515</v>
      </c>
      <c r="F9" s="134">
        <f>D9+E9</f>
        <v>177296</v>
      </c>
      <c r="G9" s="779">
        <f>F9/F10*100</f>
        <v>63.391995194542375</v>
      </c>
      <c r="H9" s="550">
        <v>113408</v>
      </c>
      <c r="I9" s="550">
        <v>48888</v>
      </c>
      <c r="J9" s="502">
        <f>H9+I9</f>
        <v>162296</v>
      </c>
      <c r="K9" s="544">
        <f>J9/J10*100</f>
        <v>53.786169024633544</v>
      </c>
      <c r="L9" s="551">
        <f>J9/F9*100</f>
        <v>91.539572240772486</v>
      </c>
    </row>
    <row r="10" spans="2:12" ht="16.5" thickBot="1" x14ac:dyDescent="0.3">
      <c r="B10" s="1196" t="s">
        <v>313</v>
      </c>
      <c r="C10" s="1197"/>
      <c r="D10" s="549">
        <f>SUM(D8:D9)</f>
        <v>177970</v>
      </c>
      <c r="E10" s="549">
        <f t="shared" ref="E10:F10" si="0">SUM(E8:E9)</f>
        <v>101712</v>
      </c>
      <c r="F10" s="549">
        <f t="shared" si="0"/>
        <v>279682</v>
      </c>
      <c r="G10" s="556">
        <f>SUM(G8:G9)</f>
        <v>100</v>
      </c>
      <c r="H10" s="781">
        <f>SUM(H8:H9)</f>
        <v>195860</v>
      </c>
      <c r="I10" s="549">
        <f>SUM(I8:I9)</f>
        <v>105883</v>
      </c>
      <c r="J10" s="549">
        <f>SUM(J8:J9)</f>
        <v>301743</v>
      </c>
      <c r="K10" s="556">
        <f>SUM(K8:K9)</f>
        <v>100</v>
      </c>
      <c r="L10" s="552">
        <f>J10/F10*100</f>
        <v>107.88788695733011</v>
      </c>
    </row>
    <row r="11" spans="2:12" x14ac:dyDescent="0.25"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</row>
  </sheetData>
  <mergeCells count="7">
    <mergeCell ref="B10:C10"/>
    <mergeCell ref="B4:L4"/>
    <mergeCell ref="B5:B6"/>
    <mergeCell ref="C5:C6"/>
    <mergeCell ref="D5:G5"/>
    <mergeCell ref="H5:K5"/>
    <mergeCell ref="L5:L6"/>
  </mergeCells>
  <pageMargins left="0.7" right="0.7" top="0.75" bottom="0.75" header="0.3" footer="0.3"/>
  <ignoredErrors>
    <ignoredError sqref="D10:E10 H10:I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"/>
  <sheetViews>
    <sheetView workbookViewId="0">
      <selection activeCell="H7" sqref="H7"/>
    </sheetView>
  </sheetViews>
  <sheetFormatPr defaultColWidth="9.28515625" defaultRowHeight="15" x14ac:dyDescent="0.25"/>
  <cols>
    <col min="1" max="1" width="9.28515625" style="85"/>
    <col min="2" max="2" width="31" style="85" customWidth="1"/>
    <col min="3" max="3" width="13.42578125" style="85" customWidth="1"/>
    <col min="4" max="4" width="14.7109375" style="85" customWidth="1"/>
    <col min="5" max="5" width="14" style="85" customWidth="1"/>
    <col min="6" max="6" width="14.28515625" style="85" customWidth="1"/>
    <col min="7" max="7" width="13.7109375" style="85" customWidth="1"/>
    <col min="8" max="8" width="13.28515625" style="85" customWidth="1"/>
    <col min="9" max="9" width="12" style="85" customWidth="1"/>
    <col min="10" max="10" width="13" style="85" customWidth="1"/>
    <col min="11" max="16384" width="9.28515625" style="85"/>
  </cols>
  <sheetData>
    <row r="2" spans="2:10" ht="15.75" x14ac:dyDescent="0.25">
      <c r="B2" s="480"/>
    </row>
    <row r="3" spans="2:10" ht="15.75" x14ac:dyDescent="0.25">
      <c r="B3" s="41"/>
      <c r="C3" s="41"/>
      <c r="D3" s="41"/>
      <c r="E3" s="41"/>
      <c r="F3" s="41"/>
      <c r="G3" s="41"/>
      <c r="H3" s="41"/>
      <c r="I3" s="41"/>
      <c r="J3" s="41"/>
    </row>
    <row r="4" spans="2:10" ht="16.5" thickBot="1" x14ac:dyDescent="0.3">
      <c r="B4" s="481" t="s">
        <v>14</v>
      </c>
      <c r="C4" s="345"/>
      <c r="D4" s="345"/>
      <c r="E4" s="345"/>
      <c r="F4" s="345"/>
      <c r="G4" s="345"/>
      <c r="H4" s="345"/>
      <c r="I4" s="345"/>
      <c r="J4" s="431" t="s">
        <v>503</v>
      </c>
    </row>
    <row r="5" spans="2:10" ht="19.899999999999999" customHeight="1" thickBot="1" x14ac:dyDescent="0.3">
      <c r="B5" s="1021" t="s">
        <v>632</v>
      </c>
      <c r="C5" s="1022"/>
      <c r="D5" s="1022"/>
      <c r="E5" s="1022"/>
      <c r="F5" s="1022"/>
      <c r="G5" s="1022"/>
      <c r="H5" s="1022"/>
      <c r="I5" s="1022"/>
      <c r="J5" s="1023"/>
    </row>
    <row r="6" spans="2:10" ht="16.5" thickBot="1" x14ac:dyDescent="0.3">
      <c r="B6" s="1024" t="s">
        <v>7</v>
      </c>
      <c r="C6" s="1026" t="s">
        <v>628</v>
      </c>
      <c r="D6" s="1027"/>
      <c r="E6" s="1026" t="s">
        <v>629</v>
      </c>
      <c r="F6" s="1027"/>
      <c r="G6" s="1028" t="s">
        <v>630</v>
      </c>
      <c r="H6" s="1028"/>
      <c r="I6" s="1028" t="s">
        <v>1</v>
      </c>
      <c r="J6" s="1027"/>
    </row>
    <row r="7" spans="2:10" ht="16.5" thickBot="1" x14ac:dyDescent="0.3">
      <c r="B7" s="1025"/>
      <c r="C7" s="513" t="s">
        <v>2</v>
      </c>
      <c r="D7" s="514" t="s">
        <v>631</v>
      </c>
      <c r="E7" s="513" t="s">
        <v>2</v>
      </c>
      <c r="F7" s="514" t="s">
        <v>631</v>
      </c>
      <c r="G7" s="512" t="s">
        <v>2</v>
      </c>
      <c r="H7" s="512" t="s">
        <v>631</v>
      </c>
      <c r="I7" s="512" t="s">
        <v>8</v>
      </c>
      <c r="J7" s="514" t="s">
        <v>9</v>
      </c>
    </row>
    <row r="8" spans="2:10" ht="15.75" x14ac:dyDescent="0.25">
      <c r="B8" s="482">
        <v>1</v>
      </c>
      <c r="C8" s="483">
        <v>2</v>
      </c>
      <c r="D8" s="483">
        <v>3</v>
      </c>
      <c r="E8" s="483">
        <v>4</v>
      </c>
      <c r="F8" s="483">
        <v>5</v>
      </c>
      <c r="G8" s="483">
        <v>6</v>
      </c>
      <c r="H8" s="483">
        <v>7</v>
      </c>
      <c r="I8" s="483">
        <v>8</v>
      </c>
      <c r="J8" s="484"/>
    </row>
    <row r="9" spans="2:10" ht="15.75" x14ac:dyDescent="0.25">
      <c r="B9" s="485" t="s">
        <v>10</v>
      </c>
      <c r="C9" s="402">
        <v>31619</v>
      </c>
      <c r="D9" s="452">
        <f>C9/C$12*100</f>
        <v>2.5794814605123721</v>
      </c>
      <c r="E9" s="402">
        <v>41619</v>
      </c>
      <c r="F9" s="452">
        <f>E9/E$12*100</f>
        <v>3.2022005078094948</v>
      </c>
      <c r="G9" s="402">
        <v>41619</v>
      </c>
      <c r="H9" s="452">
        <f>G9/G12*100</f>
        <v>3.2022029716111193</v>
      </c>
      <c r="I9" s="442">
        <f>E9/C9*100</f>
        <v>131.62655365444826</v>
      </c>
      <c r="J9" s="443">
        <f>G9/E9*100</f>
        <v>100</v>
      </c>
    </row>
    <row r="10" spans="2:10" ht="18.75" customHeight="1" x14ac:dyDescent="0.25">
      <c r="B10" s="485" t="s">
        <v>11</v>
      </c>
      <c r="C10" s="402">
        <v>142109</v>
      </c>
      <c r="D10" s="452">
        <f t="shared" ref="D10:D11" si="0">C10/C$12*100</f>
        <v>11.593267683100436</v>
      </c>
      <c r="E10" s="402">
        <v>139637</v>
      </c>
      <c r="F10" s="452">
        <f t="shared" ref="F10:F11" si="1">E10/E$12*100</f>
        <v>10.743787027775641</v>
      </c>
      <c r="G10" s="402">
        <v>139355</v>
      </c>
      <c r="H10" s="452">
        <f>G10/G12*100</f>
        <v>10.722097962682128</v>
      </c>
      <c r="I10" s="442">
        <f t="shared" ref="I10:I12" si="2">E10/C10*100</f>
        <v>98.260490187109895</v>
      </c>
      <c r="J10" s="443">
        <f t="shared" ref="J10:J12" si="3">G10/E10*100</f>
        <v>99.798047795355103</v>
      </c>
    </row>
    <row r="11" spans="2:10" ht="20.25" customHeight="1" x14ac:dyDescent="0.25">
      <c r="B11" s="485" t="s">
        <v>12</v>
      </c>
      <c r="C11" s="402">
        <v>1052061</v>
      </c>
      <c r="D11" s="452">
        <f t="shared" si="0"/>
        <v>85.827250856387195</v>
      </c>
      <c r="E11" s="402">
        <v>1118444</v>
      </c>
      <c r="F11" s="452">
        <f t="shared" si="1"/>
        <v>86.054012464414868</v>
      </c>
      <c r="G11" s="402">
        <v>1118725</v>
      </c>
      <c r="H11" s="452">
        <f>G11/G12*100</f>
        <v>86.075699065706758</v>
      </c>
      <c r="I11" s="442">
        <f t="shared" si="2"/>
        <v>106.30980522992488</v>
      </c>
      <c r="J11" s="443">
        <f t="shared" si="3"/>
        <v>100.02512419039309</v>
      </c>
    </row>
    <row r="12" spans="2:10" ht="16.5" thickBot="1" x14ac:dyDescent="0.3">
      <c r="B12" s="405" t="s">
        <v>13</v>
      </c>
      <c r="C12" s="406">
        <f t="shared" ref="C12:H12" si="4">SUM(C9:C11)</f>
        <v>1225789</v>
      </c>
      <c r="D12" s="407">
        <f t="shared" si="4"/>
        <v>100</v>
      </c>
      <c r="E12" s="406">
        <f t="shared" si="4"/>
        <v>1299700</v>
      </c>
      <c r="F12" s="407">
        <f t="shared" si="4"/>
        <v>100</v>
      </c>
      <c r="G12" s="406">
        <f t="shared" si="4"/>
        <v>1299699</v>
      </c>
      <c r="H12" s="407">
        <f t="shared" si="4"/>
        <v>100</v>
      </c>
      <c r="I12" s="749">
        <f t="shared" si="2"/>
        <v>106.02966742237041</v>
      </c>
      <c r="J12" s="486">
        <f t="shared" si="3"/>
        <v>99.9999230591675</v>
      </c>
    </row>
  </sheetData>
  <mergeCells count="6">
    <mergeCell ref="B5:J5"/>
    <mergeCell ref="B6:B7"/>
    <mergeCell ref="C6:D6"/>
    <mergeCell ref="E6:F6"/>
    <mergeCell ref="G6:H6"/>
    <mergeCell ref="I6:J6"/>
  </mergeCells>
  <pageMargins left="0.7" right="0.7" top="0.75" bottom="0.75" header="0.3" footer="0.3"/>
  <ignoredErrors>
    <ignoredError sqref="E12:G12 C12:D12" formulaRange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5"/>
  <sheetViews>
    <sheetView topLeftCell="B1" workbookViewId="0">
      <selection activeCell="C13" sqref="C13"/>
    </sheetView>
  </sheetViews>
  <sheetFormatPr defaultRowHeight="15" x14ac:dyDescent="0.25"/>
  <cols>
    <col min="3" max="3" width="23.28515625" customWidth="1"/>
    <col min="4" max="4" width="12.7109375" customWidth="1"/>
    <col min="5" max="5" width="9.28515625" customWidth="1"/>
    <col min="6" max="6" width="13.42578125" customWidth="1"/>
    <col min="7" max="7" width="10.140625" customWidth="1"/>
    <col min="8" max="8" width="13.28515625" customWidth="1"/>
    <col min="9" max="9" width="12.42578125" customWidth="1"/>
    <col min="10" max="10" width="10.85546875" customWidth="1"/>
    <col min="11" max="11" width="10.28515625" customWidth="1"/>
    <col min="12" max="12" width="11" customWidth="1"/>
    <col min="13" max="13" width="12.7109375" customWidth="1"/>
    <col min="14" max="14" width="10.7109375" customWidth="1"/>
  </cols>
  <sheetData>
    <row r="2" spans="2:14" ht="16.5" thickBot="1" x14ac:dyDescent="0.3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N2" s="192" t="s">
        <v>522</v>
      </c>
    </row>
    <row r="3" spans="2:14" ht="19.899999999999999" customHeight="1" thickBot="1" x14ac:dyDescent="0.3">
      <c r="B3" s="1206" t="s">
        <v>767</v>
      </c>
      <c r="C3" s="1207"/>
      <c r="D3" s="1207"/>
      <c r="E3" s="1207"/>
      <c r="F3" s="1207"/>
      <c r="G3" s="1207"/>
      <c r="H3" s="1207"/>
      <c r="I3" s="1207"/>
      <c r="J3" s="1207"/>
      <c r="K3" s="1207"/>
      <c r="L3" s="1207"/>
      <c r="M3" s="1207"/>
      <c r="N3" s="1208"/>
    </row>
    <row r="4" spans="2:14" ht="16.5" thickBot="1" x14ac:dyDescent="0.3">
      <c r="B4" s="1186" t="s">
        <v>133</v>
      </c>
      <c r="C4" s="1210" t="s">
        <v>314</v>
      </c>
      <c r="D4" s="1213" t="s">
        <v>762</v>
      </c>
      <c r="E4" s="1214"/>
      <c r="F4" s="1214"/>
      <c r="G4" s="1214"/>
      <c r="H4" s="1214"/>
      <c r="I4" s="1213" t="s">
        <v>763</v>
      </c>
      <c r="J4" s="1214"/>
      <c r="K4" s="1214"/>
      <c r="L4" s="1214"/>
      <c r="M4" s="1215"/>
      <c r="N4" s="1210" t="s">
        <v>1</v>
      </c>
    </row>
    <row r="5" spans="2:14" ht="14.65" customHeight="1" x14ac:dyDescent="0.25">
      <c r="B5" s="1209"/>
      <c r="C5" s="1211"/>
      <c r="D5" s="1186" t="s">
        <v>294</v>
      </c>
      <c r="E5" s="1186" t="s">
        <v>68</v>
      </c>
      <c r="F5" s="1186" t="s">
        <v>615</v>
      </c>
      <c r="G5" s="1186" t="s">
        <v>68</v>
      </c>
      <c r="H5" s="1186" t="s">
        <v>21</v>
      </c>
      <c r="I5" s="1186" t="s">
        <v>315</v>
      </c>
      <c r="J5" s="1186" t="s">
        <v>68</v>
      </c>
      <c r="K5" s="1186" t="s">
        <v>295</v>
      </c>
      <c r="L5" s="1186" t="s">
        <v>68</v>
      </c>
      <c r="M5" s="1216" t="s">
        <v>21</v>
      </c>
      <c r="N5" s="1211"/>
    </row>
    <row r="6" spans="2:14" ht="15" customHeight="1" thickBot="1" x14ac:dyDescent="0.3">
      <c r="B6" s="1187"/>
      <c r="C6" s="1212"/>
      <c r="D6" s="1187"/>
      <c r="E6" s="1187"/>
      <c r="F6" s="1187"/>
      <c r="G6" s="1187"/>
      <c r="H6" s="1187"/>
      <c r="I6" s="1187"/>
      <c r="J6" s="1187"/>
      <c r="K6" s="1187"/>
      <c r="L6" s="1187"/>
      <c r="M6" s="1217"/>
      <c r="N6" s="1212"/>
    </row>
    <row r="7" spans="2:14" ht="16.5" thickBot="1" x14ac:dyDescent="0.3">
      <c r="B7" s="919">
        <v>1</v>
      </c>
      <c r="C7" s="920">
        <v>2</v>
      </c>
      <c r="D7" s="920">
        <v>3</v>
      </c>
      <c r="E7" s="921"/>
      <c r="F7" s="920">
        <v>5</v>
      </c>
      <c r="G7" s="920">
        <v>6</v>
      </c>
      <c r="H7" s="921" t="s">
        <v>616</v>
      </c>
      <c r="I7" s="920">
        <v>8</v>
      </c>
      <c r="J7" s="920">
        <v>9</v>
      </c>
      <c r="K7" s="920">
        <v>10</v>
      </c>
      <c r="L7" s="920">
        <v>11</v>
      </c>
      <c r="M7" s="920" t="s">
        <v>617</v>
      </c>
      <c r="N7" s="922" t="s">
        <v>618</v>
      </c>
    </row>
    <row r="8" spans="2:14" ht="15.75" x14ac:dyDescent="0.25">
      <c r="B8" s="931" t="s">
        <v>463</v>
      </c>
      <c r="C8" s="923" t="s">
        <v>316</v>
      </c>
      <c r="D8" s="925">
        <v>48076</v>
      </c>
      <c r="E8" s="924">
        <f>D8/D15*100</f>
        <v>20.565952986974096</v>
      </c>
      <c r="F8" s="925">
        <v>0</v>
      </c>
      <c r="G8" s="924">
        <f>F8/F15*100</f>
        <v>0</v>
      </c>
      <c r="H8" s="925">
        <f t="shared" ref="H8:H14" si="0">D8+F8</f>
        <v>48076</v>
      </c>
      <c r="I8" s="925">
        <v>48076</v>
      </c>
      <c r="J8" s="924">
        <f>I8/I15*100</f>
        <v>19.307552981714931</v>
      </c>
      <c r="K8" s="926">
        <v>0</v>
      </c>
      <c r="L8" s="927">
        <f>K8/K15*100</f>
        <v>0</v>
      </c>
      <c r="M8" s="926">
        <f t="shared" ref="M8:M14" si="1">I8+K8</f>
        <v>48076</v>
      </c>
      <c r="N8" s="932">
        <f>M8/H8*100</f>
        <v>100</v>
      </c>
    </row>
    <row r="9" spans="2:14" ht="15.75" x14ac:dyDescent="0.25">
      <c r="B9" s="897" t="s">
        <v>464</v>
      </c>
      <c r="C9" s="933" t="s">
        <v>663</v>
      </c>
      <c r="D9" s="934">
        <v>3820</v>
      </c>
      <c r="E9" s="895">
        <f>D9/D15*100</f>
        <v>1.6341197356319381</v>
      </c>
      <c r="F9" s="934">
        <v>30600</v>
      </c>
      <c r="G9" s="895">
        <f>F9/F15*100</f>
        <v>78.252864157119475</v>
      </c>
      <c r="H9" s="934">
        <f t="shared" si="0"/>
        <v>34420</v>
      </c>
      <c r="I9" s="934">
        <v>3868</v>
      </c>
      <c r="J9" s="895">
        <f>I9/I15*100</f>
        <v>1.5534074160344737</v>
      </c>
      <c r="K9" s="935">
        <v>31600</v>
      </c>
      <c r="L9" s="895">
        <f>K9/K15*100</f>
        <v>69.734083636764865</v>
      </c>
      <c r="M9" s="935">
        <f t="shared" si="1"/>
        <v>35468</v>
      </c>
      <c r="N9" s="936">
        <f>M9/H9*100</f>
        <v>103.04474142940153</v>
      </c>
    </row>
    <row r="10" spans="2:14" ht="30" customHeight="1" x14ac:dyDescent="0.25">
      <c r="B10" s="897" t="s">
        <v>465</v>
      </c>
      <c r="C10" s="892" t="s">
        <v>619</v>
      </c>
      <c r="D10" s="934">
        <v>181168</v>
      </c>
      <c r="E10" s="895">
        <f>D10/D15*100</f>
        <v>77.500053472504433</v>
      </c>
      <c r="F10" s="934">
        <v>0</v>
      </c>
      <c r="G10" s="944">
        <f>F10/F15*100</f>
        <v>0</v>
      </c>
      <c r="H10" s="934">
        <f t="shared" si="0"/>
        <v>181168</v>
      </c>
      <c r="I10" s="934">
        <v>196939</v>
      </c>
      <c r="J10" s="895">
        <f>I10/I15*100</f>
        <v>79.091650234336413</v>
      </c>
      <c r="K10" s="934">
        <v>0</v>
      </c>
      <c r="L10" s="895">
        <f>K10/K15*100</f>
        <v>0</v>
      </c>
      <c r="M10" s="934">
        <f t="shared" si="1"/>
        <v>196939</v>
      </c>
      <c r="N10" s="936">
        <f>M10/H10*100</f>
        <v>108.70517972268834</v>
      </c>
    </row>
    <row r="11" spans="2:14" ht="15.75" x14ac:dyDescent="0.25">
      <c r="B11" s="897" t="s">
        <v>467</v>
      </c>
      <c r="C11" s="933" t="s">
        <v>768</v>
      </c>
      <c r="D11" s="934">
        <v>0</v>
      </c>
      <c r="E11" s="895">
        <f>D11/D15*100</f>
        <v>0</v>
      </c>
      <c r="F11" s="934">
        <v>0</v>
      </c>
      <c r="G11" s="895">
        <f>F11/F15*100</f>
        <v>0</v>
      </c>
      <c r="H11" s="934">
        <f t="shared" si="0"/>
        <v>0</v>
      </c>
      <c r="I11" s="934">
        <v>0</v>
      </c>
      <c r="J11" s="895">
        <f>I11/I15*100</f>
        <v>0</v>
      </c>
      <c r="K11" s="935">
        <v>0</v>
      </c>
      <c r="L11" s="895">
        <f>K11/K15*100</f>
        <v>0</v>
      </c>
      <c r="M11" s="935">
        <f t="shared" si="1"/>
        <v>0</v>
      </c>
      <c r="N11" s="936" t="s">
        <v>117</v>
      </c>
    </row>
    <row r="12" spans="2:14" ht="15.75" x14ac:dyDescent="0.25">
      <c r="B12" s="897" t="s">
        <v>468</v>
      </c>
      <c r="C12" s="933" t="s">
        <v>317</v>
      </c>
      <c r="D12" s="934">
        <v>0</v>
      </c>
      <c r="E12" s="895">
        <f>D12/100</f>
        <v>0</v>
      </c>
      <c r="F12" s="934">
        <v>6504</v>
      </c>
      <c r="G12" s="895">
        <f>F12/F15*100</f>
        <v>16.632569558101473</v>
      </c>
      <c r="H12" s="934">
        <f t="shared" si="0"/>
        <v>6504</v>
      </c>
      <c r="I12" s="934">
        <v>0</v>
      </c>
      <c r="J12" s="895">
        <f>I12/I15*100</f>
        <v>0</v>
      </c>
      <c r="K12" s="935">
        <v>9187</v>
      </c>
      <c r="L12" s="895">
        <f>K12/K15*100</f>
        <v>20.273640075030343</v>
      </c>
      <c r="M12" s="935">
        <f t="shared" si="1"/>
        <v>9187</v>
      </c>
      <c r="N12" s="936">
        <f>M12/H12*100</f>
        <v>141.25153751537516</v>
      </c>
    </row>
    <row r="13" spans="2:14" ht="15.75" x14ac:dyDescent="0.25">
      <c r="B13" s="897" t="s">
        <v>469</v>
      </c>
      <c r="C13" s="933" t="s">
        <v>318</v>
      </c>
      <c r="D13" s="934">
        <v>0</v>
      </c>
      <c r="E13" s="895">
        <f>D13/D15*100</f>
        <v>0</v>
      </c>
      <c r="F13" s="934">
        <v>2000</v>
      </c>
      <c r="G13" s="895">
        <f>F13/F15*100</f>
        <v>5.114566284779051</v>
      </c>
      <c r="H13" s="934">
        <f t="shared" si="0"/>
        <v>2000</v>
      </c>
      <c r="I13" s="934">
        <v>0</v>
      </c>
      <c r="J13" s="895">
        <f>I13/I15*100</f>
        <v>0</v>
      </c>
      <c r="K13" s="935">
        <v>2528</v>
      </c>
      <c r="L13" s="895">
        <f>K13/K15*100</f>
        <v>5.5787266909411892</v>
      </c>
      <c r="M13" s="935">
        <f t="shared" si="1"/>
        <v>2528</v>
      </c>
      <c r="N13" s="936">
        <f>M13/H13*100</f>
        <v>126.4</v>
      </c>
    </row>
    <row r="14" spans="2:14" ht="15.75" x14ac:dyDescent="0.25">
      <c r="B14" s="898" t="s">
        <v>470</v>
      </c>
      <c r="C14" s="928" t="s">
        <v>319</v>
      </c>
      <c r="D14" s="929">
        <v>701</v>
      </c>
      <c r="E14" s="878">
        <f>D14/D15*100</f>
        <v>0.29987380488952581</v>
      </c>
      <c r="F14" s="929">
        <v>0</v>
      </c>
      <c r="G14" s="878">
        <f>F14/F15*100</f>
        <v>0</v>
      </c>
      <c r="H14" s="929">
        <f t="shared" si="0"/>
        <v>701</v>
      </c>
      <c r="I14" s="929">
        <v>118</v>
      </c>
      <c r="J14" s="878">
        <f>I14/I15*100</f>
        <v>4.7389367914185083E-2</v>
      </c>
      <c r="K14" s="930">
        <v>2000</v>
      </c>
      <c r="L14" s="878">
        <f>K14/K15*100</f>
        <v>4.4135495972635992</v>
      </c>
      <c r="M14" s="930">
        <f t="shared" si="1"/>
        <v>2118</v>
      </c>
      <c r="N14" s="937">
        <f>M14/H14*100</f>
        <v>302.13980028530671</v>
      </c>
    </row>
    <row r="15" spans="2:14" ht="16.5" thickBot="1" x14ac:dyDescent="0.3">
      <c r="B15" s="938"/>
      <c r="C15" s="939" t="s">
        <v>320</v>
      </c>
      <c r="D15" s="941">
        <f t="shared" ref="D15:M15" si="2">SUM(D8:D14)</f>
        <v>233765</v>
      </c>
      <c r="E15" s="940">
        <f t="shared" si="2"/>
        <v>100</v>
      </c>
      <c r="F15" s="941">
        <f t="shared" si="2"/>
        <v>39104</v>
      </c>
      <c r="G15" s="940">
        <f t="shared" si="2"/>
        <v>100</v>
      </c>
      <c r="H15" s="941">
        <f t="shared" si="2"/>
        <v>272869</v>
      </c>
      <c r="I15" s="941">
        <f t="shared" si="2"/>
        <v>249001</v>
      </c>
      <c r="J15" s="940">
        <f t="shared" si="2"/>
        <v>100</v>
      </c>
      <c r="K15" s="942">
        <f t="shared" si="2"/>
        <v>45315</v>
      </c>
      <c r="L15" s="940">
        <f t="shared" si="2"/>
        <v>100</v>
      </c>
      <c r="M15" s="942">
        <f t="shared" si="2"/>
        <v>294316</v>
      </c>
      <c r="N15" s="943">
        <f>M15/H15*100</f>
        <v>107.85981551587025</v>
      </c>
    </row>
  </sheetData>
  <mergeCells count="16">
    <mergeCell ref="B3:N3"/>
    <mergeCell ref="I5:I6"/>
    <mergeCell ref="B4:B6"/>
    <mergeCell ref="C4:C6"/>
    <mergeCell ref="D4:H4"/>
    <mergeCell ref="I4:M4"/>
    <mergeCell ref="N4:N6"/>
    <mergeCell ref="D5:D6"/>
    <mergeCell ref="F5:F6"/>
    <mergeCell ref="G5:G6"/>
    <mergeCell ref="H5:H6"/>
    <mergeCell ref="J5:J6"/>
    <mergeCell ref="K5:K6"/>
    <mergeCell ref="L5:L6"/>
    <mergeCell ref="M5:M6"/>
    <mergeCell ref="E5:E6"/>
  </mergeCells>
  <pageMargins left="0.7" right="0.7" top="0.75" bottom="0.75" header="0.3" footer="0.3"/>
  <pageSetup orientation="portrait" r:id="rId1"/>
  <ignoredErrors>
    <ignoredError sqref="D15 F15 I15 K15" formulaRange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"/>
  <sheetViews>
    <sheetView topLeftCell="B1" workbookViewId="0">
      <selection activeCell="G4" sqref="G4:I4"/>
    </sheetView>
  </sheetViews>
  <sheetFormatPr defaultRowHeight="15" x14ac:dyDescent="0.25"/>
  <cols>
    <col min="2" max="2" width="10.7109375" customWidth="1"/>
    <col min="3" max="3" width="29.5703125" customWidth="1"/>
    <col min="4" max="4" width="15" customWidth="1"/>
    <col min="5" max="5" width="12.7109375" customWidth="1"/>
    <col min="6" max="6" width="13.28515625" customWidth="1"/>
    <col min="7" max="7" width="12.5703125" customWidth="1"/>
    <col min="8" max="8" width="13.7109375" customWidth="1"/>
    <col min="9" max="9" width="14" customWidth="1"/>
    <col min="10" max="10" width="14.7109375" customWidth="1"/>
  </cols>
  <sheetData>
    <row r="2" spans="2:10" ht="16.5" thickBot="1" x14ac:dyDescent="0.3">
      <c r="J2" s="193" t="s">
        <v>523</v>
      </c>
    </row>
    <row r="3" spans="2:10" ht="19.899999999999999" customHeight="1" thickBot="1" x14ac:dyDescent="0.3">
      <c r="B3" s="1068" t="s">
        <v>769</v>
      </c>
      <c r="C3" s="1069"/>
      <c r="D3" s="1069"/>
      <c r="E3" s="1069"/>
      <c r="F3" s="1069"/>
      <c r="G3" s="1069"/>
      <c r="H3" s="1069"/>
      <c r="I3" s="1069"/>
      <c r="J3" s="1070"/>
    </row>
    <row r="4" spans="2:10" ht="16.5" thickBot="1" x14ac:dyDescent="0.3">
      <c r="B4" s="784" t="s">
        <v>133</v>
      </c>
      <c r="C4" s="1050" t="s">
        <v>97</v>
      </c>
      <c r="D4" s="1052" t="s">
        <v>762</v>
      </c>
      <c r="E4" s="1052"/>
      <c r="F4" s="1052"/>
      <c r="G4" s="1052" t="s">
        <v>763</v>
      </c>
      <c r="H4" s="1052"/>
      <c r="I4" s="1052"/>
      <c r="J4" s="1218" t="s">
        <v>1</v>
      </c>
    </row>
    <row r="5" spans="2:10" ht="16.5" thickBot="1" x14ac:dyDescent="0.3">
      <c r="B5" s="785"/>
      <c r="C5" s="1051"/>
      <c r="D5" s="786" t="s">
        <v>310</v>
      </c>
      <c r="E5" s="786" t="s">
        <v>311</v>
      </c>
      <c r="F5" s="786" t="s">
        <v>21</v>
      </c>
      <c r="G5" s="786" t="s">
        <v>310</v>
      </c>
      <c r="H5" s="786" t="s">
        <v>311</v>
      </c>
      <c r="I5" s="786" t="s">
        <v>21</v>
      </c>
      <c r="J5" s="1219"/>
    </row>
    <row r="6" spans="2:10" ht="16.5" thickBot="1" x14ac:dyDescent="0.3">
      <c r="B6" s="787">
        <v>1</v>
      </c>
      <c r="C6" s="500">
        <v>2</v>
      </c>
      <c r="D6" s="500">
        <v>3</v>
      </c>
      <c r="E6" s="500">
        <v>4</v>
      </c>
      <c r="F6" s="500" t="s">
        <v>296</v>
      </c>
      <c r="G6" s="500">
        <v>6</v>
      </c>
      <c r="H6" s="500">
        <v>7</v>
      </c>
      <c r="I6" s="500" t="s">
        <v>297</v>
      </c>
      <c r="J6" s="506" t="s">
        <v>428</v>
      </c>
    </row>
    <row r="7" spans="2:10" ht="15.75" x14ac:dyDescent="0.25">
      <c r="B7" s="196">
        <v>1</v>
      </c>
      <c r="C7" s="129" t="s">
        <v>321</v>
      </c>
      <c r="D7" s="73">
        <v>322369</v>
      </c>
      <c r="E7" s="73">
        <v>134551</v>
      </c>
      <c r="F7" s="73">
        <f>D7+E7</f>
        <v>456920</v>
      </c>
      <c r="G7" s="949">
        <v>367431</v>
      </c>
      <c r="H7" s="949">
        <v>140870</v>
      </c>
      <c r="I7" s="949">
        <f>G7+H7</f>
        <v>508301</v>
      </c>
      <c r="J7" s="557">
        <f>I7/F7*100</f>
        <v>111.24507572441564</v>
      </c>
    </row>
    <row r="8" spans="2:10" ht="15.75" x14ac:dyDescent="0.25">
      <c r="B8" s="197">
        <v>2</v>
      </c>
      <c r="C8" s="129" t="s">
        <v>322</v>
      </c>
      <c r="D8" s="73">
        <v>-2232</v>
      </c>
      <c r="E8" s="73">
        <v>-672</v>
      </c>
      <c r="F8" s="73">
        <f>D8+E8</f>
        <v>-2904</v>
      </c>
      <c r="G8" s="949">
        <v>-2600</v>
      </c>
      <c r="H8" s="949">
        <v>-1312</v>
      </c>
      <c r="I8" s="949">
        <f>G8+H8</f>
        <v>-3912</v>
      </c>
      <c r="J8" s="557">
        <f t="shared" ref="J8:J9" si="0">I8/F8*100</f>
        <v>134.71074380165288</v>
      </c>
    </row>
    <row r="9" spans="2:10" ht="16.5" thickBot="1" x14ac:dyDescent="0.3">
      <c r="B9" s="245">
        <v>3</v>
      </c>
      <c r="C9" s="246" t="s">
        <v>524</v>
      </c>
      <c r="D9" s="247">
        <f>D7+D8</f>
        <v>320137</v>
      </c>
      <c r="E9" s="247">
        <v>133879</v>
      </c>
      <c r="F9" s="247">
        <f>F7+F8</f>
        <v>454016</v>
      </c>
      <c r="G9" s="198">
        <f>SUM(G7:G8)</f>
        <v>364831</v>
      </c>
      <c r="H9" s="198">
        <f t="shared" ref="H9" si="1">SUM(H7:H8)</f>
        <v>139558</v>
      </c>
      <c r="I9" s="198">
        <f>I7+I8</f>
        <v>504389</v>
      </c>
      <c r="J9" s="950">
        <f t="shared" si="0"/>
        <v>111.09498343670707</v>
      </c>
    </row>
  </sheetData>
  <mergeCells count="5">
    <mergeCell ref="B3:J3"/>
    <mergeCell ref="C4:C5"/>
    <mergeCell ref="D4:F4"/>
    <mergeCell ref="G4:I4"/>
    <mergeCell ref="J4:J5"/>
  </mergeCells>
  <pageMargins left="0.7" right="0.7" top="0.75" bottom="0.75" header="0.3" footer="0.3"/>
  <ignoredErrors>
    <ignoredError sqref="G9:H9" formulaRange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2"/>
  <sheetViews>
    <sheetView workbookViewId="0">
      <selection activeCell="C14" sqref="C14:D14"/>
    </sheetView>
  </sheetViews>
  <sheetFormatPr defaultRowHeight="15" x14ac:dyDescent="0.25"/>
  <cols>
    <col min="2" max="2" width="10.28515625" customWidth="1"/>
    <col min="3" max="3" width="26.28515625" customWidth="1"/>
    <col min="4" max="4" width="19.7109375" customWidth="1"/>
    <col min="5" max="5" width="17.42578125" customWidth="1"/>
    <col min="6" max="6" width="16.42578125" customWidth="1"/>
    <col min="7" max="7" width="15" customWidth="1"/>
    <col min="8" max="8" width="13.28515625" customWidth="1"/>
  </cols>
  <sheetData>
    <row r="2" spans="2:8" ht="16.5" thickBot="1" x14ac:dyDescent="0.3">
      <c r="H2" s="193" t="s">
        <v>523</v>
      </c>
    </row>
    <row r="3" spans="2:8" ht="19.899999999999999" customHeight="1" thickBot="1" x14ac:dyDescent="0.3">
      <c r="B3" s="1220" t="s">
        <v>770</v>
      </c>
      <c r="C3" s="1221"/>
      <c r="D3" s="1221"/>
      <c r="E3" s="1221"/>
      <c r="F3" s="1221"/>
      <c r="G3" s="1221"/>
      <c r="H3" s="1222"/>
    </row>
    <row r="4" spans="2:8" ht="16.5" thickTop="1" x14ac:dyDescent="0.25">
      <c r="B4" s="1050" t="s">
        <v>133</v>
      </c>
      <c r="C4" s="1050" t="s">
        <v>323</v>
      </c>
      <c r="D4" s="1050" t="s">
        <v>324</v>
      </c>
      <c r="E4" s="147" t="s">
        <v>325</v>
      </c>
      <c r="F4" s="147" t="s">
        <v>327</v>
      </c>
      <c r="G4" s="1050" t="s">
        <v>21</v>
      </c>
      <c r="H4" s="1223" t="s">
        <v>68</v>
      </c>
    </row>
    <row r="5" spans="2:8" ht="16.5" thickBot="1" x14ac:dyDescent="0.3">
      <c r="B5" s="1051"/>
      <c r="C5" s="1051"/>
      <c r="D5" s="1051"/>
      <c r="E5" s="148" t="s">
        <v>326</v>
      </c>
      <c r="F5" s="148" t="s">
        <v>328</v>
      </c>
      <c r="G5" s="1051"/>
      <c r="H5" s="1094"/>
    </row>
    <row r="6" spans="2:8" ht="16.5" thickBot="1" x14ac:dyDescent="0.3">
      <c r="B6" s="156">
        <v>1</v>
      </c>
      <c r="C6" s="153">
        <v>2</v>
      </c>
      <c r="D6" s="153">
        <v>3</v>
      </c>
      <c r="E6" s="153">
        <v>4</v>
      </c>
      <c r="F6" s="153">
        <v>5</v>
      </c>
      <c r="G6" s="153" t="s">
        <v>329</v>
      </c>
      <c r="H6" s="154">
        <v>7</v>
      </c>
    </row>
    <row r="7" spans="2:8" ht="15.75" x14ac:dyDescent="0.25">
      <c r="B7" s="89">
        <v>1</v>
      </c>
      <c r="C7" s="1224" t="s">
        <v>771</v>
      </c>
      <c r="D7" s="1224"/>
      <c r="E7" s="248"/>
      <c r="F7" s="249"/>
      <c r="G7" s="185"/>
      <c r="H7" s="19"/>
    </row>
    <row r="8" spans="2:8" ht="15.75" x14ac:dyDescent="0.25">
      <c r="B8" s="87" t="s">
        <v>430</v>
      </c>
      <c r="C8" s="250" t="s">
        <v>330</v>
      </c>
      <c r="D8" s="554">
        <v>237</v>
      </c>
      <c r="E8" s="553">
        <v>7539</v>
      </c>
      <c r="F8" s="554">
        <v>50</v>
      </c>
      <c r="G8" s="553">
        <f>D8+E8+F8</f>
        <v>7826</v>
      </c>
      <c r="H8" s="559">
        <f>G8/G$13*100</f>
        <v>57.291361639824302</v>
      </c>
    </row>
    <row r="9" spans="2:8" ht="15.75" x14ac:dyDescent="0.25">
      <c r="B9" s="87" t="s">
        <v>431</v>
      </c>
      <c r="C9" s="250" t="s">
        <v>331</v>
      </c>
      <c r="D9" s="554">
        <v>165</v>
      </c>
      <c r="E9" s="553">
        <v>2711</v>
      </c>
      <c r="F9" s="554">
        <v>18</v>
      </c>
      <c r="G9" s="553">
        <f t="shared" ref="G9:G12" si="0">D9+E9+F9</f>
        <v>2894</v>
      </c>
      <c r="H9" s="559">
        <f t="shared" ref="H9:H12" si="1">G9/G$13*100</f>
        <v>21.185944363103953</v>
      </c>
    </row>
    <row r="10" spans="2:8" ht="15.75" x14ac:dyDescent="0.25">
      <c r="B10" s="87" t="s">
        <v>432</v>
      </c>
      <c r="C10" s="250" t="s">
        <v>332</v>
      </c>
      <c r="D10" s="554">
        <v>21</v>
      </c>
      <c r="E10" s="554">
        <v>827</v>
      </c>
      <c r="F10" s="554">
        <v>0</v>
      </c>
      <c r="G10" s="553">
        <f t="shared" si="0"/>
        <v>848</v>
      </c>
      <c r="H10" s="559">
        <f t="shared" si="1"/>
        <v>6.207906295754027</v>
      </c>
    </row>
    <row r="11" spans="2:8" ht="15.75" x14ac:dyDescent="0.25">
      <c r="B11" s="87" t="s">
        <v>433</v>
      </c>
      <c r="C11" s="250" t="s">
        <v>333</v>
      </c>
      <c r="D11" s="554">
        <v>122</v>
      </c>
      <c r="E11" s="553">
        <v>1850</v>
      </c>
      <c r="F11" s="554">
        <v>5</v>
      </c>
      <c r="G11" s="553">
        <f t="shared" si="0"/>
        <v>1977</v>
      </c>
      <c r="H11" s="559">
        <f t="shared" si="1"/>
        <v>14.472913616398241</v>
      </c>
    </row>
    <row r="12" spans="2:8" ht="16.5" thickBot="1" x14ac:dyDescent="0.3">
      <c r="B12" s="87" t="s">
        <v>434</v>
      </c>
      <c r="C12" s="250" t="s">
        <v>84</v>
      </c>
      <c r="D12" s="560">
        <v>19</v>
      </c>
      <c r="E12" s="560">
        <v>95</v>
      </c>
      <c r="F12" s="560">
        <v>1</v>
      </c>
      <c r="G12" s="553">
        <f t="shared" si="0"/>
        <v>115</v>
      </c>
      <c r="H12" s="559">
        <f t="shared" si="1"/>
        <v>0.84187408491947291</v>
      </c>
    </row>
    <row r="13" spans="2:8" ht="16.5" thickBot="1" x14ac:dyDescent="0.3">
      <c r="B13" s="1225" t="s">
        <v>334</v>
      </c>
      <c r="C13" s="1073"/>
      <c r="D13" s="126">
        <f>SUM(D8:D12)</f>
        <v>564</v>
      </c>
      <c r="E13" s="126">
        <f t="shared" ref="E13:G13" si="2">SUM(E8:E12)</f>
        <v>13022</v>
      </c>
      <c r="F13" s="126">
        <f t="shared" si="2"/>
        <v>74</v>
      </c>
      <c r="G13" s="126">
        <f t="shared" si="2"/>
        <v>13660</v>
      </c>
      <c r="H13" s="978">
        <f>SUM(H8:H12)</f>
        <v>100</v>
      </c>
    </row>
    <row r="14" spans="2:8" ht="15.75" x14ac:dyDescent="0.25">
      <c r="B14" s="90">
        <v>2</v>
      </c>
      <c r="C14" s="1224" t="s">
        <v>772</v>
      </c>
      <c r="D14" s="1224"/>
      <c r="E14" s="251"/>
      <c r="F14" s="251"/>
      <c r="G14" s="251"/>
      <c r="H14" s="93"/>
    </row>
    <row r="15" spans="2:8" ht="15.75" x14ac:dyDescent="0.25">
      <c r="B15" s="91" t="s">
        <v>430</v>
      </c>
      <c r="C15" s="250" t="s">
        <v>330</v>
      </c>
      <c r="D15" s="553">
        <v>4586</v>
      </c>
      <c r="E15" s="553">
        <v>89487</v>
      </c>
      <c r="F15" s="554">
        <v>202</v>
      </c>
      <c r="G15" s="553">
        <f>D15+E15+F15</f>
        <v>94275</v>
      </c>
      <c r="H15" s="559">
        <f>G15/G$21*100</f>
        <v>19.05927733447086</v>
      </c>
    </row>
    <row r="16" spans="2:8" ht="15.75" x14ac:dyDescent="0.25">
      <c r="B16" s="91" t="s">
        <v>431</v>
      </c>
      <c r="C16" s="250" t="s">
        <v>331</v>
      </c>
      <c r="D16" s="553">
        <v>1083</v>
      </c>
      <c r="E16" s="553">
        <v>13389</v>
      </c>
      <c r="F16" s="554">
        <v>46</v>
      </c>
      <c r="G16" s="553">
        <f t="shared" ref="G16:G20" si="3">D16+E16+F16</f>
        <v>14518</v>
      </c>
      <c r="H16" s="559">
        <f t="shared" ref="H16:H20" si="4">G16/G$21*100</f>
        <v>2.9350579511201054</v>
      </c>
    </row>
    <row r="17" spans="2:8" ht="15.75" x14ac:dyDescent="0.25">
      <c r="B17" s="91" t="s">
        <v>432</v>
      </c>
      <c r="C17" s="250" t="s">
        <v>332</v>
      </c>
      <c r="D17" s="553">
        <v>6544</v>
      </c>
      <c r="E17" s="553">
        <v>157014</v>
      </c>
      <c r="F17" s="554">
        <v>266</v>
      </c>
      <c r="G17" s="553">
        <f t="shared" si="3"/>
        <v>163824</v>
      </c>
      <c r="H17" s="559">
        <f t="shared" si="4"/>
        <v>33.119777778227039</v>
      </c>
    </row>
    <row r="18" spans="2:8" ht="15.75" x14ac:dyDescent="0.25">
      <c r="B18" s="91" t="s">
        <v>433</v>
      </c>
      <c r="C18" s="250" t="s">
        <v>333</v>
      </c>
      <c r="D18" s="554">
        <v>488</v>
      </c>
      <c r="E18" s="553">
        <v>8869</v>
      </c>
      <c r="F18" s="554">
        <v>24</v>
      </c>
      <c r="G18" s="553">
        <f t="shared" si="3"/>
        <v>9381</v>
      </c>
      <c r="H18" s="559">
        <f t="shared" si="4"/>
        <v>1.8965269761301629</v>
      </c>
    </row>
    <row r="19" spans="2:8" ht="15.75" x14ac:dyDescent="0.25">
      <c r="B19" s="91" t="s">
        <v>434</v>
      </c>
      <c r="C19" s="250" t="s">
        <v>335</v>
      </c>
      <c r="D19" s="553">
        <v>3152</v>
      </c>
      <c r="E19" s="553">
        <v>109235</v>
      </c>
      <c r="F19" s="554">
        <v>162</v>
      </c>
      <c r="G19" s="553">
        <f t="shared" si="3"/>
        <v>112549</v>
      </c>
      <c r="H19" s="559">
        <f t="shared" si="4"/>
        <v>22.753673876609501</v>
      </c>
    </row>
    <row r="20" spans="2:8" ht="16.5" thickBot="1" x14ac:dyDescent="0.3">
      <c r="B20" s="91" t="s">
        <v>435</v>
      </c>
      <c r="C20" s="250" t="s">
        <v>84</v>
      </c>
      <c r="D20" s="561">
        <v>17003</v>
      </c>
      <c r="E20" s="561">
        <v>82555</v>
      </c>
      <c r="F20" s="560">
        <v>536</v>
      </c>
      <c r="G20" s="553">
        <f t="shared" si="3"/>
        <v>100094</v>
      </c>
      <c r="H20" s="559">
        <f t="shared" si="4"/>
        <v>20.235686083442335</v>
      </c>
    </row>
    <row r="21" spans="2:8" ht="16.5" thickBot="1" x14ac:dyDescent="0.3">
      <c r="B21" s="1225" t="s">
        <v>336</v>
      </c>
      <c r="C21" s="1073"/>
      <c r="D21" s="126">
        <f>SUM(D15:D20)</f>
        <v>32856</v>
      </c>
      <c r="E21" s="126">
        <f t="shared" ref="E21:G21" si="5">SUM(E15:E20)</f>
        <v>460549</v>
      </c>
      <c r="F21" s="126">
        <f t="shared" si="5"/>
        <v>1236</v>
      </c>
      <c r="G21" s="126">
        <f t="shared" si="5"/>
        <v>494641</v>
      </c>
      <c r="H21" s="978">
        <f>SUM(H15:H20)</f>
        <v>100</v>
      </c>
    </row>
    <row r="22" spans="2:8" ht="16.5" thickBot="1" x14ac:dyDescent="0.3">
      <c r="B22" s="1225" t="s">
        <v>337</v>
      </c>
      <c r="C22" s="1073"/>
      <c r="D22" s="65">
        <f>D13+D21</f>
        <v>33420</v>
      </c>
      <c r="E22" s="65">
        <f t="shared" ref="E22:G22" si="6">E13+E21</f>
        <v>473571</v>
      </c>
      <c r="F22" s="65">
        <f t="shared" si="6"/>
        <v>1310</v>
      </c>
      <c r="G22" s="65">
        <f t="shared" si="6"/>
        <v>508301</v>
      </c>
      <c r="H22" s="165" t="s">
        <v>117</v>
      </c>
    </row>
  </sheetData>
  <mergeCells count="11">
    <mergeCell ref="C7:D7"/>
    <mergeCell ref="B13:C13"/>
    <mergeCell ref="C14:D14"/>
    <mergeCell ref="B21:C21"/>
    <mergeCell ref="B22:C22"/>
    <mergeCell ref="B3:H3"/>
    <mergeCell ref="B4:B5"/>
    <mergeCell ref="C4:C5"/>
    <mergeCell ref="D4:D5"/>
    <mergeCell ref="G4:G5"/>
    <mergeCell ref="H4:H5"/>
  </mergeCells>
  <pageMargins left="0.7" right="0.7" top="0.75" bottom="0.75" header="0.3" footer="0.3"/>
  <pageSetup orientation="portrait" r:id="rId1"/>
  <ignoredErrors>
    <ignoredError sqref="H14 H22:H23" numberStoredAsText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8"/>
  <sheetViews>
    <sheetView topLeftCell="B1" workbookViewId="0">
      <selection activeCell="M6" sqref="M6:M8"/>
    </sheetView>
  </sheetViews>
  <sheetFormatPr defaultRowHeight="15" x14ac:dyDescent="0.25"/>
  <cols>
    <col min="2" max="2" width="7" customWidth="1"/>
    <col min="3" max="3" width="14.28515625" customWidth="1"/>
    <col min="4" max="4" width="15.5703125" customWidth="1"/>
    <col min="5" max="5" width="15.28515625" customWidth="1"/>
    <col min="6" max="6" width="12.28515625" customWidth="1"/>
    <col min="7" max="7" width="15.5703125" customWidth="1"/>
    <col min="8" max="8" width="14.28515625" customWidth="1"/>
    <col min="9" max="9" width="15.7109375" customWidth="1"/>
    <col min="10" max="10" width="14.28515625" customWidth="1"/>
    <col min="11" max="11" width="15.28515625" customWidth="1"/>
    <col min="12" max="12" width="13.42578125" customWidth="1"/>
    <col min="13" max="13" width="15.42578125" customWidth="1"/>
  </cols>
  <sheetData>
    <row r="3" spans="2:13" ht="15.75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2:13" ht="16.5" thickBot="1" x14ac:dyDescent="0.3">
      <c r="B4" s="4" t="s">
        <v>338</v>
      </c>
      <c r="C4" s="5"/>
      <c r="D4" s="5"/>
      <c r="E4" s="5"/>
      <c r="F4" s="5"/>
      <c r="G4" s="5"/>
      <c r="H4" s="5"/>
      <c r="I4" s="5"/>
      <c r="J4" s="5"/>
      <c r="K4" s="5"/>
      <c r="L4" s="5"/>
      <c r="M4" s="193" t="s">
        <v>522</v>
      </c>
    </row>
    <row r="5" spans="2:13" ht="19.899999999999999" customHeight="1" thickTop="1" thickBot="1" x14ac:dyDescent="0.3">
      <c r="B5" s="1228" t="s">
        <v>773</v>
      </c>
      <c r="C5" s="1229"/>
      <c r="D5" s="1229"/>
      <c r="E5" s="1229"/>
      <c r="F5" s="1229"/>
      <c r="G5" s="1229"/>
      <c r="H5" s="1229"/>
      <c r="I5" s="1229"/>
      <c r="J5" s="1229"/>
      <c r="K5" s="1229"/>
      <c r="L5" s="1229"/>
      <c r="M5" s="1230"/>
    </row>
    <row r="6" spans="2:13" ht="16.5" thickBot="1" x14ac:dyDescent="0.3">
      <c r="B6" s="1050" t="s">
        <v>133</v>
      </c>
      <c r="C6" s="1050" t="s">
        <v>339</v>
      </c>
      <c r="D6" s="1050" t="s">
        <v>774</v>
      </c>
      <c r="E6" s="1050" t="s">
        <v>340</v>
      </c>
      <c r="F6" s="1050" t="s">
        <v>775</v>
      </c>
      <c r="G6" s="1118" t="s">
        <v>341</v>
      </c>
      <c r="H6" s="1053"/>
      <c r="I6" s="118"/>
      <c r="J6" s="1118" t="s">
        <v>777</v>
      </c>
      <c r="K6" s="1052"/>
      <c r="L6" s="1053"/>
      <c r="M6" s="1066" t="s">
        <v>778</v>
      </c>
    </row>
    <row r="7" spans="2:13" ht="15.75" x14ac:dyDescent="0.25">
      <c r="B7" s="1109"/>
      <c r="C7" s="1109"/>
      <c r="D7" s="1109"/>
      <c r="E7" s="1109"/>
      <c r="F7" s="1109"/>
      <c r="G7" s="1050" t="s">
        <v>776</v>
      </c>
      <c r="H7" s="1050" t="s">
        <v>342</v>
      </c>
      <c r="I7" s="121" t="s">
        <v>343</v>
      </c>
      <c r="J7" s="1050" t="s">
        <v>345</v>
      </c>
      <c r="K7" s="1050" t="s">
        <v>346</v>
      </c>
      <c r="L7" s="1050" t="s">
        <v>347</v>
      </c>
      <c r="M7" s="1112"/>
    </row>
    <row r="8" spans="2:13" ht="16.5" thickBot="1" x14ac:dyDescent="0.3">
      <c r="B8" s="1051"/>
      <c r="C8" s="1051"/>
      <c r="D8" s="1051"/>
      <c r="E8" s="1051"/>
      <c r="F8" s="1051"/>
      <c r="G8" s="1051"/>
      <c r="H8" s="1051"/>
      <c r="I8" s="117" t="s">
        <v>344</v>
      </c>
      <c r="J8" s="1051"/>
      <c r="K8" s="1051"/>
      <c r="L8" s="1051"/>
      <c r="M8" s="1094"/>
    </row>
    <row r="9" spans="2:13" ht="16.5" thickBot="1" x14ac:dyDescent="0.3">
      <c r="B9" s="505">
        <v>1</v>
      </c>
      <c r="C9" s="497">
        <v>2</v>
      </c>
      <c r="D9" s="497">
        <v>3</v>
      </c>
      <c r="E9" s="497">
        <v>4</v>
      </c>
      <c r="F9" s="496">
        <v>5</v>
      </c>
      <c r="G9" s="497">
        <v>6</v>
      </c>
      <c r="H9" s="497">
        <v>7</v>
      </c>
      <c r="I9" s="497">
        <v>8</v>
      </c>
      <c r="J9" s="497" t="s">
        <v>525</v>
      </c>
      <c r="K9" s="497" t="s">
        <v>526</v>
      </c>
      <c r="L9" s="497" t="s">
        <v>527</v>
      </c>
      <c r="M9" s="498" t="s">
        <v>348</v>
      </c>
    </row>
    <row r="10" spans="2:13" ht="15.75" x14ac:dyDescent="0.25">
      <c r="B10" s="87">
        <v>1</v>
      </c>
      <c r="C10" s="105">
        <v>0</v>
      </c>
      <c r="D10" s="94">
        <v>0</v>
      </c>
      <c r="E10" s="568">
        <v>498565</v>
      </c>
      <c r="F10" s="535">
        <f>E10/E$16*100</f>
        <v>98.084599479442304</v>
      </c>
      <c r="G10" s="97">
        <v>0</v>
      </c>
      <c r="H10" s="555">
        <v>5</v>
      </c>
      <c r="I10" s="555">
        <v>397</v>
      </c>
      <c r="J10" s="573">
        <f>E10*D10</f>
        <v>0</v>
      </c>
      <c r="K10" s="571">
        <f>H10*G10</f>
        <v>0</v>
      </c>
      <c r="L10" s="88">
        <f>I10*D10</f>
        <v>0</v>
      </c>
      <c r="M10" s="124">
        <f>J10+K10+L10</f>
        <v>0</v>
      </c>
    </row>
    <row r="11" spans="2:13" s="85" customFormat="1" ht="15.75" x14ac:dyDescent="0.25">
      <c r="B11" s="951">
        <v>2</v>
      </c>
      <c r="C11" s="952" t="s">
        <v>349</v>
      </c>
      <c r="D11" s="953">
        <v>0.02</v>
      </c>
      <c r="E11" s="954">
        <v>2713</v>
      </c>
      <c r="F11" s="955">
        <f t="shared" ref="F11:F15" si="0">E11/E$16*100</f>
        <v>0.53373886732467568</v>
      </c>
      <c r="G11" s="956">
        <v>0.02</v>
      </c>
      <c r="H11" s="957">
        <v>35</v>
      </c>
      <c r="I11" s="957">
        <v>0</v>
      </c>
      <c r="J11" s="573">
        <v>56</v>
      </c>
      <c r="K11" s="958">
        <v>0</v>
      </c>
      <c r="L11" s="959">
        <f t="shared" ref="L11:L15" si="1">I11*D11</f>
        <v>0</v>
      </c>
      <c r="M11" s="960">
        <f t="shared" ref="M11:M16" si="2">J11+K11+L11</f>
        <v>56</v>
      </c>
    </row>
    <row r="12" spans="2:13" s="85" customFormat="1" ht="15.75" x14ac:dyDescent="0.25">
      <c r="B12" s="951">
        <v>3</v>
      </c>
      <c r="C12" s="952" t="s">
        <v>350</v>
      </c>
      <c r="D12" s="953">
        <v>0.15</v>
      </c>
      <c r="E12" s="954">
        <v>2645</v>
      </c>
      <c r="F12" s="955">
        <f t="shared" si="0"/>
        <v>0.5203609672221774</v>
      </c>
      <c r="G12" s="956">
        <v>1</v>
      </c>
      <c r="H12" s="957">
        <v>33</v>
      </c>
      <c r="I12" s="957">
        <v>0</v>
      </c>
      <c r="J12" s="573">
        <v>412</v>
      </c>
      <c r="K12" s="958">
        <v>35</v>
      </c>
      <c r="L12" s="959">
        <f t="shared" si="1"/>
        <v>0</v>
      </c>
      <c r="M12" s="960">
        <f t="shared" si="2"/>
        <v>447</v>
      </c>
    </row>
    <row r="13" spans="2:13" s="85" customFormat="1" ht="15.75" x14ac:dyDescent="0.25">
      <c r="B13" s="951">
        <v>4</v>
      </c>
      <c r="C13" s="952" t="s">
        <v>351</v>
      </c>
      <c r="D13" s="953">
        <v>0.5</v>
      </c>
      <c r="E13" s="954">
        <v>1489</v>
      </c>
      <c r="F13" s="955">
        <f t="shared" si="0"/>
        <v>0.29293666547970593</v>
      </c>
      <c r="G13" s="956">
        <v>1</v>
      </c>
      <c r="H13" s="957">
        <v>47</v>
      </c>
      <c r="I13" s="957">
        <v>0</v>
      </c>
      <c r="J13" s="573">
        <v>747</v>
      </c>
      <c r="K13" s="958">
        <f t="shared" ref="K13:K14" si="3">H13*G13</f>
        <v>47</v>
      </c>
      <c r="L13" s="959">
        <f t="shared" si="1"/>
        <v>0</v>
      </c>
      <c r="M13" s="960">
        <f t="shared" si="2"/>
        <v>794</v>
      </c>
    </row>
    <row r="14" spans="2:13" s="85" customFormat="1" ht="15.75" x14ac:dyDescent="0.25">
      <c r="B14" s="951">
        <v>5</v>
      </c>
      <c r="C14" s="952" t="s">
        <v>352</v>
      </c>
      <c r="D14" s="953">
        <v>0.8</v>
      </c>
      <c r="E14" s="961">
        <v>965</v>
      </c>
      <c r="F14" s="955">
        <f t="shared" si="0"/>
        <v>0.18984814116045415</v>
      </c>
      <c r="G14" s="956">
        <v>1</v>
      </c>
      <c r="H14" s="957">
        <v>46</v>
      </c>
      <c r="I14" s="957">
        <v>0</v>
      </c>
      <c r="J14" s="573">
        <v>773</v>
      </c>
      <c r="K14" s="958">
        <f t="shared" si="3"/>
        <v>46</v>
      </c>
      <c r="L14" s="959">
        <f t="shared" si="1"/>
        <v>0</v>
      </c>
      <c r="M14" s="960">
        <f t="shared" si="2"/>
        <v>819</v>
      </c>
    </row>
    <row r="15" spans="2:13" s="85" customFormat="1" ht="16.5" thickBot="1" x14ac:dyDescent="0.3">
      <c r="B15" s="951">
        <v>6</v>
      </c>
      <c r="C15" s="962" t="s">
        <v>353</v>
      </c>
      <c r="D15" s="963">
        <v>1</v>
      </c>
      <c r="E15" s="964">
        <v>1924</v>
      </c>
      <c r="F15" s="955">
        <f t="shared" si="0"/>
        <v>0.37851587937068781</v>
      </c>
      <c r="G15" s="965">
        <v>1</v>
      </c>
      <c r="H15" s="966">
        <v>132</v>
      </c>
      <c r="I15" s="966">
        <v>0</v>
      </c>
      <c r="J15" s="573">
        <f t="shared" ref="J15" si="4">E15*D15</f>
        <v>1924</v>
      </c>
      <c r="K15" s="958">
        <v>130</v>
      </c>
      <c r="L15" s="959">
        <f t="shared" si="1"/>
        <v>0</v>
      </c>
      <c r="M15" s="960">
        <f t="shared" si="2"/>
        <v>2054</v>
      </c>
    </row>
    <row r="16" spans="2:13" s="85" customFormat="1" ht="16.5" thickBot="1" x14ac:dyDescent="0.3">
      <c r="B16" s="1226" t="s">
        <v>354</v>
      </c>
      <c r="C16" s="1227"/>
      <c r="D16" s="1227"/>
      <c r="E16" s="967">
        <f>SUM(E10:E15)</f>
        <v>508301</v>
      </c>
      <c r="F16" s="968">
        <f>SUM(F10:F15)</f>
        <v>99.999999999999986</v>
      </c>
      <c r="G16" s="969"/>
      <c r="H16" s="970">
        <f>SUM(H10:H15)</f>
        <v>298</v>
      </c>
      <c r="I16" s="970">
        <f>SUM(I10:I15)</f>
        <v>397</v>
      </c>
      <c r="J16" s="971">
        <f>SUM(J10:J15)</f>
        <v>3912</v>
      </c>
      <c r="K16" s="972">
        <f>SUM(K10:K15)</f>
        <v>258</v>
      </c>
      <c r="L16" s="973">
        <f>SUM(L10:L15)</f>
        <v>0</v>
      </c>
      <c r="M16" s="974">
        <f t="shared" si="2"/>
        <v>4170</v>
      </c>
    </row>
    <row r="17" spans="2:13" ht="16.5" thickBot="1" x14ac:dyDescent="0.3">
      <c r="B17" s="92">
        <v>7</v>
      </c>
      <c r="C17" s="96" t="s">
        <v>355</v>
      </c>
      <c r="D17" s="96" t="s">
        <v>356</v>
      </c>
      <c r="E17" s="566">
        <v>1058</v>
      </c>
      <c r="F17" s="567" t="s">
        <v>117</v>
      </c>
      <c r="G17" s="98">
        <v>1</v>
      </c>
      <c r="H17" s="570">
        <v>87</v>
      </c>
      <c r="I17" s="570">
        <v>0</v>
      </c>
      <c r="J17" s="123">
        <v>0</v>
      </c>
      <c r="K17" s="95">
        <v>0</v>
      </c>
      <c r="L17" s="95">
        <v>0</v>
      </c>
      <c r="M17" s="125">
        <v>0</v>
      </c>
    </row>
    <row r="18" spans="2:13" x14ac:dyDescent="0.25">
      <c r="E18" s="562"/>
      <c r="J18" s="569"/>
    </row>
  </sheetData>
  <mergeCells count="15">
    <mergeCell ref="B16:D16"/>
    <mergeCell ref="B5:M5"/>
    <mergeCell ref="B6:B8"/>
    <mergeCell ref="C6:C8"/>
    <mergeCell ref="D6:D8"/>
    <mergeCell ref="E6:E8"/>
    <mergeCell ref="F6:F8"/>
    <mergeCell ref="G6:H6"/>
    <mergeCell ref="J6:L6"/>
    <mergeCell ref="M6:M8"/>
    <mergeCell ref="G7:G8"/>
    <mergeCell ref="H7:H8"/>
    <mergeCell ref="J7:J8"/>
    <mergeCell ref="K7:K8"/>
    <mergeCell ref="L7:L8"/>
  </mergeCells>
  <pageMargins left="0.7" right="0.7" top="0.75" bottom="0.75" header="0.3" footer="0.3"/>
  <ignoredErrors>
    <ignoredError sqref="E16 H16:I16" formulaRange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4"/>
  <sheetViews>
    <sheetView topLeftCell="B1" workbookViewId="0">
      <selection activeCell="E16" sqref="E16"/>
    </sheetView>
  </sheetViews>
  <sheetFormatPr defaultRowHeight="15" x14ac:dyDescent="0.25"/>
  <cols>
    <col min="2" max="2" width="9.7109375" customWidth="1"/>
    <col min="3" max="3" width="37.28515625" customWidth="1"/>
    <col min="4" max="4" width="14.7109375" customWidth="1"/>
    <col min="5" max="5" width="13.42578125" customWidth="1"/>
    <col min="6" max="6" width="12.7109375" customWidth="1"/>
    <col min="7" max="7" width="11.7109375" customWidth="1"/>
    <col min="8" max="8" width="13" customWidth="1"/>
    <col min="9" max="9" width="12.28515625" customWidth="1"/>
    <col min="10" max="10" width="12.42578125" customWidth="1"/>
    <col min="11" max="11" width="10.7109375" customWidth="1"/>
    <col min="12" max="12" width="12.42578125" customWidth="1"/>
  </cols>
  <sheetData>
    <row r="3" spans="1:12" ht="19.149999999999999" customHeight="1" thickBot="1" x14ac:dyDescent="0.3">
      <c r="A3" s="100"/>
      <c r="B3" s="17"/>
      <c r="C3" s="5"/>
      <c r="D3" s="5"/>
      <c r="E3" s="5"/>
      <c r="F3" s="5"/>
      <c r="G3" s="5"/>
      <c r="H3" s="5"/>
      <c r="I3" s="5"/>
      <c r="J3" s="5"/>
      <c r="K3" s="5"/>
      <c r="L3" s="167" t="s">
        <v>521</v>
      </c>
    </row>
    <row r="4" spans="1:12" ht="19.899999999999999" customHeight="1" thickBot="1" x14ac:dyDescent="0.3">
      <c r="B4" s="1047" t="s">
        <v>779</v>
      </c>
      <c r="C4" s="1048"/>
      <c r="D4" s="1048"/>
      <c r="E4" s="1048"/>
      <c r="F4" s="1048"/>
      <c r="G4" s="1048"/>
      <c r="H4" s="1048"/>
      <c r="I4" s="1048"/>
      <c r="J4" s="1048"/>
      <c r="K4" s="1048"/>
      <c r="L4" s="1049"/>
    </row>
    <row r="5" spans="1:12" ht="16.149999999999999" customHeight="1" thickBot="1" x14ac:dyDescent="0.3">
      <c r="B5" s="1050" t="s">
        <v>133</v>
      </c>
      <c r="C5" s="1050" t="s">
        <v>97</v>
      </c>
      <c r="D5" s="1118" t="s">
        <v>780</v>
      </c>
      <c r="E5" s="1052"/>
      <c r="F5" s="1052"/>
      <c r="G5" s="1053"/>
      <c r="H5" s="1118" t="s">
        <v>781</v>
      </c>
      <c r="I5" s="1052"/>
      <c r="J5" s="1052"/>
      <c r="K5" s="1053"/>
      <c r="L5" s="1218" t="s">
        <v>1</v>
      </c>
    </row>
    <row r="6" spans="1:12" ht="16.5" thickBot="1" x14ac:dyDescent="0.3">
      <c r="B6" s="1051"/>
      <c r="C6" s="1051"/>
      <c r="D6" s="499" t="s">
        <v>310</v>
      </c>
      <c r="E6" s="35" t="s">
        <v>311</v>
      </c>
      <c r="F6" s="35" t="s">
        <v>21</v>
      </c>
      <c r="G6" s="35" t="s">
        <v>68</v>
      </c>
      <c r="H6" s="35" t="s">
        <v>310</v>
      </c>
      <c r="I6" s="35" t="s">
        <v>311</v>
      </c>
      <c r="J6" s="35" t="s">
        <v>21</v>
      </c>
      <c r="K6" s="35" t="s">
        <v>68</v>
      </c>
      <c r="L6" s="1219"/>
    </row>
    <row r="7" spans="1:12" ht="16.5" thickBot="1" x14ac:dyDescent="0.3">
      <c r="B7" s="499">
        <v>1</v>
      </c>
      <c r="C7" s="496">
        <v>2</v>
      </c>
      <c r="D7" s="496">
        <v>3</v>
      </c>
      <c r="E7" s="496">
        <v>4</v>
      </c>
      <c r="F7" s="496" t="s">
        <v>296</v>
      </c>
      <c r="G7" s="496">
        <v>6</v>
      </c>
      <c r="H7" s="496">
        <v>7</v>
      </c>
      <c r="I7" s="496">
        <v>8</v>
      </c>
      <c r="J7" s="496" t="s">
        <v>312</v>
      </c>
      <c r="K7" s="496">
        <v>10</v>
      </c>
      <c r="L7" s="498" t="s">
        <v>357</v>
      </c>
    </row>
    <row r="8" spans="1:12" ht="15.75" x14ac:dyDescent="0.25">
      <c r="B8" s="89">
        <v>1</v>
      </c>
      <c r="C8" s="1231" t="s">
        <v>358</v>
      </c>
      <c r="D8" s="1231"/>
      <c r="E8" s="1231"/>
      <c r="F8" s="1231"/>
      <c r="G8" s="1231"/>
      <c r="H8" s="1231"/>
      <c r="I8" s="1231"/>
      <c r="J8" s="1231"/>
      <c r="K8" s="1231"/>
      <c r="L8" s="1232"/>
    </row>
    <row r="9" spans="1:12" ht="19.899999999999999" customHeight="1" x14ac:dyDescent="0.25">
      <c r="B9" s="89" t="s">
        <v>99</v>
      </c>
      <c r="C9" s="534" t="s">
        <v>359</v>
      </c>
      <c r="D9" s="579">
        <v>63610</v>
      </c>
      <c r="E9" s="579">
        <v>19714</v>
      </c>
      <c r="F9" s="579">
        <f>D9+E9</f>
        <v>83324</v>
      </c>
      <c r="G9" s="580">
        <f>F9/F$11*100</f>
        <v>90.530204259017822</v>
      </c>
      <c r="H9" s="579">
        <v>67337</v>
      </c>
      <c r="I9" s="579">
        <v>24133</v>
      </c>
      <c r="J9" s="579">
        <f>I9+H9</f>
        <v>91470</v>
      </c>
      <c r="K9" s="580">
        <f>J9/J$11*100</f>
        <v>91.211870406748901</v>
      </c>
      <c r="L9" s="581">
        <f>J9/F9*100</f>
        <v>109.77629494503385</v>
      </c>
    </row>
    <row r="10" spans="1:12" ht="16.899999999999999" customHeight="1" thickBot="1" x14ac:dyDescent="0.3">
      <c r="B10" s="89" t="s">
        <v>123</v>
      </c>
      <c r="C10" s="534" t="s">
        <v>360</v>
      </c>
      <c r="D10" s="579">
        <v>6976</v>
      </c>
      <c r="E10" s="579">
        <v>1740</v>
      </c>
      <c r="F10" s="579">
        <f>D10+E10</f>
        <v>8716</v>
      </c>
      <c r="G10" s="580">
        <f>F10/F$11*100</f>
        <v>9.4697957409821818</v>
      </c>
      <c r="H10" s="579">
        <v>6820</v>
      </c>
      <c r="I10" s="579">
        <v>1993</v>
      </c>
      <c r="J10" s="579">
        <f>I10+H10</f>
        <v>8813</v>
      </c>
      <c r="K10" s="580">
        <f>J10/J$11*100</f>
        <v>8.7881295932510994</v>
      </c>
      <c r="L10" s="581">
        <f t="shared" ref="L10:L11" si="0">J10/F10*100</f>
        <v>101.11289582377236</v>
      </c>
    </row>
    <row r="11" spans="1:12" ht="19.149999999999999" customHeight="1" thickBot="1" x14ac:dyDescent="0.3">
      <c r="B11" s="99">
        <v>2</v>
      </c>
      <c r="C11" s="574" t="s">
        <v>361</v>
      </c>
      <c r="D11" s="582">
        <f>SUM(D9:D10)</f>
        <v>70586</v>
      </c>
      <c r="E11" s="582">
        <f t="shared" ref="E11:J11" si="1">SUM(E9:E10)</f>
        <v>21454</v>
      </c>
      <c r="F11" s="582">
        <f t="shared" si="1"/>
        <v>92040</v>
      </c>
      <c r="G11" s="577">
        <f>SUM(G9:G10)</f>
        <v>100</v>
      </c>
      <c r="H11" s="582">
        <f t="shared" si="1"/>
        <v>74157</v>
      </c>
      <c r="I11" s="582">
        <f t="shared" si="1"/>
        <v>26126</v>
      </c>
      <c r="J11" s="582">
        <f t="shared" si="1"/>
        <v>100283</v>
      </c>
      <c r="K11" s="577">
        <f>SUM(K9:K10)</f>
        <v>100</v>
      </c>
      <c r="L11" s="583">
        <f t="shared" si="0"/>
        <v>108.95588874402434</v>
      </c>
    </row>
    <row r="12" spans="1:12" ht="15.75" x14ac:dyDescent="0.25">
      <c r="B12" s="90">
        <v>3</v>
      </c>
      <c r="C12" s="1233" t="s">
        <v>362</v>
      </c>
      <c r="D12" s="1233"/>
      <c r="E12" s="1233"/>
      <c r="F12" s="1233"/>
      <c r="G12" s="1233"/>
      <c r="H12" s="1233"/>
      <c r="I12" s="1233"/>
      <c r="J12" s="1233"/>
      <c r="K12" s="1233"/>
      <c r="L12" s="1234"/>
    </row>
    <row r="13" spans="1:12" ht="15" customHeight="1" x14ac:dyDescent="0.25">
      <c r="B13" s="90" t="s">
        <v>363</v>
      </c>
      <c r="C13" s="597" t="s">
        <v>364</v>
      </c>
      <c r="D13" s="584">
        <v>8415</v>
      </c>
      <c r="E13" s="585">
        <v>3760</v>
      </c>
      <c r="F13" s="585">
        <f>E13+D13</f>
        <v>12175</v>
      </c>
      <c r="G13" s="586">
        <f>F13/F$16*100</f>
        <v>14.6132149072796</v>
      </c>
      <c r="H13" s="579">
        <v>8179</v>
      </c>
      <c r="I13" s="579">
        <v>4655</v>
      </c>
      <c r="J13" s="579">
        <f>I13+H13</f>
        <v>12834</v>
      </c>
      <c r="K13" s="580">
        <f>J13/J$16*100</f>
        <v>14.176359479073467</v>
      </c>
      <c r="L13" s="575">
        <f>J13/F13*100</f>
        <v>105.41273100616016</v>
      </c>
    </row>
    <row r="14" spans="1:12" ht="14.65" customHeight="1" x14ac:dyDescent="0.25">
      <c r="B14" s="90" t="s">
        <v>365</v>
      </c>
      <c r="C14" s="597" t="s">
        <v>366</v>
      </c>
      <c r="D14" s="585">
        <v>56689</v>
      </c>
      <c r="E14" s="585">
        <v>10420</v>
      </c>
      <c r="F14" s="585">
        <f t="shared" ref="F14:F15" si="2">E14+D14</f>
        <v>67109</v>
      </c>
      <c r="G14" s="586">
        <f t="shared" ref="G14:G15" si="3">F14/F$16*100</f>
        <v>80.548520674548399</v>
      </c>
      <c r="H14" s="579">
        <v>56135</v>
      </c>
      <c r="I14" s="579">
        <v>15940</v>
      </c>
      <c r="J14" s="579">
        <f t="shared" ref="J14:J15" si="4">I14+H14</f>
        <v>72075</v>
      </c>
      <c r="K14" s="580">
        <f t="shared" ref="K14:K15" si="5">J14/J$16*100</f>
        <v>79.613613016535766</v>
      </c>
      <c r="L14" s="575">
        <f t="shared" ref="L14:L16" si="6">J14/F14*100</f>
        <v>107.39990165253543</v>
      </c>
    </row>
    <row r="15" spans="1:12" ht="16.149999999999999" customHeight="1" thickBot="1" x14ac:dyDescent="0.3">
      <c r="B15" s="90" t="s">
        <v>367</v>
      </c>
      <c r="C15" s="597" t="s">
        <v>368</v>
      </c>
      <c r="D15" s="585">
        <v>2760</v>
      </c>
      <c r="E15" s="585">
        <v>1271</v>
      </c>
      <c r="F15" s="585">
        <f t="shared" si="2"/>
        <v>4031</v>
      </c>
      <c r="G15" s="586">
        <f t="shared" si="3"/>
        <v>4.838264418171998</v>
      </c>
      <c r="H15" s="579">
        <v>3739</v>
      </c>
      <c r="I15" s="579">
        <v>1883</v>
      </c>
      <c r="J15" s="579">
        <f t="shared" si="4"/>
        <v>5622</v>
      </c>
      <c r="K15" s="580">
        <f t="shared" si="5"/>
        <v>6.2100275043907613</v>
      </c>
      <c r="L15" s="575">
        <f t="shared" si="6"/>
        <v>139.46911436368148</v>
      </c>
    </row>
    <row r="16" spans="1:12" ht="19.149999999999999" customHeight="1" thickBot="1" x14ac:dyDescent="0.3">
      <c r="B16" s="99">
        <v>4</v>
      </c>
      <c r="C16" s="574" t="s">
        <v>369</v>
      </c>
      <c r="D16" s="576">
        <f>SUM(D13:D15)</f>
        <v>67864</v>
      </c>
      <c r="E16" s="576">
        <f t="shared" ref="E16:F16" si="7">SUM(E13:E15)</f>
        <v>15451</v>
      </c>
      <c r="F16" s="576">
        <f t="shared" si="7"/>
        <v>83315</v>
      </c>
      <c r="G16" s="577">
        <f>SUM(G13:G15)</f>
        <v>100</v>
      </c>
      <c r="H16" s="576">
        <f t="shared" ref="H16" si="8">SUM(H13:H15)</f>
        <v>68053</v>
      </c>
      <c r="I16" s="576">
        <f t="shared" ref="I16:J16" si="9">SUM(I13:I15)</f>
        <v>22478</v>
      </c>
      <c r="J16" s="576">
        <f t="shared" si="9"/>
        <v>90531</v>
      </c>
      <c r="K16" s="577">
        <f>SUM(K13:K15)</f>
        <v>100</v>
      </c>
      <c r="L16" s="578">
        <f t="shared" si="6"/>
        <v>108.66110544319751</v>
      </c>
    </row>
    <row r="17" spans="2:12" ht="20.65" customHeight="1" x14ac:dyDescent="0.25">
      <c r="B17" s="90">
        <v>5</v>
      </c>
      <c r="C17" s="587" t="s">
        <v>782</v>
      </c>
      <c r="D17" s="584">
        <v>13738</v>
      </c>
      <c r="E17" s="588">
        <v>65</v>
      </c>
      <c r="F17" s="585">
        <f>D17+E17</f>
        <v>13803</v>
      </c>
      <c r="G17" s="588"/>
      <c r="H17" s="579">
        <v>10833</v>
      </c>
      <c r="I17" s="589">
        <v>265</v>
      </c>
      <c r="J17" s="579">
        <f>H17+I17</f>
        <v>11098</v>
      </c>
      <c r="K17" s="589"/>
      <c r="L17" s="575">
        <f>J17/F17*100</f>
        <v>80.402810983119608</v>
      </c>
    </row>
    <row r="18" spans="2:12" ht="19.5" customHeight="1" thickBot="1" x14ac:dyDescent="0.3">
      <c r="B18" s="90">
        <v>6</v>
      </c>
      <c r="C18" s="587" t="s">
        <v>783</v>
      </c>
      <c r="D18" s="588">
        <v>786</v>
      </c>
      <c r="E18" s="588">
        <v>169</v>
      </c>
      <c r="F18" s="588">
        <f>E18+D18</f>
        <v>955</v>
      </c>
      <c r="G18" s="588"/>
      <c r="H18" s="589">
        <v>659</v>
      </c>
      <c r="I18" s="589">
        <v>72</v>
      </c>
      <c r="J18" s="589">
        <f>H18+I18</f>
        <v>731</v>
      </c>
      <c r="K18" s="589"/>
      <c r="L18" s="575">
        <f t="shared" ref="L18:L24" si="10">J18/F18*100</f>
        <v>76.544502617801044</v>
      </c>
    </row>
    <row r="19" spans="2:12" ht="22.9" customHeight="1" thickBot="1" x14ac:dyDescent="0.3">
      <c r="B19" s="99">
        <v>7</v>
      </c>
      <c r="C19" s="590" t="s">
        <v>370</v>
      </c>
      <c r="D19" s="582">
        <f>D11+D17-D16-D18</f>
        <v>15674</v>
      </c>
      <c r="E19" s="582">
        <f t="shared" ref="E19:J19" si="11">E11+E17-E16-E18</f>
        <v>5899</v>
      </c>
      <c r="F19" s="582">
        <f t="shared" si="11"/>
        <v>21573</v>
      </c>
      <c r="G19" s="582"/>
      <c r="H19" s="582">
        <f t="shared" si="11"/>
        <v>16278</v>
      </c>
      <c r="I19" s="582">
        <f t="shared" si="11"/>
        <v>3841</v>
      </c>
      <c r="J19" s="582">
        <f t="shared" si="11"/>
        <v>20119</v>
      </c>
      <c r="K19" s="582"/>
      <c r="L19" s="578">
        <f t="shared" si="10"/>
        <v>93.260093635562967</v>
      </c>
    </row>
    <row r="20" spans="2:12" ht="18.399999999999999" customHeight="1" x14ac:dyDescent="0.25">
      <c r="B20" s="90">
        <v>8</v>
      </c>
      <c r="C20" s="587" t="s">
        <v>371</v>
      </c>
      <c r="D20" s="592">
        <f>D19</f>
        <v>15674</v>
      </c>
      <c r="E20" s="591" t="s">
        <v>528</v>
      </c>
      <c r="F20" s="598">
        <f>D20</f>
        <v>15674</v>
      </c>
      <c r="G20" s="593"/>
      <c r="H20" s="592">
        <f>H19</f>
        <v>16278</v>
      </c>
      <c r="I20" s="591" t="s">
        <v>528</v>
      </c>
      <c r="J20" s="592">
        <f>H20</f>
        <v>16278</v>
      </c>
      <c r="K20" s="591"/>
      <c r="L20" s="975">
        <f t="shared" si="10"/>
        <v>103.85351537578156</v>
      </c>
    </row>
    <row r="21" spans="2:12" ht="15" customHeight="1" x14ac:dyDescent="0.25">
      <c r="B21" s="90">
        <v>9</v>
      </c>
      <c r="C21" s="182" t="s">
        <v>372</v>
      </c>
      <c r="D21" s="591" t="s">
        <v>528</v>
      </c>
      <c r="E21" s="592">
        <f>E19</f>
        <v>5899</v>
      </c>
      <c r="F21" s="598">
        <f>E21</f>
        <v>5899</v>
      </c>
      <c r="G21" s="593"/>
      <c r="H21" s="591" t="s">
        <v>528</v>
      </c>
      <c r="I21" s="592">
        <f>I19</f>
        <v>3841</v>
      </c>
      <c r="J21" s="592">
        <f>I21</f>
        <v>3841</v>
      </c>
      <c r="K21" s="591"/>
      <c r="L21" s="975">
        <f t="shared" si="10"/>
        <v>65.11273097135107</v>
      </c>
    </row>
    <row r="22" spans="2:12" ht="15.75" x14ac:dyDescent="0.25">
      <c r="B22" s="90">
        <v>10</v>
      </c>
      <c r="C22" s="182" t="s">
        <v>373</v>
      </c>
      <c r="D22" s="591" t="s">
        <v>528</v>
      </c>
      <c r="E22" s="591">
        <v>620</v>
      </c>
      <c r="F22" s="593">
        <f>E22</f>
        <v>620</v>
      </c>
      <c r="G22" s="593"/>
      <c r="H22" s="591" t="s">
        <v>528</v>
      </c>
      <c r="I22" s="591">
        <v>630</v>
      </c>
      <c r="J22" s="591">
        <f>I22</f>
        <v>630</v>
      </c>
      <c r="K22" s="591"/>
      <c r="L22" s="575">
        <f t="shared" si="10"/>
        <v>101.61290322580645</v>
      </c>
    </row>
    <row r="23" spans="2:12" ht="18.600000000000001" customHeight="1" thickBot="1" x14ac:dyDescent="0.3">
      <c r="B23" s="90">
        <v>11</v>
      </c>
      <c r="C23" s="587" t="s">
        <v>374</v>
      </c>
      <c r="D23" s="591" t="s">
        <v>528</v>
      </c>
      <c r="E23" s="592">
        <f>E21-E22</f>
        <v>5279</v>
      </c>
      <c r="F23" s="592">
        <f>F21-F22</f>
        <v>5279</v>
      </c>
      <c r="G23" s="593"/>
      <c r="H23" s="591" t="s">
        <v>528</v>
      </c>
      <c r="I23" s="592">
        <f>I21-I22</f>
        <v>3211</v>
      </c>
      <c r="J23" s="592">
        <f>J21-J22</f>
        <v>3211</v>
      </c>
      <c r="K23" s="591"/>
      <c r="L23" s="575">
        <f t="shared" si="10"/>
        <v>60.82591399886342</v>
      </c>
    </row>
    <row r="24" spans="2:12" ht="23.65" customHeight="1" thickBot="1" x14ac:dyDescent="0.3">
      <c r="B24" s="99">
        <v>12</v>
      </c>
      <c r="C24" s="590" t="s">
        <v>784</v>
      </c>
      <c r="D24" s="596">
        <f>D20</f>
        <v>15674</v>
      </c>
      <c r="E24" s="582">
        <f>E23</f>
        <v>5279</v>
      </c>
      <c r="F24" s="582">
        <f>D24+E24</f>
        <v>20953</v>
      </c>
      <c r="G24" s="595"/>
      <c r="H24" s="596">
        <f>H20</f>
        <v>16278</v>
      </c>
      <c r="I24" s="596">
        <f>I23</f>
        <v>3211</v>
      </c>
      <c r="J24" s="596">
        <f>H24+I24</f>
        <v>19489</v>
      </c>
      <c r="K24" s="594"/>
      <c r="L24" s="578">
        <f t="shared" si="10"/>
        <v>93.012933708776785</v>
      </c>
    </row>
  </sheetData>
  <mergeCells count="8">
    <mergeCell ref="C8:L8"/>
    <mergeCell ref="C12:L12"/>
    <mergeCell ref="B4:L4"/>
    <mergeCell ref="B5:B6"/>
    <mergeCell ref="C5:C6"/>
    <mergeCell ref="H5:K5"/>
    <mergeCell ref="L5:L6"/>
    <mergeCell ref="D5:G5"/>
  </mergeCells>
  <pageMargins left="0.7" right="0.7" top="0.75" bottom="0.75" header="0.3" footer="0.3"/>
  <ignoredErrors>
    <ignoredError sqref="C12 C9 C10 C11 C13 C14 C15 C16 C22 C19 C20 C21 C23" numberStoredAsText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workbookViewId="0">
      <selection activeCell="C4" sqref="C4:C5"/>
    </sheetView>
  </sheetViews>
  <sheetFormatPr defaultColWidth="8.7109375" defaultRowHeight="15.75" x14ac:dyDescent="0.25"/>
  <cols>
    <col min="1" max="1" width="8.7109375" style="3"/>
    <col min="2" max="2" width="6.28515625" style="3" customWidth="1"/>
    <col min="3" max="3" width="27.42578125" style="3" customWidth="1"/>
    <col min="4" max="4" width="22.7109375" style="3" customWidth="1"/>
    <col min="5" max="5" width="10.28515625" style="3" customWidth="1"/>
    <col min="6" max="6" width="21.28515625" style="3" customWidth="1"/>
    <col min="7" max="7" width="10.140625" style="3" customWidth="1"/>
    <col min="8" max="8" width="10.7109375" style="3" customWidth="1"/>
    <col min="9" max="16384" width="8.7109375" style="3"/>
  </cols>
  <sheetData>
    <row r="2" spans="2:8" ht="16.5" thickBot="1" x14ac:dyDescent="0.3"/>
    <row r="3" spans="2:8" ht="19.899999999999999" customHeight="1" thickTop="1" thickBot="1" x14ac:dyDescent="0.3">
      <c r="B3" s="1235" t="s">
        <v>785</v>
      </c>
      <c r="C3" s="1236"/>
      <c r="D3" s="1236"/>
      <c r="E3" s="1236"/>
      <c r="F3" s="1236"/>
      <c r="G3" s="1236"/>
      <c r="H3" s="1237"/>
    </row>
    <row r="4" spans="2:8" ht="16.149999999999999" customHeight="1" thickBot="1" x14ac:dyDescent="0.3">
      <c r="B4" s="1170" t="s">
        <v>133</v>
      </c>
      <c r="C4" s="1172" t="s">
        <v>636</v>
      </c>
      <c r="D4" s="1166" t="s">
        <v>634</v>
      </c>
      <c r="E4" s="1173"/>
      <c r="F4" s="1165" t="s">
        <v>635</v>
      </c>
      <c r="G4" s="1166"/>
      <c r="H4" s="1174" t="s">
        <v>1</v>
      </c>
    </row>
    <row r="5" spans="2:8" ht="16.149999999999999" customHeight="1" thickBot="1" x14ac:dyDescent="0.3">
      <c r="B5" s="1171"/>
      <c r="C5" s="1137"/>
      <c r="D5" s="523" t="s">
        <v>529</v>
      </c>
      <c r="E5" s="524" t="s">
        <v>631</v>
      </c>
      <c r="F5" s="523" t="s">
        <v>529</v>
      </c>
      <c r="G5" s="523" t="s">
        <v>631</v>
      </c>
      <c r="H5" s="1138"/>
    </row>
    <row r="6" spans="2:8" ht="16.5" thickBot="1" x14ac:dyDescent="0.3">
      <c r="B6" s="526">
        <v>1</v>
      </c>
      <c r="C6" s="523">
        <v>2</v>
      </c>
      <c r="D6" s="523">
        <v>3</v>
      </c>
      <c r="E6" s="523">
        <v>4</v>
      </c>
      <c r="F6" s="523">
        <v>5</v>
      </c>
      <c r="G6" s="523">
        <v>6</v>
      </c>
      <c r="H6" s="524" t="s">
        <v>591</v>
      </c>
    </row>
    <row r="7" spans="2:8" ht="16.149999999999999" customHeight="1" x14ac:dyDescent="0.25">
      <c r="B7" s="527" t="s">
        <v>463</v>
      </c>
      <c r="C7" s="528" t="s">
        <v>518</v>
      </c>
      <c r="D7" s="529">
        <v>83</v>
      </c>
      <c r="E7" s="530">
        <f>D7/D$11*100</f>
        <v>70.33898305084746</v>
      </c>
      <c r="F7" s="529">
        <v>78</v>
      </c>
      <c r="G7" s="530">
        <f>F7/F$11*100</f>
        <v>69.642857142857139</v>
      </c>
      <c r="H7" s="538">
        <f>F7/D7*100</f>
        <v>93.975903614457835</v>
      </c>
    </row>
    <row r="8" spans="2:8" ht="16.149999999999999" customHeight="1" x14ac:dyDescent="0.25">
      <c r="B8" s="527" t="s">
        <v>464</v>
      </c>
      <c r="C8" s="528" t="s">
        <v>519</v>
      </c>
      <c r="D8" s="529">
        <v>4</v>
      </c>
      <c r="E8" s="530">
        <f t="shared" ref="E8:E10" si="0">D8/D$11*100</f>
        <v>3.3898305084745761</v>
      </c>
      <c r="F8" s="529">
        <v>5</v>
      </c>
      <c r="G8" s="530">
        <f t="shared" ref="G8:G10" si="1">F8/F$11*100</f>
        <v>4.4642857142857144</v>
      </c>
      <c r="H8" s="538">
        <f t="shared" ref="H8:H11" si="2">F8/D8*100</f>
        <v>125</v>
      </c>
    </row>
    <row r="9" spans="2:8" ht="16.149999999999999" customHeight="1" x14ac:dyDescent="0.25">
      <c r="B9" s="527" t="s">
        <v>465</v>
      </c>
      <c r="C9" s="528" t="s">
        <v>19</v>
      </c>
      <c r="D9" s="529">
        <v>19</v>
      </c>
      <c r="E9" s="530">
        <f t="shared" si="0"/>
        <v>16.101694915254235</v>
      </c>
      <c r="F9" s="529">
        <v>20</v>
      </c>
      <c r="G9" s="530">
        <f t="shared" si="1"/>
        <v>17.857142857142858</v>
      </c>
      <c r="H9" s="538">
        <f t="shared" si="2"/>
        <v>105.26315789473684</v>
      </c>
    </row>
    <row r="10" spans="2:8" ht="16.149999999999999" customHeight="1" thickBot="1" x14ac:dyDescent="0.3">
      <c r="B10" s="527" t="s">
        <v>467</v>
      </c>
      <c r="C10" s="534" t="s">
        <v>20</v>
      </c>
      <c r="D10" s="599">
        <v>12</v>
      </c>
      <c r="E10" s="530">
        <f t="shared" si="0"/>
        <v>10.16949152542373</v>
      </c>
      <c r="F10" s="599">
        <v>9</v>
      </c>
      <c r="G10" s="530">
        <f t="shared" si="1"/>
        <v>8.0357142857142865</v>
      </c>
      <c r="H10" s="538">
        <f t="shared" si="2"/>
        <v>75</v>
      </c>
    </row>
    <row r="11" spans="2:8" ht="16.899999999999999" customHeight="1" thickBot="1" x14ac:dyDescent="0.3">
      <c r="B11" s="1165" t="s">
        <v>21</v>
      </c>
      <c r="C11" s="1166"/>
      <c r="D11" s="540">
        <f>SUM(D7:D10)</f>
        <v>118</v>
      </c>
      <c r="E11" s="542">
        <f>SUM(E7:E10)</f>
        <v>100</v>
      </c>
      <c r="F11" s="540">
        <f>SUM(F7:F10)</f>
        <v>112</v>
      </c>
      <c r="G11" s="542">
        <f>SUM(G7:G10)</f>
        <v>100</v>
      </c>
      <c r="H11" s="543">
        <f t="shared" si="2"/>
        <v>94.915254237288138</v>
      </c>
    </row>
  </sheetData>
  <mergeCells count="7">
    <mergeCell ref="B11:C11"/>
    <mergeCell ref="B3:H3"/>
    <mergeCell ref="B4:B5"/>
    <mergeCell ref="C4:C5"/>
    <mergeCell ref="D4:E4"/>
    <mergeCell ref="F4:G4"/>
    <mergeCell ref="H4:H5"/>
  </mergeCells>
  <pageMargins left="0.7" right="0.7" top="0.75" bottom="0.75" header="0.3" footer="0.3"/>
  <ignoredErrors>
    <ignoredError sqref="D11 F11" formulaRange="1"/>
  </ignoredError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1"/>
  <sheetViews>
    <sheetView workbookViewId="0">
      <selection activeCell="C19" sqref="C19"/>
    </sheetView>
  </sheetViews>
  <sheetFormatPr defaultRowHeight="15" x14ac:dyDescent="0.25"/>
  <cols>
    <col min="3" max="3" width="32.5703125" customWidth="1"/>
    <col min="4" max="4" width="19.28515625" customWidth="1"/>
    <col min="5" max="5" width="16.7109375" customWidth="1"/>
    <col min="6" max="6" width="18" customWidth="1"/>
    <col min="7" max="7" width="16.7109375" customWidth="1"/>
    <col min="8" max="8" width="20.7109375" customWidth="1"/>
  </cols>
  <sheetData>
    <row r="3" spans="2:9" ht="21" customHeight="1" thickBot="1" x14ac:dyDescent="0.3">
      <c r="C3" s="3"/>
      <c r="D3" s="57"/>
      <c r="E3" s="57"/>
      <c r="F3" s="57"/>
      <c r="G3" s="57"/>
      <c r="H3" s="194" t="s">
        <v>530</v>
      </c>
      <c r="I3" s="3"/>
    </row>
    <row r="4" spans="2:9" ht="19.899999999999999" customHeight="1" thickBot="1" x14ac:dyDescent="0.3">
      <c r="B4" s="612"/>
      <c r="C4" s="604" t="s">
        <v>786</v>
      </c>
      <c r="D4" s="604"/>
      <c r="E4" s="604"/>
      <c r="F4" s="604"/>
      <c r="G4" s="604"/>
      <c r="H4" s="605"/>
      <c r="I4" s="3"/>
    </row>
    <row r="5" spans="2:9" ht="32.25" thickBot="1" x14ac:dyDescent="0.3">
      <c r="B5" s="636" t="s">
        <v>133</v>
      </c>
      <c r="C5" s="606" t="s">
        <v>97</v>
      </c>
      <c r="D5" s="607" t="s">
        <v>375</v>
      </c>
      <c r="E5" s="607" t="s">
        <v>376</v>
      </c>
      <c r="F5" s="607" t="s">
        <v>377</v>
      </c>
      <c r="G5" s="607" t="s">
        <v>378</v>
      </c>
      <c r="H5" s="606" t="s">
        <v>787</v>
      </c>
      <c r="I5" s="3"/>
    </row>
    <row r="6" spans="2:9" ht="16.5" thickBot="1" x14ac:dyDescent="0.3">
      <c r="B6" s="618">
        <v>1</v>
      </c>
      <c r="C6" s="608">
        <v>2</v>
      </c>
      <c r="D6" s="608">
        <v>3</v>
      </c>
      <c r="E6" s="608">
        <v>4</v>
      </c>
      <c r="F6" s="608">
        <v>5</v>
      </c>
      <c r="G6" s="608">
        <v>6</v>
      </c>
      <c r="H6" s="609">
        <v>7</v>
      </c>
      <c r="I6" s="3"/>
    </row>
    <row r="7" spans="2:9" ht="16.149999999999999" customHeight="1" x14ac:dyDescent="0.25">
      <c r="B7" s="626" t="s">
        <v>463</v>
      </c>
      <c r="C7" s="614" t="s">
        <v>788</v>
      </c>
      <c r="D7" s="610"/>
      <c r="E7" s="610"/>
      <c r="F7" s="610"/>
      <c r="G7" s="610"/>
      <c r="H7" s="606"/>
      <c r="I7" s="3"/>
    </row>
    <row r="8" spans="2:9" ht="16.149999999999999" customHeight="1" x14ac:dyDescent="0.25">
      <c r="B8" s="626" t="s">
        <v>99</v>
      </c>
      <c r="C8" s="534" t="s">
        <v>392</v>
      </c>
      <c r="D8" s="568">
        <v>35037</v>
      </c>
      <c r="E8" s="568">
        <v>74374</v>
      </c>
      <c r="F8" s="568">
        <v>2033</v>
      </c>
      <c r="G8" s="568">
        <f>D8+E8+F8</f>
        <v>111444</v>
      </c>
      <c r="H8" s="617">
        <f>G8/G$13*100</f>
        <v>45.721928424611171</v>
      </c>
      <c r="I8" s="3"/>
    </row>
    <row r="9" spans="2:9" ht="27.6" customHeight="1" x14ac:dyDescent="0.25">
      <c r="B9" s="626" t="s">
        <v>123</v>
      </c>
      <c r="C9" s="534" t="s">
        <v>380</v>
      </c>
      <c r="D9" s="568">
        <v>36713</v>
      </c>
      <c r="E9" s="568">
        <v>55957</v>
      </c>
      <c r="F9" s="602">
        <v>780</v>
      </c>
      <c r="G9" s="568">
        <f t="shared" ref="G9:G12" si="0">D9+E9+F9</f>
        <v>93450</v>
      </c>
      <c r="H9" s="617">
        <f t="shared" ref="H9:H12" si="1">G9/G$13*100</f>
        <v>38.339562572053353</v>
      </c>
      <c r="I9" s="3"/>
    </row>
    <row r="10" spans="2:9" ht="16.149999999999999" customHeight="1" x14ac:dyDescent="0.25">
      <c r="B10" s="626" t="s">
        <v>531</v>
      </c>
      <c r="C10" s="534" t="s">
        <v>789</v>
      </c>
      <c r="D10" s="568">
        <v>11990</v>
      </c>
      <c r="E10" s="568">
        <v>24380</v>
      </c>
      <c r="F10" s="602">
        <v>218</v>
      </c>
      <c r="G10" s="568">
        <f t="shared" si="0"/>
        <v>36588</v>
      </c>
      <c r="H10" s="617">
        <f t="shared" si="1"/>
        <v>15.010892620506025</v>
      </c>
      <c r="I10" s="3"/>
    </row>
    <row r="11" spans="2:9" ht="16.149999999999999" customHeight="1" x14ac:dyDescent="0.25">
      <c r="B11" s="626" t="s">
        <v>532</v>
      </c>
      <c r="C11" s="534" t="s">
        <v>381</v>
      </c>
      <c r="D11" s="602">
        <v>285</v>
      </c>
      <c r="E11" s="568">
        <v>1945</v>
      </c>
      <c r="F11" s="602">
        <v>10</v>
      </c>
      <c r="G11" s="568">
        <f t="shared" si="0"/>
        <v>2240</v>
      </c>
      <c r="H11" s="617">
        <f t="shared" si="1"/>
        <v>0.91900075079079191</v>
      </c>
      <c r="I11" s="3"/>
    </row>
    <row r="12" spans="2:9" ht="16.149999999999999" customHeight="1" thickBot="1" x14ac:dyDescent="0.3">
      <c r="B12" s="626" t="s">
        <v>533</v>
      </c>
      <c r="C12" s="534" t="s">
        <v>382</v>
      </c>
      <c r="D12" s="602">
        <v>7</v>
      </c>
      <c r="E12" s="602">
        <v>14</v>
      </c>
      <c r="F12" s="602">
        <v>0</v>
      </c>
      <c r="G12" s="568">
        <f t="shared" si="0"/>
        <v>21</v>
      </c>
      <c r="H12" s="617">
        <f t="shared" si="1"/>
        <v>8.6156320386636745E-3</v>
      </c>
      <c r="I12" s="3"/>
    </row>
    <row r="13" spans="2:9" ht="19.899999999999999" customHeight="1" thickBot="1" x14ac:dyDescent="0.3">
      <c r="B13" s="616"/>
      <c r="C13" s="611" t="s">
        <v>5</v>
      </c>
      <c r="D13" s="601">
        <f>SUM(D8:D12)</f>
        <v>84032</v>
      </c>
      <c r="E13" s="601">
        <f t="shared" ref="E13:G13" si="2">SUM(E8:E12)</f>
        <v>156670</v>
      </c>
      <c r="F13" s="601">
        <f t="shared" si="2"/>
        <v>3041</v>
      </c>
      <c r="G13" s="601">
        <f t="shared" si="2"/>
        <v>243743</v>
      </c>
      <c r="H13" s="583">
        <f>SUM(H8:H12)</f>
        <v>100.00000000000001</v>
      </c>
      <c r="I13" s="3"/>
    </row>
    <row r="14" spans="2:9" ht="16.149999999999999" customHeight="1" x14ac:dyDescent="0.25">
      <c r="B14" s="627" t="s">
        <v>464</v>
      </c>
      <c r="C14" s="614" t="s">
        <v>790</v>
      </c>
      <c r="D14" s="603"/>
      <c r="E14" s="603"/>
      <c r="F14" s="603"/>
      <c r="G14" s="603"/>
      <c r="H14" s="537"/>
      <c r="I14" s="3"/>
    </row>
    <row r="15" spans="2:9" ht="16.149999999999999" customHeight="1" x14ac:dyDescent="0.25">
      <c r="B15" s="626" t="s">
        <v>534</v>
      </c>
      <c r="C15" s="534" t="s">
        <v>708</v>
      </c>
      <c r="D15" s="568">
        <v>75405</v>
      </c>
      <c r="E15" s="568">
        <v>135968</v>
      </c>
      <c r="F15" s="568">
        <v>1294</v>
      </c>
      <c r="G15" s="568">
        <v>212667</v>
      </c>
      <c r="H15" s="617">
        <f>G15/G$19*100</f>
        <v>87.25050565554703</v>
      </c>
      <c r="I15" s="3"/>
    </row>
    <row r="16" spans="2:9" ht="16.149999999999999" customHeight="1" x14ac:dyDescent="0.25">
      <c r="B16" s="626" t="s">
        <v>535</v>
      </c>
      <c r="C16" s="534" t="s">
        <v>791</v>
      </c>
      <c r="D16" s="568">
        <v>2219</v>
      </c>
      <c r="E16" s="568">
        <v>3927</v>
      </c>
      <c r="F16" s="602">
        <v>38</v>
      </c>
      <c r="G16" s="568">
        <v>6184</v>
      </c>
      <c r="H16" s="617">
        <f t="shared" ref="H16:H18" si="3">G16/G$19*100</f>
        <v>2.5370985012902936</v>
      </c>
      <c r="I16" s="3"/>
    </row>
    <row r="17" spans="2:9" ht="16.149999999999999" customHeight="1" x14ac:dyDescent="0.25">
      <c r="B17" s="626" t="s">
        <v>536</v>
      </c>
      <c r="C17" s="534" t="s">
        <v>792</v>
      </c>
      <c r="D17" s="568">
        <v>4532</v>
      </c>
      <c r="E17" s="568">
        <v>13827</v>
      </c>
      <c r="F17" s="568">
        <v>1698</v>
      </c>
      <c r="G17" s="568">
        <v>20057</v>
      </c>
      <c r="H17" s="617">
        <f t="shared" si="3"/>
        <v>8.2287491333084439</v>
      </c>
      <c r="I17" s="3"/>
    </row>
    <row r="18" spans="2:9" ht="16.149999999999999" customHeight="1" thickBot="1" x14ac:dyDescent="0.3">
      <c r="B18" s="628" t="s">
        <v>537</v>
      </c>
      <c r="C18" s="534" t="s">
        <v>383</v>
      </c>
      <c r="D18" s="568">
        <v>1876</v>
      </c>
      <c r="E18" s="568">
        <v>2948</v>
      </c>
      <c r="F18" s="602">
        <v>11</v>
      </c>
      <c r="G18" s="568">
        <v>4835</v>
      </c>
      <c r="H18" s="617">
        <f t="shared" si="3"/>
        <v>1.9836467098542316</v>
      </c>
      <c r="I18" s="3"/>
    </row>
    <row r="19" spans="2:9" ht="16.5" thickBot="1" x14ac:dyDescent="0.3">
      <c r="B19" s="616"/>
      <c r="C19" s="611" t="s">
        <v>21</v>
      </c>
      <c r="D19" s="601">
        <f>SUM(D15:D18)</f>
        <v>84032</v>
      </c>
      <c r="E19" s="601">
        <f t="shared" ref="E19:G19" si="4">SUM(E15:E18)</f>
        <v>156670</v>
      </c>
      <c r="F19" s="601">
        <f t="shared" si="4"/>
        <v>3041</v>
      </c>
      <c r="G19" s="601">
        <f t="shared" si="4"/>
        <v>243743</v>
      </c>
      <c r="H19" s="583">
        <f>SUM(H15:H18)</f>
        <v>99.999999999999986</v>
      </c>
      <c r="I19" s="3"/>
    </row>
    <row r="20" spans="2:9" ht="15.75" x14ac:dyDescent="0.25">
      <c r="C20" s="3"/>
      <c r="D20" s="3"/>
      <c r="E20" s="3"/>
      <c r="F20" s="3"/>
      <c r="G20" s="3"/>
      <c r="H20" s="3"/>
      <c r="I20" s="3"/>
    </row>
    <row r="21" spans="2:9" ht="15.75" x14ac:dyDescent="0.25">
      <c r="C21" s="3"/>
      <c r="D21" s="3"/>
      <c r="E21" s="3"/>
      <c r="F21" s="3"/>
      <c r="G21" s="3"/>
      <c r="H21" s="3"/>
      <c r="I21" s="3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topLeftCell="A3" workbookViewId="0">
      <selection activeCell="C3" sqref="C3"/>
    </sheetView>
  </sheetViews>
  <sheetFormatPr defaultColWidth="8.7109375" defaultRowHeight="15.75" x14ac:dyDescent="0.25"/>
  <cols>
    <col min="1" max="2" width="8.7109375" style="3"/>
    <col min="3" max="3" width="51.28515625" style="3" customWidth="1"/>
    <col min="4" max="4" width="24.7109375" style="3" customWidth="1"/>
    <col min="5" max="5" width="22.28515625" style="3" customWidth="1"/>
    <col min="6" max="6" width="17.7109375" style="3" customWidth="1"/>
    <col min="7" max="16384" width="8.7109375" style="3"/>
  </cols>
  <sheetData>
    <row r="2" spans="2:6" ht="16.5" thickBot="1" x14ac:dyDescent="0.3">
      <c r="F2" s="619" t="s">
        <v>538</v>
      </c>
    </row>
    <row r="3" spans="2:6" ht="19.899999999999999" customHeight="1" thickBot="1" x14ac:dyDescent="0.3">
      <c r="B3" s="630"/>
      <c r="C3" s="631" t="s">
        <v>793</v>
      </c>
      <c r="D3" s="631"/>
      <c r="E3" s="631"/>
      <c r="F3" s="632"/>
    </row>
    <row r="4" spans="2:6" ht="32.25" thickBot="1" x14ac:dyDescent="0.3">
      <c r="B4" s="635" t="s">
        <v>133</v>
      </c>
      <c r="C4" s="621" t="s">
        <v>97</v>
      </c>
      <c r="D4" s="629" t="s">
        <v>794</v>
      </c>
      <c r="E4" s="629" t="s">
        <v>795</v>
      </c>
      <c r="F4" s="537" t="s">
        <v>1</v>
      </c>
    </row>
    <row r="5" spans="2:6" ht="16.5" thickBot="1" x14ac:dyDescent="0.3">
      <c r="B5" s="637">
        <v>1</v>
      </c>
      <c r="C5" s="623">
        <v>2</v>
      </c>
      <c r="D5" s="623">
        <v>3</v>
      </c>
      <c r="E5" s="623">
        <v>4</v>
      </c>
      <c r="F5" s="624" t="s">
        <v>539</v>
      </c>
    </row>
    <row r="6" spans="2:6" ht="16.899999999999999" customHeight="1" x14ac:dyDescent="0.25">
      <c r="B6" s="613" t="s">
        <v>463</v>
      </c>
      <c r="C6" s="625" t="s">
        <v>788</v>
      </c>
      <c r="D6" s="623"/>
      <c r="E6" s="623"/>
      <c r="F6" s="624"/>
    </row>
    <row r="7" spans="2:6" ht="16.899999999999999" customHeight="1" x14ac:dyDescent="0.25">
      <c r="B7" s="615" t="s">
        <v>99</v>
      </c>
      <c r="C7" s="534" t="s">
        <v>379</v>
      </c>
      <c r="D7" s="568">
        <v>86363</v>
      </c>
      <c r="E7" s="568">
        <v>111444</v>
      </c>
      <c r="F7" s="633">
        <f>E7/D7*100</f>
        <v>129.04137188379283</v>
      </c>
    </row>
    <row r="8" spans="2:6" ht="16.899999999999999" customHeight="1" x14ac:dyDescent="0.25">
      <c r="B8" s="615" t="s">
        <v>123</v>
      </c>
      <c r="C8" s="534" t="s">
        <v>384</v>
      </c>
      <c r="D8" s="568">
        <v>99446</v>
      </c>
      <c r="E8" s="568">
        <v>93450</v>
      </c>
      <c r="F8" s="633">
        <f t="shared" ref="F8:F18" si="0">E8/D8*100</f>
        <v>93.970597107978207</v>
      </c>
    </row>
    <row r="9" spans="2:6" ht="16.899999999999999" customHeight="1" x14ac:dyDescent="0.25">
      <c r="B9" s="615" t="s">
        <v>531</v>
      </c>
      <c r="C9" s="534" t="s">
        <v>789</v>
      </c>
      <c r="D9" s="568">
        <v>27434</v>
      </c>
      <c r="E9" s="568">
        <v>36588</v>
      </c>
      <c r="F9" s="633">
        <f t="shared" si="0"/>
        <v>133.36735437777941</v>
      </c>
    </row>
    <row r="10" spans="2:6" ht="16.899999999999999" customHeight="1" x14ac:dyDescent="0.25">
      <c r="B10" s="615" t="s">
        <v>532</v>
      </c>
      <c r="C10" s="534" t="s">
        <v>381</v>
      </c>
      <c r="D10" s="568">
        <v>2324</v>
      </c>
      <c r="E10" s="568">
        <v>2240</v>
      </c>
      <c r="F10" s="633">
        <f t="shared" si="0"/>
        <v>96.385542168674704</v>
      </c>
    </row>
    <row r="11" spans="2:6" ht="16.899999999999999" customHeight="1" thickBot="1" x14ac:dyDescent="0.3">
      <c r="B11" s="615" t="s">
        <v>533</v>
      </c>
      <c r="C11" s="534" t="s">
        <v>382</v>
      </c>
      <c r="D11" s="568">
        <v>4</v>
      </c>
      <c r="E11" s="602">
        <v>21</v>
      </c>
      <c r="F11" s="633">
        <f t="shared" si="0"/>
        <v>525</v>
      </c>
    </row>
    <row r="12" spans="2:6" ht="16.899999999999999" customHeight="1" thickBot="1" x14ac:dyDescent="0.3">
      <c r="B12" s="616"/>
      <c r="C12" s="611" t="s">
        <v>5</v>
      </c>
      <c r="D12" s="620">
        <f>SUM(D7:D11)</f>
        <v>215571</v>
      </c>
      <c r="E12" s="620">
        <f>SUM(E7:E11)</f>
        <v>243743</v>
      </c>
      <c r="F12" s="634">
        <f t="shared" si="0"/>
        <v>113.06854818134164</v>
      </c>
    </row>
    <row r="13" spans="2:6" ht="16.899999999999999" customHeight="1" x14ac:dyDescent="0.25">
      <c r="B13" s="615" t="s">
        <v>464</v>
      </c>
      <c r="C13" s="614" t="s">
        <v>796</v>
      </c>
      <c r="D13" s="622"/>
      <c r="E13" s="603"/>
      <c r="F13" s="633"/>
    </row>
    <row r="14" spans="2:6" ht="16.899999999999999" customHeight="1" x14ac:dyDescent="0.25">
      <c r="B14" s="615" t="s">
        <v>534</v>
      </c>
      <c r="C14" s="534" t="s">
        <v>797</v>
      </c>
      <c r="D14" s="568">
        <v>191495</v>
      </c>
      <c r="E14" s="568">
        <v>212667</v>
      </c>
      <c r="F14" s="633">
        <f t="shared" si="0"/>
        <v>111.05616334630146</v>
      </c>
    </row>
    <row r="15" spans="2:6" ht="16.899999999999999" customHeight="1" x14ac:dyDescent="0.25">
      <c r="B15" s="615" t="s">
        <v>535</v>
      </c>
      <c r="C15" s="534" t="s">
        <v>798</v>
      </c>
      <c r="D15" s="568">
        <v>5416</v>
      </c>
      <c r="E15" s="568">
        <v>6184</v>
      </c>
      <c r="F15" s="633">
        <f t="shared" si="0"/>
        <v>114.18020679468242</v>
      </c>
    </row>
    <row r="16" spans="2:6" ht="16.899999999999999" customHeight="1" x14ac:dyDescent="0.25">
      <c r="B16" s="615" t="s">
        <v>536</v>
      </c>
      <c r="C16" s="534" t="s">
        <v>799</v>
      </c>
      <c r="D16" s="568">
        <v>14478</v>
      </c>
      <c r="E16" s="568">
        <v>20057</v>
      </c>
      <c r="F16" s="633">
        <f t="shared" si="0"/>
        <v>138.53432794584887</v>
      </c>
    </row>
    <row r="17" spans="2:6" ht="16.899999999999999" customHeight="1" thickBot="1" x14ac:dyDescent="0.3">
      <c r="B17" s="615" t="s">
        <v>537</v>
      </c>
      <c r="C17" s="534" t="s">
        <v>385</v>
      </c>
      <c r="D17" s="568">
        <v>4182</v>
      </c>
      <c r="E17" s="568">
        <v>4835</v>
      </c>
      <c r="F17" s="633">
        <f t="shared" si="0"/>
        <v>115.61453849832617</v>
      </c>
    </row>
    <row r="18" spans="2:6" ht="16.899999999999999" customHeight="1" thickBot="1" x14ac:dyDescent="0.3">
      <c r="B18" s="616"/>
      <c r="C18" s="611" t="s">
        <v>5</v>
      </c>
      <c r="D18" s="620">
        <f>SUM(D14:D17)</f>
        <v>215571</v>
      </c>
      <c r="E18" s="620">
        <f>SUM(E14:E17)</f>
        <v>243743</v>
      </c>
      <c r="F18" s="634">
        <f t="shared" si="0"/>
        <v>113.06854818134164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1"/>
  <sheetViews>
    <sheetView workbookViewId="0">
      <selection activeCell="B10" sqref="B10"/>
    </sheetView>
  </sheetViews>
  <sheetFormatPr defaultRowHeight="15" x14ac:dyDescent="0.25"/>
  <cols>
    <col min="2" max="2" width="29" customWidth="1"/>
    <col min="3" max="3" width="15.28515625" customWidth="1"/>
    <col min="4" max="4" width="19" customWidth="1"/>
    <col min="5" max="5" width="16.7109375" customWidth="1"/>
    <col min="6" max="7" width="15.7109375" customWidth="1"/>
  </cols>
  <sheetData>
    <row r="3" spans="1:13" ht="16.5" thickBot="1" x14ac:dyDescent="0.3">
      <c r="B3" s="103"/>
      <c r="C3" s="5"/>
      <c r="D3" s="5"/>
      <c r="E3" s="5"/>
      <c r="F3" s="5"/>
      <c r="G3" s="195" t="s">
        <v>522</v>
      </c>
      <c r="H3" s="5"/>
      <c r="I3" s="5"/>
      <c r="J3" s="5"/>
      <c r="K3" s="5"/>
      <c r="L3" s="5"/>
      <c r="M3" s="5"/>
    </row>
    <row r="4" spans="1:13" ht="19.899999999999999" customHeight="1" thickBot="1" x14ac:dyDescent="0.3">
      <c r="A4" s="3"/>
      <c r="B4" s="1238" t="s">
        <v>800</v>
      </c>
      <c r="C4" s="1239"/>
      <c r="D4" s="1239"/>
      <c r="E4" s="1239"/>
      <c r="F4" s="1239"/>
      <c r="G4" s="1240"/>
      <c r="H4" s="5"/>
      <c r="I4" s="5"/>
      <c r="J4" s="5"/>
      <c r="K4" s="5"/>
      <c r="L4" s="5"/>
      <c r="M4" s="5"/>
    </row>
    <row r="5" spans="1:13" ht="17.25" thickTop="1" thickBot="1" x14ac:dyDescent="0.3">
      <c r="A5" s="3"/>
      <c r="B5" s="130" t="s">
        <v>97</v>
      </c>
      <c r="C5" s="130" t="s">
        <v>629</v>
      </c>
      <c r="D5" s="58" t="s">
        <v>701</v>
      </c>
      <c r="E5" s="130" t="s">
        <v>630</v>
      </c>
      <c r="F5" s="58" t="s">
        <v>631</v>
      </c>
      <c r="G5" s="104" t="s">
        <v>1</v>
      </c>
      <c r="H5" s="5"/>
      <c r="I5" s="5"/>
      <c r="J5" s="5"/>
      <c r="K5" s="5"/>
      <c r="L5" s="5"/>
      <c r="M5" s="5"/>
    </row>
    <row r="6" spans="1:13" ht="15.75" x14ac:dyDescent="0.25">
      <c r="A6" s="3"/>
      <c r="B6" s="522">
        <v>1</v>
      </c>
      <c r="C6" s="547">
        <v>2</v>
      </c>
      <c r="D6" s="547">
        <v>3</v>
      </c>
      <c r="E6" s="547">
        <v>4</v>
      </c>
      <c r="F6" s="547">
        <v>5</v>
      </c>
      <c r="G6" s="548" t="s">
        <v>173</v>
      </c>
      <c r="H6" s="5"/>
      <c r="I6" s="5"/>
      <c r="J6" s="5"/>
      <c r="K6" s="5"/>
      <c r="L6" s="5"/>
      <c r="M6" s="5"/>
    </row>
    <row r="7" spans="1:13" ht="15.75" x14ac:dyDescent="0.25">
      <c r="A7" s="3"/>
      <c r="B7" s="200" t="s">
        <v>801</v>
      </c>
      <c r="C7" s="502">
        <v>214674</v>
      </c>
      <c r="D7" s="545">
        <f>C7/C$11*100</f>
        <v>72.243348566736444</v>
      </c>
      <c r="E7" s="550">
        <v>241078</v>
      </c>
      <c r="F7" s="545">
        <f>E7/E$11*100</f>
        <v>74.477129634778521</v>
      </c>
      <c r="G7" s="551">
        <f>E7/C7*100</f>
        <v>112.29957982801831</v>
      </c>
      <c r="H7" s="5"/>
      <c r="I7" s="5"/>
      <c r="J7" s="5"/>
      <c r="K7" s="5"/>
      <c r="L7" s="5"/>
      <c r="M7" s="5"/>
    </row>
    <row r="8" spans="1:13" ht="15.75" x14ac:dyDescent="0.25">
      <c r="A8" s="3"/>
      <c r="B8" s="200" t="s">
        <v>802</v>
      </c>
      <c r="C8" s="502">
        <v>35385</v>
      </c>
      <c r="D8" s="545">
        <f t="shared" ref="D8:D10" si="0">C8/C$11*100</f>
        <v>11.907966912779232</v>
      </c>
      <c r="E8" s="550">
        <v>49166</v>
      </c>
      <c r="F8" s="545">
        <f t="shared" ref="F8:F10" si="1">E8/E$11*100</f>
        <v>15.18903655921951</v>
      </c>
      <c r="G8" s="551">
        <f t="shared" ref="G8:G11" si="2">E8/C8*100</f>
        <v>138.94588102303237</v>
      </c>
      <c r="H8" s="5"/>
      <c r="I8" s="5"/>
      <c r="J8" s="5"/>
      <c r="K8" s="5"/>
      <c r="L8" s="5"/>
      <c r="M8" s="5"/>
    </row>
    <row r="9" spans="1:13" ht="15.75" x14ac:dyDescent="0.25">
      <c r="A9" s="3"/>
      <c r="B9" s="200" t="s">
        <v>386</v>
      </c>
      <c r="C9" s="502">
        <v>6253</v>
      </c>
      <c r="D9" s="545">
        <f t="shared" si="0"/>
        <v>2.1042960888966662</v>
      </c>
      <c r="E9" s="550">
        <v>5331</v>
      </c>
      <c r="F9" s="545">
        <f t="shared" si="1"/>
        <v>1.6469258002928693</v>
      </c>
      <c r="G9" s="551">
        <f t="shared" si="2"/>
        <v>85.25507756276987</v>
      </c>
      <c r="H9" s="5"/>
      <c r="I9" s="5"/>
      <c r="J9" s="5"/>
      <c r="K9" s="5"/>
      <c r="L9" s="5"/>
      <c r="M9" s="5"/>
    </row>
    <row r="10" spans="1:13" ht="15.75" x14ac:dyDescent="0.25">
      <c r="A10" s="3"/>
      <c r="B10" s="200" t="s">
        <v>387</v>
      </c>
      <c r="C10" s="502">
        <v>40842</v>
      </c>
      <c r="D10" s="545">
        <f t="shared" si="0"/>
        <v>13.744388431587662</v>
      </c>
      <c r="E10" s="550">
        <v>28119</v>
      </c>
      <c r="F10" s="545">
        <f t="shared" si="1"/>
        <v>8.6869080057090962</v>
      </c>
      <c r="G10" s="551">
        <f t="shared" si="2"/>
        <v>68.848244454238284</v>
      </c>
      <c r="H10" s="5"/>
      <c r="I10" s="5"/>
      <c r="J10" s="5"/>
      <c r="K10" s="5"/>
      <c r="L10" s="5"/>
      <c r="M10" s="5"/>
    </row>
    <row r="11" spans="1:13" ht="16.5" thickBot="1" x14ac:dyDescent="0.3">
      <c r="A11" s="3"/>
      <c r="B11" s="201" t="s">
        <v>21</v>
      </c>
      <c r="C11" s="199">
        <f>SUM(C7:C10)</f>
        <v>297154</v>
      </c>
      <c r="D11" s="638">
        <f>SUM(D7:D10)</f>
        <v>100</v>
      </c>
      <c r="E11" s="199">
        <f>SUM(E7:E10)</f>
        <v>323694</v>
      </c>
      <c r="F11" s="638">
        <f>SUM(F7:F10)</f>
        <v>100</v>
      </c>
      <c r="G11" s="558">
        <f t="shared" si="2"/>
        <v>108.9313958418867</v>
      </c>
      <c r="H11" s="5"/>
      <c r="I11" s="5"/>
      <c r="J11" s="5"/>
      <c r="K11" s="5"/>
      <c r="L11" s="5"/>
      <c r="M11" s="5"/>
    </row>
  </sheetData>
  <mergeCells count="1">
    <mergeCell ref="B4:G4"/>
  </mergeCells>
  <pageMargins left="0.7" right="0.7" top="0.75" bottom="0.75" header="0.3" footer="0.3"/>
  <pageSetup orientation="portrait" r:id="rId1"/>
  <ignoredErrors>
    <ignoredError sqref="C11 E11" formulaRange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4"/>
  <sheetViews>
    <sheetView workbookViewId="0">
      <selection activeCell="M6" sqref="M6"/>
    </sheetView>
  </sheetViews>
  <sheetFormatPr defaultColWidth="8.7109375" defaultRowHeight="15.75" x14ac:dyDescent="0.25"/>
  <cols>
    <col min="1" max="1" width="8.7109375" style="3"/>
    <col min="2" max="2" width="6.28515625" style="3" customWidth="1"/>
    <col min="3" max="3" width="13.7109375" style="3" customWidth="1"/>
    <col min="4" max="4" width="15.28515625" style="3" customWidth="1"/>
    <col min="5" max="6" width="14.7109375" style="3" customWidth="1"/>
    <col min="7" max="7" width="16.140625" style="3" customWidth="1"/>
    <col min="8" max="8" width="17.28515625" style="3" customWidth="1"/>
    <col min="9" max="9" width="15.28515625" style="3" customWidth="1"/>
    <col min="10" max="10" width="14.28515625" style="3" customWidth="1"/>
    <col min="11" max="12" width="12.28515625" style="3" customWidth="1"/>
    <col min="13" max="13" width="14.140625" style="3" customWidth="1"/>
    <col min="14" max="16384" width="8.7109375" style="3"/>
  </cols>
  <sheetData>
    <row r="3" spans="2:13" ht="16.899999999999999" customHeight="1" thickBot="1" x14ac:dyDescent="0.3">
      <c r="B3" s="640"/>
      <c r="L3" s="1241" t="s">
        <v>550</v>
      </c>
      <c r="M3" s="1241"/>
    </row>
    <row r="4" spans="2:13" ht="19.899999999999999" customHeight="1" thickTop="1" thickBot="1" x14ac:dyDescent="0.3">
      <c r="B4" s="1235" t="s">
        <v>803</v>
      </c>
      <c r="C4" s="1236"/>
      <c r="D4" s="1236"/>
      <c r="E4" s="1236"/>
      <c r="F4" s="1236"/>
      <c r="G4" s="1236"/>
      <c r="H4" s="1236"/>
      <c r="I4" s="1236"/>
      <c r="J4" s="1236"/>
      <c r="K4" s="1236"/>
      <c r="L4" s="1236"/>
      <c r="M4" s="1237"/>
    </row>
    <row r="5" spans="2:13" ht="16.5" thickBot="1" x14ac:dyDescent="0.3">
      <c r="B5" s="1242" t="s">
        <v>133</v>
      </c>
      <c r="C5" s="641"/>
      <c r="D5" s="1244" t="s">
        <v>804</v>
      </c>
      <c r="E5" s="1244" t="s">
        <v>805</v>
      </c>
      <c r="F5" s="1244" t="s">
        <v>540</v>
      </c>
      <c r="G5" s="1244" t="s">
        <v>541</v>
      </c>
      <c r="H5" s="1244" t="s">
        <v>542</v>
      </c>
      <c r="I5" s="1244" t="s">
        <v>543</v>
      </c>
      <c r="J5" s="1246" t="s">
        <v>544</v>
      </c>
      <c r="K5" s="1246"/>
      <c r="L5" s="1246"/>
      <c r="M5" s="1247"/>
    </row>
    <row r="6" spans="2:13" ht="64.5" customHeight="1" thickBot="1" x14ac:dyDescent="0.3">
      <c r="B6" s="1243"/>
      <c r="C6" s="642" t="s">
        <v>545</v>
      </c>
      <c r="D6" s="1245"/>
      <c r="E6" s="1245"/>
      <c r="F6" s="1245"/>
      <c r="G6" s="1245"/>
      <c r="H6" s="1245"/>
      <c r="I6" s="1245"/>
      <c r="J6" s="642" t="s">
        <v>546</v>
      </c>
      <c r="K6" s="642" t="s">
        <v>548</v>
      </c>
      <c r="L6" s="642" t="s">
        <v>549</v>
      </c>
      <c r="M6" s="643" t="s">
        <v>547</v>
      </c>
    </row>
    <row r="7" spans="2:13" ht="16.5" thickBot="1" x14ac:dyDescent="0.3">
      <c r="B7" s="644">
        <v>1</v>
      </c>
      <c r="C7" s="645">
        <v>2</v>
      </c>
      <c r="D7" s="646">
        <v>3</v>
      </c>
      <c r="E7" s="646">
        <v>4</v>
      </c>
      <c r="F7" s="646">
        <v>5</v>
      </c>
      <c r="G7" s="646">
        <v>6</v>
      </c>
      <c r="H7" s="646">
        <v>7</v>
      </c>
      <c r="I7" s="646">
        <v>8</v>
      </c>
      <c r="J7" s="646" t="s">
        <v>592</v>
      </c>
      <c r="K7" s="646" t="s">
        <v>593</v>
      </c>
      <c r="L7" s="646">
        <v>11</v>
      </c>
      <c r="M7" s="647" t="s">
        <v>348</v>
      </c>
    </row>
    <row r="8" spans="2:13" x14ac:dyDescent="0.25">
      <c r="B8" s="648" t="s">
        <v>463</v>
      </c>
      <c r="C8" s="649" t="s">
        <v>388</v>
      </c>
      <c r="D8" s="650">
        <v>5.0000000000000001E-3</v>
      </c>
      <c r="E8" s="650">
        <v>5.0000000000000001E-3</v>
      </c>
      <c r="F8" s="564">
        <v>238344</v>
      </c>
      <c r="G8" s="564">
        <v>2271</v>
      </c>
      <c r="H8" s="564">
        <v>37074</v>
      </c>
      <c r="I8" s="565">
        <v>955</v>
      </c>
      <c r="J8" s="564">
        <f>H8*D8</f>
        <v>185.37</v>
      </c>
      <c r="K8" s="663">
        <f>I8*E8</f>
        <v>4.7750000000000004</v>
      </c>
      <c r="L8" s="565">
        <v>699</v>
      </c>
      <c r="M8" s="652">
        <f>J8+K8+L8</f>
        <v>889.14499999999998</v>
      </c>
    </row>
    <row r="9" spans="2:13" x14ac:dyDescent="0.25">
      <c r="B9" s="648" t="s">
        <v>464</v>
      </c>
      <c r="C9" s="649" t="s">
        <v>389</v>
      </c>
      <c r="D9" s="651">
        <v>0.1</v>
      </c>
      <c r="E9" s="651">
        <v>0.1</v>
      </c>
      <c r="F9" s="564">
        <v>1034</v>
      </c>
      <c r="G9" s="565">
        <v>0</v>
      </c>
      <c r="H9" s="565">
        <v>204</v>
      </c>
      <c r="I9" s="565">
        <v>0</v>
      </c>
      <c r="J9" s="564">
        <f t="shared" ref="J9:J12" si="0">H9*D9</f>
        <v>20.400000000000002</v>
      </c>
      <c r="K9" s="663">
        <f t="shared" ref="K9:K12" si="1">I9*E9</f>
        <v>0</v>
      </c>
      <c r="L9" s="565">
        <v>83</v>
      </c>
      <c r="M9" s="652">
        <f t="shared" ref="M9:M12" si="2">J9+K9+L9</f>
        <v>103.4</v>
      </c>
    </row>
    <row r="10" spans="2:13" x14ac:dyDescent="0.25">
      <c r="B10" s="648" t="s">
        <v>465</v>
      </c>
      <c r="C10" s="649" t="s">
        <v>390</v>
      </c>
      <c r="D10" s="651">
        <v>0.5</v>
      </c>
      <c r="E10" s="651">
        <v>0.5</v>
      </c>
      <c r="F10" s="565">
        <v>728</v>
      </c>
      <c r="G10" s="565">
        <v>29</v>
      </c>
      <c r="H10" s="565">
        <v>277</v>
      </c>
      <c r="I10" s="565">
        <v>11</v>
      </c>
      <c r="J10" s="564">
        <f t="shared" si="0"/>
        <v>138.5</v>
      </c>
      <c r="K10" s="663">
        <f t="shared" si="1"/>
        <v>5.5</v>
      </c>
      <c r="L10" s="565">
        <v>202</v>
      </c>
      <c r="M10" s="652">
        <f t="shared" si="2"/>
        <v>346</v>
      </c>
    </row>
    <row r="11" spans="2:13" x14ac:dyDescent="0.25">
      <c r="B11" s="648" t="s">
        <v>467</v>
      </c>
      <c r="C11" s="649" t="s">
        <v>355</v>
      </c>
      <c r="D11" s="651">
        <v>1</v>
      </c>
      <c r="E11" s="651">
        <v>0.75</v>
      </c>
      <c r="F11" s="564">
        <v>1337</v>
      </c>
      <c r="G11" s="565">
        <v>0</v>
      </c>
      <c r="H11" s="564">
        <v>1327</v>
      </c>
      <c r="I11" s="565">
        <v>0</v>
      </c>
      <c r="J11" s="564">
        <f t="shared" si="0"/>
        <v>1327</v>
      </c>
      <c r="K11" s="663">
        <f t="shared" si="1"/>
        <v>0</v>
      </c>
      <c r="L11" s="565">
        <v>0</v>
      </c>
      <c r="M11" s="652">
        <f t="shared" si="2"/>
        <v>1327</v>
      </c>
    </row>
    <row r="12" spans="2:13" ht="16.5" thickBot="1" x14ac:dyDescent="0.3">
      <c r="B12" s="648" t="s">
        <v>468</v>
      </c>
      <c r="C12" s="659" t="s">
        <v>391</v>
      </c>
      <c r="D12" s="660">
        <v>1</v>
      </c>
      <c r="E12" s="660">
        <v>1</v>
      </c>
      <c r="F12" s="602">
        <v>0</v>
      </c>
      <c r="G12" s="602">
        <v>0</v>
      </c>
      <c r="H12" s="602">
        <v>0</v>
      </c>
      <c r="I12" s="602">
        <v>0</v>
      </c>
      <c r="J12" s="564">
        <f t="shared" si="0"/>
        <v>0</v>
      </c>
      <c r="K12" s="663">
        <f t="shared" si="1"/>
        <v>0</v>
      </c>
      <c r="L12" s="602">
        <v>0</v>
      </c>
      <c r="M12" s="652">
        <f t="shared" si="2"/>
        <v>0</v>
      </c>
    </row>
    <row r="13" spans="2:13" ht="16.5" thickBot="1" x14ac:dyDescent="0.3">
      <c r="B13" s="1165" t="s">
        <v>21</v>
      </c>
      <c r="C13" s="1166"/>
      <c r="D13" s="1166"/>
      <c r="E13" s="1166"/>
      <c r="F13" s="620">
        <f t="shared" ref="F13:M13" si="3">SUM(F8:F12)</f>
        <v>241443</v>
      </c>
      <c r="G13" s="620">
        <f t="shared" si="3"/>
        <v>2300</v>
      </c>
      <c r="H13" s="620">
        <f t="shared" si="3"/>
        <v>38882</v>
      </c>
      <c r="I13" s="661">
        <f t="shared" si="3"/>
        <v>966</v>
      </c>
      <c r="J13" s="620">
        <f t="shared" si="3"/>
        <v>1671.27</v>
      </c>
      <c r="K13" s="664">
        <f t="shared" si="3"/>
        <v>10.275</v>
      </c>
      <c r="L13" s="661">
        <f t="shared" si="3"/>
        <v>984</v>
      </c>
      <c r="M13" s="662">
        <f t="shared" si="3"/>
        <v>2665.5450000000001</v>
      </c>
    </row>
    <row r="14" spans="2:13" x14ac:dyDescent="0.25">
      <c r="B14" s="658"/>
    </row>
  </sheetData>
  <mergeCells count="11">
    <mergeCell ref="B13:E13"/>
    <mergeCell ref="L3:M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pageMargins left="0.7" right="0.7" top="0.75" bottom="0.75" header="0.3" footer="0.3"/>
  <pageSetup paperSize="9" orientation="portrait" horizontalDpi="300" verticalDpi="300" r:id="rId1"/>
  <ignoredErrors>
    <ignoredError sqref="F13:I13 L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9:J29"/>
  <sheetViews>
    <sheetView topLeftCell="A19" workbookViewId="0">
      <selection activeCell="H23" sqref="H23"/>
    </sheetView>
  </sheetViews>
  <sheetFormatPr defaultColWidth="9.28515625" defaultRowHeight="15" x14ac:dyDescent="0.25"/>
  <cols>
    <col min="1" max="1" width="9.28515625" style="85"/>
    <col min="2" max="2" width="33.28515625" style="85" customWidth="1"/>
    <col min="3" max="3" width="15.42578125" style="85" customWidth="1"/>
    <col min="4" max="4" width="13.28515625" style="85" customWidth="1"/>
    <col min="5" max="5" width="16.28515625" style="85" customWidth="1"/>
    <col min="6" max="6" width="14.7109375" style="85" customWidth="1"/>
    <col min="7" max="7" width="15.42578125" style="85" customWidth="1"/>
    <col min="8" max="8" width="14.28515625" style="85" customWidth="1"/>
    <col min="9" max="9" width="14.7109375" style="85" customWidth="1"/>
    <col min="10" max="10" width="14" style="85" customWidth="1"/>
    <col min="11" max="16384" width="9.28515625" style="85"/>
  </cols>
  <sheetData>
    <row r="19" spans="2:10" ht="15.75" x14ac:dyDescent="0.25">
      <c r="B19" s="429"/>
      <c r="C19" s="487"/>
      <c r="D19" s="487"/>
      <c r="E19" s="487"/>
      <c r="F19" s="487"/>
      <c r="G19" s="487"/>
      <c r="H19" s="487"/>
      <c r="I19" s="487"/>
      <c r="J19" s="487"/>
    </row>
    <row r="20" spans="2:10" ht="16.5" thickBot="1" x14ac:dyDescent="0.3">
      <c r="B20" s="345"/>
      <c r="C20" s="345"/>
      <c r="D20" s="345"/>
      <c r="E20" s="345"/>
      <c r="F20" s="345"/>
      <c r="G20" s="345"/>
      <c r="H20" s="345"/>
      <c r="I20" s="345"/>
      <c r="J20" s="345"/>
    </row>
    <row r="21" spans="2:10" ht="19.899999999999999" customHeight="1" thickBot="1" x14ac:dyDescent="0.3">
      <c r="B21" s="1021" t="s">
        <v>633</v>
      </c>
      <c r="C21" s="1029"/>
      <c r="D21" s="1029"/>
      <c r="E21" s="1022"/>
      <c r="F21" s="1022"/>
      <c r="G21" s="1022"/>
      <c r="H21" s="1022"/>
      <c r="I21" s="1022"/>
      <c r="J21" s="1023"/>
    </row>
    <row r="22" spans="2:10" ht="15.6" customHeight="1" thickBot="1" x14ac:dyDescent="0.3">
      <c r="B22" s="1030" t="s">
        <v>636</v>
      </c>
      <c r="C22" s="1034" t="s">
        <v>628</v>
      </c>
      <c r="D22" s="1034"/>
      <c r="E22" s="1034" t="s">
        <v>634</v>
      </c>
      <c r="F22" s="1034"/>
      <c r="G22" s="1034" t="s">
        <v>635</v>
      </c>
      <c r="H22" s="1034"/>
      <c r="I22" s="1032" t="s">
        <v>1</v>
      </c>
      <c r="J22" s="1033"/>
    </row>
    <row r="23" spans="2:10" ht="32.25" thickBot="1" x14ac:dyDescent="0.3">
      <c r="B23" s="1031"/>
      <c r="C23" s="791" t="s">
        <v>16</v>
      </c>
      <c r="D23" s="791" t="s">
        <v>631</v>
      </c>
      <c r="E23" s="791" t="s">
        <v>16</v>
      </c>
      <c r="F23" s="791" t="s">
        <v>631</v>
      </c>
      <c r="G23" s="791" t="s">
        <v>16</v>
      </c>
      <c r="H23" s="791" t="s">
        <v>631</v>
      </c>
      <c r="I23" s="791" t="s">
        <v>8</v>
      </c>
      <c r="J23" s="792" t="s">
        <v>9</v>
      </c>
    </row>
    <row r="24" spans="2:10" ht="16.5" thickBot="1" x14ac:dyDescent="0.3">
      <c r="B24" s="753">
        <v>1</v>
      </c>
      <c r="C24" s="755">
        <v>2</v>
      </c>
      <c r="D24" s="755">
        <v>3</v>
      </c>
      <c r="E24" s="755">
        <v>4</v>
      </c>
      <c r="F24" s="755">
        <v>5</v>
      </c>
      <c r="G24" s="755">
        <v>6</v>
      </c>
      <c r="H24" s="755">
        <v>7</v>
      </c>
      <c r="I24" s="755">
        <v>8</v>
      </c>
      <c r="J24" s="754">
        <v>9</v>
      </c>
    </row>
    <row r="25" spans="2:10" ht="15.75" x14ac:dyDescent="0.25">
      <c r="B25" s="395" t="s">
        <v>17</v>
      </c>
      <c r="C25" s="396">
        <v>3970</v>
      </c>
      <c r="D25" s="398">
        <f>C25/C$29*100</f>
        <v>59.654395191585273</v>
      </c>
      <c r="E25" s="396">
        <v>4102</v>
      </c>
      <c r="F25" s="398">
        <f>E25/E$29*100</f>
        <v>60.869565217391312</v>
      </c>
      <c r="G25" s="396">
        <v>4125</v>
      </c>
      <c r="H25" s="398">
        <f>G25/G$29*100</f>
        <v>61.946238173899978</v>
      </c>
      <c r="I25" s="750">
        <f>E25/C25*100</f>
        <v>103.32493702770782</v>
      </c>
      <c r="J25" s="400">
        <f>G25/E25*100</f>
        <v>100.56070209653826</v>
      </c>
    </row>
    <row r="26" spans="2:10" ht="15.75" x14ac:dyDescent="0.25">
      <c r="B26" s="401" t="s">
        <v>18</v>
      </c>
      <c r="C26" s="402">
        <v>525</v>
      </c>
      <c r="D26" s="398">
        <f t="shared" ref="D26:D28" si="0">C26/C$29*100</f>
        <v>7.8888054094665661</v>
      </c>
      <c r="E26" s="402">
        <v>520</v>
      </c>
      <c r="F26" s="398">
        <f t="shared" ref="F26:F28" si="1">E26/E$29*100</f>
        <v>7.7162783795815395</v>
      </c>
      <c r="G26" s="402">
        <v>485</v>
      </c>
      <c r="H26" s="398">
        <f t="shared" ref="H26:H28" si="2">G26/G$29*100</f>
        <v>7.2833758822646049</v>
      </c>
      <c r="I26" s="750">
        <f t="shared" ref="I26:I29" si="3">E26/C26*100</f>
        <v>99.047619047619051</v>
      </c>
      <c r="J26" s="400">
        <f t="shared" ref="J26:J29" si="4">G26/E26*100</f>
        <v>93.269230769230774</v>
      </c>
    </row>
    <row r="27" spans="2:10" ht="15.75" x14ac:dyDescent="0.25">
      <c r="B27" s="401" t="s">
        <v>19</v>
      </c>
      <c r="C27" s="402">
        <v>2149</v>
      </c>
      <c r="D27" s="398">
        <f t="shared" si="0"/>
        <v>32.291510142749814</v>
      </c>
      <c r="E27" s="402">
        <v>2108</v>
      </c>
      <c r="F27" s="398">
        <f t="shared" si="1"/>
        <v>31.280605431072861</v>
      </c>
      <c r="G27" s="402">
        <v>2041</v>
      </c>
      <c r="H27" s="398">
        <f t="shared" si="2"/>
        <v>30.650247784952693</v>
      </c>
      <c r="I27" s="750">
        <f t="shared" si="3"/>
        <v>98.09213587715216</v>
      </c>
      <c r="J27" s="400">
        <f t="shared" si="4"/>
        <v>96.821631878557881</v>
      </c>
    </row>
    <row r="28" spans="2:10" ht="15.75" x14ac:dyDescent="0.25">
      <c r="B28" s="401" t="s">
        <v>20</v>
      </c>
      <c r="C28" s="402">
        <v>11</v>
      </c>
      <c r="D28" s="398">
        <f t="shared" si="0"/>
        <v>0.16528925619834711</v>
      </c>
      <c r="E28" s="402">
        <v>9</v>
      </c>
      <c r="F28" s="398">
        <f t="shared" si="1"/>
        <v>0.13355097195429591</v>
      </c>
      <c r="G28" s="402">
        <v>8</v>
      </c>
      <c r="H28" s="398">
        <f t="shared" si="2"/>
        <v>0.12013815888271512</v>
      </c>
      <c r="I28" s="750">
        <f t="shared" si="3"/>
        <v>81.818181818181827</v>
      </c>
      <c r="J28" s="400">
        <f t="shared" si="4"/>
        <v>88.888888888888886</v>
      </c>
    </row>
    <row r="29" spans="2:10" ht="16.5" thickBot="1" x14ac:dyDescent="0.3">
      <c r="B29" s="405" t="s">
        <v>21</v>
      </c>
      <c r="C29" s="406">
        <f t="shared" ref="C29:H29" si="5">SUM(C25:C28)</f>
        <v>6655</v>
      </c>
      <c r="D29" s="407">
        <f t="shared" si="5"/>
        <v>100</v>
      </c>
      <c r="E29" s="406">
        <f t="shared" si="5"/>
        <v>6739</v>
      </c>
      <c r="F29" s="407">
        <f t="shared" si="5"/>
        <v>100</v>
      </c>
      <c r="G29" s="406">
        <f t="shared" si="5"/>
        <v>6659</v>
      </c>
      <c r="H29" s="407">
        <f t="shared" si="5"/>
        <v>99.999999999999986</v>
      </c>
      <c r="I29" s="751">
        <f t="shared" si="3"/>
        <v>101.26220886551465</v>
      </c>
      <c r="J29" s="409">
        <f t="shared" si="4"/>
        <v>98.812880249295148</v>
      </c>
    </row>
  </sheetData>
  <mergeCells count="6">
    <mergeCell ref="B21:J21"/>
    <mergeCell ref="B22:B23"/>
    <mergeCell ref="I22:J22"/>
    <mergeCell ref="E22:F22"/>
    <mergeCell ref="G22:H22"/>
    <mergeCell ref="C22:D22"/>
  </mergeCells>
  <pageMargins left="0.7" right="0.7" top="0.75" bottom="0.75" header="0.3" footer="0.3"/>
  <ignoredErrors>
    <ignoredError sqref="C29 E29 G29" formulaRange="1"/>
  </ignoredError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topLeftCell="B2" workbookViewId="0">
      <selection activeCell="C18" sqref="C18"/>
    </sheetView>
  </sheetViews>
  <sheetFormatPr defaultColWidth="8.7109375" defaultRowHeight="15.75" x14ac:dyDescent="0.25"/>
  <cols>
    <col min="1" max="1" width="8.7109375" style="3"/>
    <col min="2" max="2" width="7.5703125" style="3" customWidth="1"/>
    <col min="3" max="3" width="49.140625" style="3" bestFit="1" customWidth="1"/>
    <col min="4" max="4" width="11.28515625" style="3" customWidth="1"/>
    <col min="5" max="5" width="13.7109375" style="3" customWidth="1"/>
    <col min="6" max="6" width="12.7109375" style="3" customWidth="1"/>
    <col min="7" max="7" width="15.28515625" style="3" customWidth="1"/>
    <col min="8" max="8" width="12.42578125" style="3" customWidth="1"/>
    <col min="9" max="9" width="10.7109375" style="3" customWidth="1"/>
    <col min="10" max="16384" width="8.7109375" style="3"/>
  </cols>
  <sheetData>
    <row r="2" spans="2:8" ht="16.5" thickBot="1" x14ac:dyDescent="0.3">
      <c r="H2" s="619" t="s">
        <v>554</v>
      </c>
    </row>
    <row r="3" spans="2:8" ht="19.899999999999999" customHeight="1" thickBot="1" x14ac:dyDescent="0.3">
      <c r="B3" s="1248" t="s">
        <v>806</v>
      </c>
      <c r="C3" s="1249"/>
      <c r="D3" s="1249"/>
      <c r="E3" s="1249"/>
      <c r="F3" s="1249"/>
      <c r="G3" s="1249"/>
      <c r="H3" s="1250"/>
    </row>
    <row r="4" spans="2:8" ht="16.5" thickBot="1" x14ac:dyDescent="0.3">
      <c r="B4" s="1251" t="s">
        <v>96</v>
      </c>
      <c r="C4" s="1172" t="s">
        <v>224</v>
      </c>
      <c r="D4" s="1253" t="s">
        <v>629</v>
      </c>
      <c r="E4" s="1254"/>
      <c r="F4" s="1255" t="s">
        <v>630</v>
      </c>
      <c r="G4" s="1253"/>
      <c r="H4" s="1256" t="s">
        <v>1</v>
      </c>
    </row>
    <row r="5" spans="2:8" ht="16.5" thickBot="1" x14ac:dyDescent="0.3">
      <c r="B5" s="1252"/>
      <c r="C5" s="1137"/>
      <c r="D5" s="665" t="s">
        <v>2</v>
      </c>
      <c r="E5" s="541" t="s">
        <v>631</v>
      </c>
      <c r="F5" s="665" t="s">
        <v>2</v>
      </c>
      <c r="G5" s="523" t="s">
        <v>631</v>
      </c>
      <c r="H5" s="1257"/>
    </row>
    <row r="6" spans="2:8" ht="16.5" thickBot="1" x14ac:dyDescent="0.3">
      <c r="B6" s="526">
        <v>1</v>
      </c>
      <c r="C6" s="665">
        <v>2</v>
      </c>
      <c r="D6" s="665">
        <v>3</v>
      </c>
      <c r="E6" s="665">
        <v>4</v>
      </c>
      <c r="F6" s="665">
        <v>5</v>
      </c>
      <c r="G6" s="665">
        <v>6</v>
      </c>
      <c r="H6" s="666" t="s">
        <v>591</v>
      </c>
    </row>
    <row r="7" spans="2:8" x14ac:dyDescent="0.25">
      <c r="B7" s="621" t="s">
        <v>463</v>
      </c>
      <c r="C7" s="676" t="s">
        <v>551</v>
      </c>
      <c r="D7" s="602"/>
      <c r="E7" s="673"/>
      <c r="F7" s="673"/>
      <c r="G7" s="673"/>
      <c r="H7" s="681"/>
    </row>
    <row r="8" spans="2:8" x14ac:dyDescent="0.25">
      <c r="B8" s="669" t="s">
        <v>99</v>
      </c>
      <c r="C8" s="673" t="s">
        <v>807</v>
      </c>
      <c r="D8" s="568">
        <v>9223</v>
      </c>
      <c r="E8" s="679">
        <f>D8/D$18*100</f>
        <v>28.34619049082583</v>
      </c>
      <c r="F8" s="568">
        <v>11794</v>
      </c>
      <c r="G8" s="679">
        <f>F8/F$18*100</f>
        <v>36.091560070995776</v>
      </c>
      <c r="H8" s="633">
        <f>F8/D8*100</f>
        <v>127.87596226824243</v>
      </c>
    </row>
    <row r="9" spans="2:8" x14ac:dyDescent="0.25">
      <c r="B9" s="669" t="s">
        <v>123</v>
      </c>
      <c r="C9" s="673" t="s">
        <v>394</v>
      </c>
      <c r="D9" s="602">
        <v>318</v>
      </c>
      <c r="E9" s="679">
        <f t="shared" ref="E9:E11" si="0">D9/D$18*100</f>
        <v>0.9773488643697944</v>
      </c>
      <c r="F9" s="602">
        <v>392</v>
      </c>
      <c r="G9" s="679">
        <f t="shared" ref="G9:G17" si="1">F9/F$18*100</f>
        <v>1.1995838178591101</v>
      </c>
      <c r="H9" s="633">
        <f t="shared" ref="H9:H18" si="2">F9/D9*100</f>
        <v>123.27044025157232</v>
      </c>
    </row>
    <row r="10" spans="2:8" ht="16.5" thickBot="1" x14ac:dyDescent="0.3">
      <c r="B10" s="669" t="s">
        <v>531</v>
      </c>
      <c r="C10" s="673" t="s">
        <v>395</v>
      </c>
      <c r="D10" s="568">
        <v>1648</v>
      </c>
      <c r="E10" s="679">
        <f t="shared" si="0"/>
        <v>5.0650029197528967</v>
      </c>
      <c r="F10" s="568">
        <v>1601</v>
      </c>
      <c r="G10" s="679">
        <f t="shared" si="1"/>
        <v>4.8993206438582533</v>
      </c>
      <c r="H10" s="633">
        <f t="shared" si="2"/>
        <v>97.148058252427177</v>
      </c>
    </row>
    <row r="11" spans="2:8" ht="16.5" thickBot="1" x14ac:dyDescent="0.3">
      <c r="B11" s="539"/>
      <c r="C11" s="674" t="s">
        <v>13</v>
      </c>
      <c r="D11" s="620">
        <f>SUM(D8:D10)</f>
        <v>11189</v>
      </c>
      <c r="E11" s="675">
        <f t="shared" si="0"/>
        <v>34.38854227494852</v>
      </c>
      <c r="F11" s="620">
        <f>SUM(F8:F10)</f>
        <v>13787</v>
      </c>
      <c r="G11" s="675">
        <f t="shared" si="1"/>
        <v>42.190464532713143</v>
      </c>
      <c r="H11" s="634">
        <f t="shared" si="2"/>
        <v>123.21923317544017</v>
      </c>
    </row>
    <row r="12" spans="2:8" x14ac:dyDescent="0.25">
      <c r="B12" s="621" t="s">
        <v>464</v>
      </c>
      <c r="C12" s="676" t="s">
        <v>552</v>
      </c>
      <c r="D12" s="560"/>
      <c r="E12" s="682"/>
      <c r="F12" s="560"/>
      <c r="G12" s="679"/>
      <c r="H12" s="633"/>
    </row>
    <row r="13" spans="2:8" x14ac:dyDescent="0.25">
      <c r="B13" s="527" t="s">
        <v>534</v>
      </c>
      <c r="C13" s="673" t="s">
        <v>396</v>
      </c>
      <c r="D13" s="568">
        <v>12614</v>
      </c>
      <c r="E13" s="679">
        <f>D13/D$18*100</f>
        <v>38.768171620001844</v>
      </c>
      <c r="F13" s="568">
        <v>14943</v>
      </c>
      <c r="G13" s="679">
        <f t="shared" si="1"/>
        <v>45.72801273027725</v>
      </c>
      <c r="H13" s="633">
        <f t="shared" si="2"/>
        <v>118.46361185983827</v>
      </c>
    </row>
    <row r="14" spans="2:8" x14ac:dyDescent="0.25">
      <c r="B14" s="527" t="s">
        <v>535</v>
      </c>
      <c r="C14" s="673" t="s">
        <v>397</v>
      </c>
      <c r="D14" s="602">
        <v>5</v>
      </c>
      <c r="E14" s="679">
        <f t="shared" ref="E14:E17" si="3">D14/D$18*100</f>
        <v>1.5367120508959031E-2</v>
      </c>
      <c r="F14" s="602">
        <v>2</v>
      </c>
      <c r="G14" s="679">
        <f t="shared" si="1"/>
        <v>6.1203256013219907E-3</v>
      </c>
      <c r="H14" s="633">
        <f t="shared" si="2"/>
        <v>40</v>
      </c>
    </row>
    <row r="15" spans="2:8" ht="16.5" thickBot="1" x14ac:dyDescent="0.3">
      <c r="B15" s="527" t="s">
        <v>536</v>
      </c>
      <c r="C15" s="673" t="s">
        <v>398</v>
      </c>
      <c r="D15" s="568">
        <v>8631</v>
      </c>
      <c r="E15" s="679">
        <f t="shared" si="3"/>
        <v>26.52672342256508</v>
      </c>
      <c r="F15" s="568">
        <v>3946</v>
      </c>
      <c r="G15" s="679">
        <f t="shared" si="1"/>
        <v>12.075402411408287</v>
      </c>
      <c r="H15" s="633">
        <f t="shared" si="2"/>
        <v>45.718920171474913</v>
      </c>
    </row>
    <row r="16" spans="2:8" ht="16.5" thickBot="1" x14ac:dyDescent="0.3">
      <c r="B16" s="539"/>
      <c r="C16" s="674" t="s">
        <v>5</v>
      </c>
      <c r="D16" s="620">
        <f>SUM(D13:D15)</f>
        <v>21250</v>
      </c>
      <c r="E16" s="675">
        <f t="shared" si="3"/>
        <v>65.310262163075876</v>
      </c>
      <c r="F16" s="620">
        <f>SUM(F13:F15)</f>
        <v>18891</v>
      </c>
      <c r="G16" s="675">
        <f t="shared" si="1"/>
        <v>57.809535467286857</v>
      </c>
      <c r="H16" s="634">
        <f t="shared" si="2"/>
        <v>88.898823529411757</v>
      </c>
    </row>
    <row r="17" spans="2:8" ht="16.5" thickBot="1" x14ac:dyDescent="0.3">
      <c r="B17" s="621" t="s">
        <v>465</v>
      </c>
      <c r="C17" s="676" t="s">
        <v>808</v>
      </c>
      <c r="D17" s="677">
        <v>98</v>
      </c>
      <c r="E17" s="680">
        <f t="shared" si="3"/>
        <v>0.30119556197559705</v>
      </c>
      <c r="F17" s="677">
        <v>0</v>
      </c>
      <c r="G17" s="680">
        <f t="shared" si="1"/>
        <v>0</v>
      </c>
      <c r="H17" s="633" t="s">
        <v>117</v>
      </c>
    </row>
    <row r="18" spans="2:8" ht="16.5" thickBot="1" x14ac:dyDescent="0.3">
      <c r="B18" s="539"/>
      <c r="C18" s="674" t="s">
        <v>553</v>
      </c>
      <c r="D18" s="620">
        <f>D11+D16+D17</f>
        <v>32537</v>
      </c>
      <c r="E18" s="678">
        <f>E11+E16+E17</f>
        <v>100</v>
      </c>
      <c r="F18" s="620">
        <f>F11+F16+F17</f>
        <v>32678</v>
      </c>
      <c r="G18" s="678">
        <f>G11+G16+G17</f>
        <v>100</v>
      </c>
      <c r="H18" s="634">
        <f t="shared" si="2"/>
        <v>100.43335279835264</v>
      </c>
    </row>
  </sheetData>
  <mergeCells count="6">
    <mergeCell ref="B3:H3"/>
    <mergeCell ref="B4:B5"/>
    <mergeCell ref="C4:C5"/>
    <mergeCell ref="D4:E4"/>
    <mergeCell ref="F4:G4"/>
    <mergeCell ref="H4:H5"/>
  </mergeCells>
  <pageMargins left="0.7" right="0.7" top="0.75" bottom="0.75" header="0.3" footer="0.3"/>
  <ignoredErrors>
    <ignoredError sqref="E11:F11 E16:F16" formula="1"/>
  </ignoredError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>
      <selection activeCell="C13" sqref="C13"/>
    </sheetView>
  </sheetViews>
  <sheetFormatPr defaultColWidth="8.7109375" defaultRowHeight="15.75" x14ac:dyDescent="0.25"/>
  <cols>
    <col min="1" max="1" width="8.7109375" style="3"/>
    <col min="2" max="2" width="9.140625" style="3" customWidth="1"/>
    <col min="3" max="3" width="34.140625" style="3" customWidth="1"/>
    <col min="4" max="4" width="14.85546875" style="3" customWidth="1"/>
    <col min="5" max="5" width="14.42578125" style="3" customWidth="1"/>
    <col min="6" max="6" width="12.28515625" style="3" customWidth="1"/>
    <col min="7" max="7" width="14.28515625" style="3" customWidth="1"/>
    <col min="8" max="9" width="12.5703125" style="3" customWidth="1"/>
    <col min="10" max="16384" width="8.7109375" style="3"/>
  </cols>
  <sheetData>
    <row r="2" spans="2:8" ht="16.5" thickBot="1" x14ac:dyDescent="0.3">
      <c r="H2" s="683" t="s">
        <v>558</v>
      </c>
    </row>
    <row r="3" spans="2:8" ht="19.899999999999999" customHeight="1" thickTop="1" thickBot="1" x14ac:dyDescent="0.3">
      <c r="B3" s="1261" t="s">
        <v>809</v>
      </c>
      <c r="C3" s="1262"/>
      <c r="D3" s="1262"/>
      <c r="E3" s="1262"/>
      <c r="F3" s="1262"/>
      <c r="G3" s="1262"/>
      <c r="H3" s="1263"/>
    </row>
    <row r="4" spans="2:8" x14ac:dyDescent="0.25">
      <c r="B4" s="1251" t="s">
        <v>96</v>
      </c>
      <c r="C4" s="1172" t="s">
        <v>235</v>
      </c>
      <c r="D4" s="1148" t="s">
        <v>629</v>
      </c>
      <c r="E4" s="1256"/>
      <c r="F4" s="1264" t="s">
        <v>810</v>
      </c>
      <c r="G4" s="1148"/>
      <c r="H4" s="1256" t="s">
        <v>555</v>
      </c>
    </row>
    <row r="5" spans="2:8" ht="16.5" thickBot="1" x14ac:dyDescent="0.3">
      <c r="B5" s="1252"/>
      <c r="C5" s="1137"/>
      <c r="D5" s="665" t="s">
        <v>2</v>
      </c>
      <c r="E5" s="525" t="s">
        <v>631</v>
      </c>
      <c r="F5" s="665" t="s">
        <v>2</v>
      </c>
      <c r="G5" s="523" t="s">
        <v>631</v>
      </c>
      <c r="H5" s="1257"/>
    </row>
    <row r="6" spans="2:8" ht="16.5" thickBot="1" x14ac:dyDescent="0.3">
      <c r="B6" s="526">
        <v>1</v>
      </c>
      <c r="C6" s="665">
        <v>2</v>
      </c>
      <c r="D6" s="665">
        <v>3</v>
      </c>
      <c r="E6" s="665">
        <v>4</v>
      </c>
      <c r="F6" s="665">
        <v>5</v>
      </c>
      <c r="G6" s="665">
        <v>6</v>
      </c>
      <c r="H6" s="666" t="s">
        <v>591</v>
      </c>
    </row>
    <row r="7" spans="2:8" x14ac:dyDescent="0.25">
      <c r="B7" s="621" t="s">
        <v>463</v>
      </c>
      <c r="C7" s="1258" t="s">
        <v>559</v>
      </c>
      <c r="D7" s="1258"/>
      <c r="E7" s="1258"/>
      <c r="F7" s="1259"/>
      <c r="G7" s="1259"/>
      <c r="H7" s="1260"/>
    </row>
    <row r="8" spans="2:8" x14ac:dyDescent="0.25">
      <c r="B8" s="527" t="s">
        <v>99</v>
      </c>
      <c r="C8" s="668" t="s">
        <v>399</v>
      </c>
      <c r="D8" s="564">
        <v>3135</v>
      </c>
      <c r="E8" s="672">
        <f>D8/D$19*100</f>
        <v>10.715384352462658</v>
      </c>
      <c r="F8" s="564">
        <v>4307</v>
      </c>
      <c r="G8" s="672">
        <f>F8/F$19*100</f>
        <v>12.806255946717412</v>
      </c>
      <c r="H8" s="633">
        <f>F8/D8*100</f>
        <v>137.38437001594897</v>
      </c>
    </row>
    <row r="9" spans="2:8" x14ac:dyDescent="0.25">
      <c r="B9" s="527" t="s">
        <v>123</v>
      </c>
      <c r="C9" s="668" t="s">
        <v>400</v>
      </c>
      <c r="D9" s="565">
        <v>99</v>
      </c>
      <c r="E9" s="672">
        <f t="shared" ref="E9:E18" si="0">D9/D$19*100</f>
        <v>0.33838055849882076</v>
      </c>
      <c r="F9" s="565">
        <v>97</v>
      </c>
      <c r="G9" s="672">
        <f t="shared" ref="G9:G18" si="1">F9/F$19*100</f>
        <v>0.28841579448144622</v>
      </c>
      <c r="H9" s="633">
        <f t="shared" ref="H9:H19" si="2">F9/D9*100</f>
        <v>97.979797979797979</v>
      </c>
    </row>
    <row r="10" spans="2:8" ht="16.5" thickBot="1" x14ac:dyDescent="0.3">
      <c r="B10" s="527" t="s">
        <v>531</v>
      </c>
      <c r="C10" s="673" t="s">
        <v>401</v>
      </c>
      <c r="D10" s="602">
        <v>0</v>
      </c>
      <c r="E10" s="672">
        <f t="shared" si="0"/>
        <v>0</v>
      </c>
      <c r="F10" s="602">
        <v>2</v>
      </c>
      <c r="G10" s="672">
        <f t="shared" si="1"/>
        <v>5.9467174119885828E-3</v>
      </c>
      <c r="H10" s="633" t="s">
        <v>117</v>
      </c>
    </row>
    <row r="11" spans="2:8" ht="16.5" thickBot="1" x14ac:dyDescent="0.3">
      <c r="B11" s="539"/>
      <c r="C11" s="674" t="s">
        <v>65</v>
      </c>
      <c r="D11" s="620">
        <f>SUM(D8:D10)</f>
        <v>3234</v>
      </c>
      <c r="E11" s="675">
        <f t="shared" si="0"/>
        <v>11.05376491096148</v>
      </c>
      <c r="F11" s="620">
        <f>SUM(F8:F10)</f>
        <v>4406</v>
      </c>
      <c r="G11" s="675">
        <f t="shared" si="1"/>
        <v>13.100618458610846</v>
      </c>
      <c r="H11" s="634">
        <f t="shared" si="2"/>
        <v>136.23995052566482</v>
      </c>
    </row>
    <row r="12" spans="2:8" x14ac:dyDescent="0.25">
      <c r="B12" s="621" t="s">
        <v>464</v>
      </c>
      <c r="C12" s="667" t="s">
        <v>366</v>
      </c>
      <c r="D12" s="554"/>
      <c r="E12" s="672"/>
      <c r="F12" s="554"/>
      <c r="G12" s="672"/>
      <c r="H12" s="633"/>
    </row>
    <row r="13" spans="2:8" x14ac:dyDescent="0.25">
      <c r="B13" s="527" t="s">
        <v>534</v>
      </c>
      <c r="C13" s="668" t="s">
        <v>727</v>
      </c>
      <c r="D13" s="564">
        <v>6311</v>
      </c>
      <c r="E13" s="672">
        <f t="shared" si="0"/>
        <v>21.57090610793998</v>
      </c>
      <c r="F13" s="564">
        <v>5702</v>
      </c>
      <c r="G13" s="672">
        <f t="shared" si="1"/>
        <v>16.954091341579446</v>
      </c>
      <c r="H13" s="633">
        <f t="shared" si="2"/>
        <v>90.350182221517983</v>
      </c>
    </row>
    <row r="14" spans="2:8" x14ac:dyDescent="0.25">
      <c r="B14" s="527" t="s">
        <v>535</v>
      </c>
      <c r="C14" s="668" t="s">
        <v>402</v>
      </c>
      <c r="D14" s="564">
        <v>9682</v>
      </c>
      <c r="E14" s="672">
        <f t="shared" si="0"/>
        <v>33.092935024096796</v>
      </c>
      <c r="F14" s="564">
        <v>9741</v>
      </c>
      <c r="G14" s="672">
        <f t="shared" si="1"/>
        <v>28.963487155090391</v>
      </c>
      <c r="H14" s="633">
        <f t="shared" si="2"/>
        <v>100.60937822763891</v>
      </c>
    </row>
    <row r="15" spans="2:8" ht="16.5" thickBot="1" x14ac:dyDescent="0.3">
      <c r="B15" s="527" t="s">
        <v>536</v>
      </c>
      <c r="C15" s="673" t="s">
        <v>403</v>
      </c>
      <c r="D15" s="568">
        <v>9264</v>
      </c>
      <c r="E15" s="672">
        <f t="shared" si="0"/>
        <v>31.664217110435111</v>
      </c>
      <c r="F15" s="568">
        <v>10535</v>
      </c>
      <c r="G15" s="672">
        <f t="shared" si="1"/>
        <v>31.32433396764986</v>
      </c>
      <c r="H15" s="633">
        <f t="shared" si="2"/>
        <v>113.71977547495682</v>
      </c>
    </row>
    <row r="16" spans="2:8" ht="16.5" thickBot="1" x14ac:dyDescent="0.3">
      <c r="B16" s="539"/>
      <c r="C16" s="674" t="s">
        <v>21</v>
      </c>
      <c r="D16" s="620">
        <f>SUM(D13:D15)</f>
        <v>25257</v>
      </c>
      <c r="E16" s="675">
        <f t="shared" si="0"/>
        <v>86.328058242471883</v>
      </c>
      <c r="F16" s="620">
        <f>SUM(F13:F15)</f>
        <v>25978</v>
      </c>
      <c r="G16" s="675">
        <f t="shared" si="1"/>
        <v>77.241912464319697</v>
      </c>
      <c r="H16" s="634">
        <f t="shared" si="2"/>
        <v>102.85465415528367</v>
      </c>
    </row>
    <row r="17" spans="2:8" ht="16.5" thickBot="1" x14ac:dyDescent="0.3">
      <c r="B17" s="539" t="s">
        <v>465</v>
      </c>
      <c r="C17" s="674" t="s">
        <v>556</v>
      </c>
      <c r="D17" s="661">
        <v>0</v>
      </c>
      <c r="E17" s="675">
        <f t="shared" si="0"/>
        <v>0</v>
      </c>
      <c r="F17" s="620">
        <v>2142</v>
      </c>
      <c r="G17" s="675">
        <f t="shared" si="1"/>
        <v>6.3689343482397716</v>
      </c>
      <c r="H17" s="634" t="s">
        <v>117</v>
      </c>
    </row>
    <row r="18" spans="2:8" ht="16.5" thickBot="1" x14ac:dyDescent="0.3">
      <c r="B18" s="539" t="s">
        <v>467</v>
      </c>
      <c r="C18" s="674" t="s">
        <v>404</v>
      </c>
      <c r="D18" s="685">
        <v>766</v>
      </c>
      <c r="E18" s="675">
        <f t="shared" si="0"/>
        <v>2.6181768465666337</v>
      </c>
      <c r="F18" s="601">
        <v>1106</v>
      </c>
      <c r="G18" s="675">
        <f t="shared" si="1"/>
        <v>3.2885347288296862</v>
      </c>
      <c r="H18" s="634">
        <f t="shared" si="2"/>
        <v>144.38642297650131</v>
      </c>
    </row>
    <row r="19" spans="2:8" ht="16.5" thickBot="1" x14ac:dyDescent="0.3">
      <c r="B19" s="539"/>
      <c r="C19" s="674" t="s">
        <v>557</v>
      </c>
      <c r="D19" s="601">
        <f>D11+D16+D17+D18</f>
        <v>29257</v>
      </c>
      <c r="E19" s="678">
        <f>E11+E16+E17+E18</f>
        <v>100</v>
      </c>
      <c r="F19" s="601">
        <f>F11+F16+F17+F18</f>
        <v>33632</v>
      </c>
      <c r="G19" s="678">
        <f>G11+G16+G17+G18</f>
        <v>100</v>
      </c>
      <c r="H19" s="634">
        <f t="shared" si="2"/>
        <v>114.95368629729637</v>
      </c>
    </row>
  </sheetData>
  <mergeCells count="8">
    <mergeCell ref="C7:E7"/>
    <mergeCell ref="F7:H7"/>
    <mergeCell ref="B3:H3"/>
    <mergeCell ref="B4:B5"/>
    <mergeCell ref="C4:C5"/>
    <mergeCell ref="D4:E4"/>
    <mergeCell ref="F4:G4"/>
    <mergeCell ref="H4:H5"/>
  </mergeCells>
  <pageMargins left="0.7" right="0.7" top="0.75" bottom="0.75" header="0.3" footer="0.3"/>
  <ignoredErrors>
    <ignoredError sqref="E11:F11 E16:F16" formula="1"/>
  </ignoredError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topLeftCell="A3" workbookViewId="0">
      <selection activeCell="D6" sqref="D6"/>
    </sheetView>
  </sheetViews>
  <sheetFormatPr defaultColWidth="8.7109375" defaultRowHeight="15.75" x14ac:dyDescent="0.25"/>
  <cols>
    <col min="1" max="1" width="8.7109375" style="3"/>
    <col min="2" max="2" width="7.42578125" style="3" customWidth="1"/>
    <col min="3" max="3" width="18.28515625" style="3" customWidth="1"/>
    <col min="4" max="4" width="17.5703125" style="3" customWidth="1"/>
    <col min="5" max="5" width="19.7109375" style="3" customWidth="1"/>
    <col min="6" max="6" width="14.28515625" style="3" customWidth="1"/>
    <col min="7" max="7" width="18.5703125" style="3" customWidth="1"/>
    <col min="8" max="8" width="17.42578125" style="3" customWidth="1"/>
    <col min="9" max="9" width="14.140625" style="3" customWidth="1"/>
    <col min="10" max="16384" width="8.7109375" style="3"/>
  </cols>
  <sheetData>
    <row r="2" spans="2:9" ht="15.4" customHeight="1" x14ac:dyDescent="0.25"/>
    <row r="3" spans="2:9" ht="15.4" customHeight="1" thickBot="1" x14ac:dyDescent="0.3">
      <c r="B3" s="686"/>
      <c r="H3" s="687" t="s">
        <v>85</v>
      </c>
      <c r="I3" s="688" t="s">
        <v>522</v>
      </c>
    </row>
    <row r="4" spans="2:9" ht="19.899999999999999" customHeight="1" thickBot="1" x14ac:dyDescent="0.3">
      <c r="B4" s="1167" t="s">
        <v>811</v>
      </c>
      <c r="C4" s="1168"/>
      <c r="D4" s="1168"/>
      <c r="E4" s="1168"/>
      <c r="F4" s="1168"/>
      <c r="G4" s="1168"/>
      <c r="H4" s="1168"/>
      <c r="I4" s="1169"/>
    </row>
    <row r="5" spans="2:9" ht="16.5" thickBot="1" x14ac:dyDescent="0.3">
      <c r="B5" s="1251" t="s">
        <v>96</v>
      </c>
      <c r="C5" s="1148" t="s">
        <v>146</v>
      </c>
      <c r="D5" s="1253" t="s">
        <v>762</v>
      </c>
      <c r="E5" s="1253"/>
      <c r="F5" s="1254"/>
      <c r="G5" s="1255" t="s">
        <v>763</v>
      </c>
      <c r="H5" s="1253"/>
      <c r="I5" s="1254"/>
    </row>
    <row r="6" spans="2:9" ht="32.25" thickBot="1" x14ac:dyDescent="0.3">
      <c r="B6" s="1252"/>
      <c r="C6" s="1265"/>
      <c r="D6" s="523" t="s">
        <v>801</v>
      </c>
      <c r="E6" s="523" t="s">
        <v>802</v>
      </c>
      <c r="F6" s="666" t="s">
        <v>21</v>
      </c>
      <c r="G6" s="523" t="s">
        <v>801</v>
      </c>
      <c r="H6" s="523" t="s">
        <v>802</v>
      </c>
      <c r="I6" s="666" t="s">
        <v>21</v>
      </c>
    </row>
    <row r="7" spans="2:9" ht="16.5" thickBot="1" x14ac:dyDescent="0.3">
      <c r="B7" s="526">
        <v>1</v>
      </c>
      <c r="C7" s="665">
        <v>2</v>
      </c>
      <c r="D7" s="665">
        <v>3</v>
      </c>
      <c r="E7" s="665">
        <v>4</v>
      </c>
      <c r="F7" s="665" t="s">
        <v>296</v>
      </c>
      <c r="G7" s="665">
        <v>6</v>
      </c>
      <c r="H7" s="665">
        <v>7</v>
      </c>
      <c r="I7" s="666" t="s">
        <v>594</v>
      </c>
    </row>
    <row r="8" spans="2:9" x14ac:dyDescent="0.25">
      <c r="B8" s="527" t="s">
        <v>463</v>
      </c>
      <c r="C8" s="673" t="s">
        <v>405</v>
      </c>
      <c r="D8" s="568">
        <v>142395</v>
      </c>
      <c r="E8" s="568">
        <v>23086</v>
      </c>
      <c r="F8" s="568">
        <f>D8+E8</f>
        <v>165481</v>
      </c>
      <c r="G8" s="568">
        <v>133277</v>
      </c>
      <c r="H8" s="568">
        <v>31939</v>
      </c>
      <c r="I8" s="652">
        <f>G8+H8</f>
        <v>165216</v>
      </c>
    </row>
    <row r="9" spans="2:9" x14ac:dyDescent="0.25">
      <c r="B9" s="527" t="s">
        <v>464</v>
      </c>
      <c r="C9" s="673" t="s">
        <v>406</v>
      </c>
      <c r="D9" s="568">
        <v>27077</v>
      </c>
      <c r="E9" s="602">
        <v>0</v>
      </c>
      <c r="F9" s="568">
        <f t="shared" ref="F9:F11" si="0">D9+E9</f>
        <v>27077</v>
      </c>
      <c r="G9" s="568">
        <v>31152</v>
      </c>
      <c r="H9" s="602">
        <v>0</v>
      </c>
      <c r="I9" s="652">
        <f t="shared" ref="I9:I11" si="1">G9+H9</f>
        <v>31152</v>
      </c>
    </row>
    <row r="10" spans="2:9" x14ac:dyDescent="0.25">
      <c r="B10" s="527" t="s">
        <v>465</v>
      </c>
      <c r="C10" s="673" t="s">
        <v>393</v>
      </c>
      <c r="D10" s="602">
        <v>188</v>
      </c>
      <c r="E10" s="602">
        <v>0</v>
      </c>
      <c r="F10" s="568">
        <f t="shared" si="0"/>
        <v>188</v>
      </c>
      <c r="G10" s="602">
        <v>664</v>
      </c>
      <c r="H10" s="602">
        <v>0</v>
      </c>
      <c r="I10" s="652">
        <f t="shared" si="1"/>
        <v>664</v>
      </c>
    </row>
    <row r="11" spans="2:9" ht="16.5" thickBot="1" x14ac:dyDescent="0.3">
      <c r="B11" s="527" t="s">
        <v>467</v>
      </c>
      <c r="C11" s="673" t="s">
        <v>84</v>
      </c>
      <c r="D11" s="602">
        <v>0</v>
      </c>
      <c r="E11" s="602">
        <v>0</v>
      </c>
      <c r="F11" s="568">
        <f t="shared" si="0"/>
        <v>0</v>
      </c>
      <c r="G11" s="602">
        <v>0</v>
      </c>
      <c r="H11" s="602">
        <v>0</v>
      </c>
      <c r="I11" s="652">
        <f t="shared" si="1"/>
        <v>0</v>
      </c>
    </row>
    <row r="12" spans="2:9" ht="16.5" thickBot="1" x14ac:dyDescent="0.3">
      <c r="B12" s="689"/>
      <c r="C12" s="674" t="s">
        <v>21</v>
      </c>
      <c r="D12" s="620">
        <f t="shared" ref="D12:I12" si="2">SUM(D8:D11)</f>
        <v>169660</v>
      </c>
      <c r="E12" s="620">
        <f t="shared" si="2"/>
        <v>23086</v>
      </c>
      <c r="F12" s="620">
        <f t="shared" si="2"/>
        <v>192746</v>
      </c>
      <c r="G12" s="620">
        <f t="shared" si="2"/>
        <v>165093</v>
      </c>
      <c r="H12" s="620">
        <f t="shared" si="2"/>
        <v>31939</v>
      </c>
      <c r="I12" s="662">
        <f t="shared" si="2"/>
        <v>197032</v>
      </c>
    </row>
  </sheetData>
  <mergeCells count="5">
    <mergeCell ref="B5:B6"/>
    <mergeCell ref="C5:C6"/>
    <mergeCell ref="D5:F5"/>
    <mergeCell ref="G5:I5"/>
    <mergeCell ref="B4:I4"/>
  </mergeCells>
  <pageMargins left="0.7" right="0.7" top="0.75" bottom="0.75" header="0.3" footer="0.3"/>
  <ignoredErrors>
    <ignoredError sqref="D12:E12 G12:H12" formulaRange="1"/>
  </ignoredError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2"/>
  <sheetViews>
    <sheetView topLeftCell="A2" workbookViewId="0">
      <selection activeCell="C8" sqref="C8"/>
    </sheetView>
  </sheetViews>
  <sheetFormatPr defaultColWidth="8.7109375" defaultRowHeight="15.75" x14ac:dyDescent="0.25"/>
  <cols>
    <col min="1" max="1" width="8.7109375" style="3"/>
    <col min="2" max="2" width="7.5703125" style="3" customWidth="1"/>
    <col min="3" max="3" width="16.7109375" style="3" customWidth="1"/>
    <col min="4" max="4" width="18" style="3" customWidth="1"/>
    <col min="5" max="5" width="19.28515625" style="3" customWidth="1"/>
    <col min="6" max="6" width="14" style="3" customWidth="1"/>
    <col min="7" max="7" width="17.28515625" style="3" customWidth="1"/>
    <col min="8" max="8" width="17.5703125" style="3" customWidth="1"/>
    <col min="9" max="9" width="15.85546875" style="3" customWidth="1"/>
    <col min="10" max="16384" width="8.7109375" style="3"/>
  </cols>
  <sheetData>
    <row r="3" spans="2:9" ht="16.5" thickBot="1" x14ac:dyDescent="0.3">
      <c r="C3" s="690" t="s">
        <v>95</v>
      </c>
    </row>
    <row r="4" spans="2:9" ht="19.899999999999999" customHeight="1" thickTop="1" thickBot="1" x14ac:dyDescent="0.3">
      <c r="B4" s="1235" t="s">
        <v>812</v>
      </c>
      <c r="C4" s="1236"/>
      <c r="D4" s="1236"/>
      <c r="E4" s="1236"/>
      <c r="F4" s="1236"/>
      <c r="G4" s="1236"/>
      <c r="H4" s="1236"/>
      <c r="I4" s="1236"/>
    </row>
    <row r="5" spans="2:9" ht="16.5" thickBot="1" x14ac:dyDescent="0.3">
      <c r="B5" s="1251" t="s">
        <v>96</v>
      </c>
      <c r="C5" s="1148" t="s">
        <v>146</v>
      </c>
      <c r="D5" s="1253" t="s">
        <v>762</v>
      </c>
      <c r="E5" s="1253"/>
      <c r="F5" s="1254"/>
      <c r="G5" s="1255" t="s">
        <v>763</v>
      </c>
      <c r="H5" s="1253"/>
      <c r="I5" s="1266"/>
    </row>
    <row r="6" spans="2:9" ht="32.25" thickBot="1" x14ac:dyDescent="0.3">
      <c r="B6" s="1252"/>
      <c r="C6" s="1265"/>
      <c r="D6" s="523" t="s">
        <v>801</v>
      </c>
      <c r="E6" s="523" t="s">
        <v>802</v>
      </c>
      <c r="F6" s="666" t="s">
        <v>21</v>
      </c>
      <c r="G6" s="523" t="s">
        <v>801</v>
      </c>
      <c r="H6" s="523" t="s">
        <v>802</v>
      </c>
      <c r="I6" s="666" t="s">
        <v>21</v>
      </c>
    </row>
    <row r="7" spans="2:9" ht="16.5" thickBot="1" x14ac:dyDescent="0.3">
      <c r="B7" s="526">
        <v>1</v>
      </c>
      <c r="C7" s="665">
        <v>2</v>
      </c>
      <c r="D7" s="665">
        <v>3</v>
      </c>
      <c r="E7" s="665">
        <v>4</v>
      </c>
      <c r="F7" s="665" t="s">
        <v>296</v>
      </c>
      <c r="G7" s="665">
        <v>6</v>
      </c>
      <c r="H7" s="665">
        <v>7</v>
      </c>
      <c r="I7" s="666" t="s">
        <v>297</v>
      </c>
    </row>
    <row r="8" spans="2:9" x14ac:dyDescent="0.25">
      <c r="B8" s="527" t="s">
        <v>463</v>
      </c>
      <c r="C8" s="668" t="s">
        <v>405</v>
      </c>
      <c r="D8" s="564">
        <v>3473</v>
      </c>
      <c r="E8" s="565">
        <v>686</v>
      </c>
      <c r="F8" s="564">
        <f>D8+E8</f>
        <v>4159</v>
      </c>
      <c r="G8" s="564">
        <v>4028</v>
      </c>
      <c r="H8" s="565">
        <v>815</v>
      </c>
      <c r="I8" s="652">
        <f>G8+H8</f>
        <v>4843</v>
      </c>
    </row>
    <row r="9" spans="2:9" x14ac:dyDescent="0.25">
      <c r="B9" s="527" t="s">
        <v>464</v>
      </c>
      <c r="C9" s="668" t="s">
        <v>406</v>
      </c>
      <c r="D9" s="565">
        <v>208</v>
      </c>
      <c r="E9" s="565">
        <v>0</v>
      </c>
      <c r="F9" s="564">
        <f t="shared" ref="F9:F11" si="0">D9+E9</f>
        <v>208</v>
      </c>
      <c r="G9" s="565">
        <v>330</v>
      </c>
      <c r="H9" s="565">
        <v>0</v>
      </c>
      <c r="I9" s="652">
        <f t="shared" ref="I9:I11" si="1">G9+H9</f>
        <v>330</v>
      </c>
    </row>
    <row r="10" spans="2:9" x14ac:dyDescent="0.25">
      <c r="B10" s="527" t="s">
        <v>465</v>
      </c>
      <c r="C10" s="668" t="s">
        <v>393</v>
      </c>
      <c r="D10" s="565">
        <v>1</v>
      </c>
      <c r="E10" s="565">
        <v>0</v>
      </c>
      <c r="F10" s="564">
        <f t="shared" si="0"/>
        <v>1</v>
      </c>
      <c r="G10" s="565">
        <v>1</v>
      </c>
      <c r="H10" s="565">
        <v>0</v>
      </c>
      <c r="I10" s="652">
        <f t="shared" si="1"/>
        <v>1</v>
      </c>
    </row>
    <row r="11" spans="2:9" ht="16.5" thickBot="1" x14ac:dyDescent="0.3">
      <c r="B11" s="527" t="s">
        <v>467</v>
      </c>
      <c r="C11" s="673" t="s">
        <v>84</v>
      </c>
      <c r="D11" s="602">
        <v>0</v>
      </c>
      <c r="E11" s="602">
        <v>0</v>
      </c>
      <c r="F11" s="564">
        <f t="shared" si="0"/>
        <v>0</v>
      </c>
      <c r="G11" s="602">
        <v>0</v>
      </c>
      <c r="H11" s="602">
        <v>0</v>
      </c>
      <c r="I11" s="652">
        <f t="shared" si="1"/>
        <v>0</v>
      </c>
    </row>
    <row r="12" spans="2:9" ht="16.5" thickBot="1" x14ac:dyDescent="0.3">
      <c r="B12" s="689"/>
      <c r="C12" s="674" t="s">
        <v>21</v>
      </c>
      <c r="D12" s="620">
        <f t="shared" ref="D12:I12" si="2">SUM(D8:D11)</f>
        <v>3682</v>
      </c>
      <c r="E12" s="661">
        <f t="shared" si="2"/>
        <v>686</v>
      </c>
      <c r="F12" s="620">
        <f t="shared" si="2"/>
        <v>4368</v>
      </c>
      <c r="G12" s="620">
        <f t="shared" si="2"/>
        <v>4359</v>
      </c>
      <c r="H12" s="661">
        <f t="shared" si="2"/>
        <v>815</v>
      </c>
      <c r="I12" s="662">
        <f t="shared" si="2"/>
        <v>5174</v>
      </c>
    </row>
  </sheetData>
  <mergeCells count="5">
    <mergeCell ref="B5:B6"/>
    <mergeCell ref="C5:C6"/>
    <mergeCell ref="D5:F5"/>
    <mergeCell ref="G5:I5"/>
    <mergeCell ref="B4:I4"/>
  </mergeCells>
  <pageMargins left="0.7" right="0.7" top="0.75" bottom="0.75" header="0.3" footer="0.3"/>
  <ignoredErrors>
    <ignoredError sqref="D12:E12 G12:H12" formulaRange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3"/>
  <sheetViews>
    <sheetView workbookViewId="0">
      <selection activeCell="C22" sqref="C22"/>
    </sheetView>
  </sheetViews>
  <sheetFormatPr defaultColWidth="8.7109375" defaultRowHeight="15.75" x14ac:dyDescent="0.25"/>
  <cols>
    <col min="1" max="1" width="8.7109375" style="3"/>
    <col min="2" max="2" width="5.7109375" style="3" customWidth="1"/>
    <col min="3" max="3" width="18" style="3" customWidth="1"/>
    <col min="4" max="4" width="12.7109375" style="3" customWidth="1"/>
    <col min="5" max="5" width="7.28515625" style="3" customWidth="1"/>
    <col min="6" max="6" width="12.7109375" style="3" customWidth="1"/>
    <col min="7" max="7" width="7.28515625" style="3" customWidth="1"/>
    <col min="8" max="8" width="12.7109375" style="3" customWidth="1"/>
    <col min="9" max="9" width="7.28515625" style="3" customWidth="1"/>
    <col min="10" max="10" width="12.7109375" style="3" customWidth="1"/>
    <col min="11" max="11" width="7.28515625" style="3" customWidth="1"/>
    <col min="12" max="12" width="12.7109375" style="3" customWidth="1"/>
    <col min="13" max="13" width="7.28515625" style="3" customWidth="1"/>
    <col min="14" max="14" width="12.7109375" style="3" customWidth="1"/>
    <col min="15" max="15" width="7.28515625" style="3" customWidth="1"/>
    <col min="16" max="16" width="12.7109375" style="3" customWidth="1"/>
    <col min="17" max="16384" width="8.7109375" style="3"/>
  </cols>
  <sheetData>
    <row r="1" spans="2:16" x14ac:dyDescent="0.25">
      <c r="D1" s="702"/>
      <c r="E1" s="702"/>
      <c r="F1" s="622"/>
    </row>
    <row r="2" spans="2:16" ht="16.5" thickBot="1" x14ac:dyDescent="0.3">
      <c r="B2" s="686"/>
      <c r="O2" s="619" t="s">
        <v>421</v>
      </c>
    </row>
    <row r="3" spans="2:16" s="691" customFormat="1" ht="15" customHeight="1" x14ac:dyDescent="0.25">
      <c r="B3" s="1283" t="s">
        <v>813</v>
      </c>
      <c r="C3" s="1284"/>
      <c r="D3" s="1284"/>
      <c r="E3" s="1284"/>
      <c r="F3" s="1284"/>
      <c r="G3" s="1284"/>
      <c r="H3" s="1284"/>
      <c r="I3" s="1284"/>
      <c r="J3" s="1284"/>
      <c r="K3" s="1284"/>
      <c r="L3" s="1284"/>
      <c r="M3" s="1284"/>
      <c r="N3" s="1284"/>
      <c r="O3" s="1284"/>
      <c r="P3" s="1285"/>
    </row>
    <row r="4" spans="2:16" s="691" customFormat="1" ht="14.65" customHeight="1" x14ac:dyDescent="0.25">
      <c r="B4" s="1286" t="s">
        <v>560</v>
      </c>
      <c r="C4" s="1287"/>
      <c r="D4" s="1287"/>
      <c r="E4" s="1287"/>
      <c r="F4" s="1287"/>
      <c r="G4" s="1287"/>
      <c r="H4" s="1287"/>
      <c r="I4" s="1287"/>
      <c r="J4" s="1287"/>
      <c r="K4" s="1287"/>
      <c r="L4" s="1287"/>
      <c r="M4" s="1287"/>
      <c r="N4" s="1287"/>
      <c r="O4" s="1287"/>
      <c r="P4" s="1288"/>
    </row>
    <row r="5" spans="2:16" ht="15" customHeight="1" thickBot="1" x14ac:dyDescent="0.3">
      <c r="B5" s="1289" t="s">
        <v>133</v>
      </c>
      <c r="C5" s="1289" t="s">
        <v>563</v>
      </c>
      <c r="D5" s="1243" t="s">
        <v>561</v>
      </c>
      <c r="E5" s="1245"/>
      <c r="F5" s="1245"/>
      <c r="G5" s="1245"/>
      <c r="H5" s="1245"/>
      <c r="I5" s="1245"/>
      <c r="J5" s="1245"/>
      <c r="K5" s="1245"/>
      <c r="L5" s="1245"/>
      <c r="M5" s="1245"/>
      <c r="N5" s="1245"/>
      <c r="O5" s="1245"/>
      <c r="P5" s="1294"/>
    </row>
    <row r="6" spans="2:16" ht="15" customHeight="1" thickBot="1" x14ac:dyDescent="0.3">
      <c r="B6" s="1289"/>
      <c r="C6" s="1289"/>
      <c r="D6" s="1269" t="s">
        <v>407</v>
      </c>
      <c r="E6" s="1246"/>
      <c r="F6" s="1246"/>
      <c r="G6" s="1247"/>
      <c r="H6" s="1269" t="s">
        <v>0</v>
      </c>
      <c r="I6" s="1246"/>
      <c r="J6" s="1246"/>
      <c r="K6" s="1247"/>
      <c r="L6" s="1269" t="s">
        <v>21</v>
      </c>
      <c r="M6" s="1246"/>
      <c r="N6" s="1246"/>
      <c r="O6" s="1247"/>
      <c r="P6" s="1301" t="s">
        <v>1</v>
      </c>
    </row>
    <row r="7" spans="2:16" ht="10.15" customHeight="1" x14ac:dyDescent="0.25">
      <c r="B7" s="1289"/>
      <c r="C7" s="1289"/>
      <c r="D7" s="1295" t="s">
        <v>814</v>
      </c>
      <c r="E7" s="1296"/>
      <c r="F7" s="1295" t="s">
        <v>815</v>
      </c>
      <c r="G7" s="1296"/>
      <c r="H7" s="1242" t="s">
        <v>814</v>
      </c>
      <c r="I7" s="1291"/>
      <c r="J7" s="1295" t="s">
        <v>815</v>
      </c>
      <c r="K7" s="1296"/>
      <c r="L7" s="1295" t="s">
        <v>814</v>
      </c>
      <c r="M7" s="1296"/>
      <c r="N7" s="1295" t="s">
        <v>815</v>
      </c>
      <c r="O7" s="1296"/>
      <c r="P7" s="1289"/>
    </row>
    <row r="8" spans="2:16" ht="10.15" customHeight="1" x14ac:dyDescent="0.25">
      <c r="B8" s="1289"/>
      <c r="C8" s="1289"/>
      <c r="D8" s="1297"/>
      <c r="E8" s="1298"/>
      <c r="F8" s="1297"/>
      <c r="G8" s="1298"/>
      <c r="H8" s="1292"/>
      <c r="I8" s="1293"/>
      <c r="J8" s="1297"/>
      <c r="K8" s="1298"/>
      <c r="L8" s="1297"/>
      <c r="M8" s="1298"/>
      <c r="N8" s="1297"/>
      <c r="O8" s="1298"/>
      <c r="P8" s="1289"/>
    </row>
    <row r="9" spans="2:16" ht="10.15" customHeight="1" thickBot="1" x14ac:dyDescent="0.3">
      <c r="B9" s="1289"/>
      <c r="C9" s="1289"/>
      <c r="D9" s="1299"/>
      <c r="E9" s="1300"/>
      <c r="F9" s="1299"/>
      <c r="G9" s="1300"/>
      <c r="H9" s="1243"/>
      <c r="I9" s="1294"/>
      <c r="J9" s="1299"/>
      <c r="K9" s="1300"/>
      <c r="L9" s="1299"/>
      <c r="M9" s="1300"/>
      <c r="N9" s="1299"/>
      <c r="O9" s="1300"/>
      <c r="P9" s="1289"/>
    </row>
    <row r="10" spans="2:16" ht="15" customHeight="1" x14ac:dyDescent="0.25">
      <c r="B10" s="1289"/>
      <c r="C10" s="1289"/>
      <c r="D10" s="1242" t="s">
        <v>408</v>
      </c>
      <c r="E10" s="693" t="s">
        <v>816</v>
      </c>
      <c r="F10" s="1242" t="s">
        <v>408</v>
      </c>
      <c r="G10" s="693" t="s">
        <v>816</v>
      </c>
      <c r="H10" s="1242" t="s">
        <v>408</v>
      </c>
      <c r="I10" s="693" t="s">
        <v>816</v>
      </c>
      <c r="J10" s="1242" t="s">
        <v>408</v>
      </c>
      <c r="K10" s="693" t="s">
        <v>816</v>
      </c>
      <c r="L10" s="1242" t="s">
        <v>408</v>
      </c>
      <c r="M10" s="693" t="s">
        <v>816</v>
      </c>
      <c r="N10" s="1242" t="s">
        <v>408</v>
      </c>
      <c r="O10" s="693" t="s">
        <v>816</v>
      </c>
      <c r="P10" s="1289"/>
    </row>
    <row r="11" spans="2:16" ht="15" customHeight="1" thickBot="1" x14ac:dyDescent="0.3">
      <c r="B11" s="1290"/>
      <c r="C11" s="1290"/>
      <c r="D11" s="1243"/>
      <c r="E11" s="695" t="s">
        <v>562</v>
      </c>
      <c r="F11" s="1243"/>
      <c r="G11" s="695" t="s">
        <v>562</v>
      </c>
      <c r="H11" s="1243"/>
      <c r="I11" s="695" t="s">
        <v>562</v>
      </c>
      <c r="J11" s="1243"/>
      <c r="K11" s="695" t="s">
        <v>562</v>
      </c>
      <c r="L11" s="1243"/>
      <c r="M11" s="695" t="s">
        <v>562</v>
      </c>
      <c r="N11" s="1243"/>
      <c r="O11" s="695" t="s">
        <v>562</v>
      </c>
      <c r="P11" s="1290"/>
    </row>
    <row r="12" spans="2:16" ht="16.5" thickBot="1" x14ac:dyDescent="0.3">
      <c r="B12" s="696">
        <v>1</v>
      </c>
      <c r="C12" s="684">
        <v>2</v>
      </c>
      <c r="D12" s="697">
        <v>3</v>
      </c>
      <c r="E12" s="684">
        <v>4</v>
      </c>
      <c r="F12" s="697">
        <v>5</v>
      </c>
      <c r="G12" s="684">
        <v>6</v>
      </c>
      <c r="H12" s="697">
        <v>7</v>
      </c>
      <c r="I12" s="684">
        <v>8</v>
      </c>
      <c r="J12" s="697">
        <v>9</v>
      </c>
      <c r="K12" s="684">
        <v>10</v>
      </c>
      <c r="L12" s="697">
        <v>11</v>
      </c>
      <c r="M12" s="684">
        <v>12</v>
      </c>
      <c r="N12" s="697">
        <v>13</v>
      </c>
      <c r="O12" s="684">
        <v>14</v>
      </c>
      <c r="P12" s="684" t="s">
        <v>595</v>
      </c>
    </row>
    <row r="13" spans="2:16" ht="10.15" customHeight="1" x14ac:dyDescent="0.25">
      <c r="B13" s="1280" t="s">
        <v>463</v>
      </c>
      <c r="C13" s="1270" t="s">
        <v>409</v>
      </c>
      <c r="D13" s="1281">
        <v>672</v>
      </c>
      <c r="E13" s="1282">
        <f>D13/D$20*100</f>
        <v>100</v>
      </c>
      <c r="F13" s="1281">
        <v>0</v>
      </c>
      <c r="G13" s="1282">
        <f>F13/F$20*100</f>
        <v>0</v>
      </c>
      <c r="H13" s="1273">
        <v>55849</v>
      </c>
      <c r="I13" s="1272">
        <f>H13/H$20*100</f>
        <v>42.582115953520997</v>
      </c>
      <c r="J13" s="1273">
        <v>81503</v>
      </c>
      <c r="K13" s="1272">
        <f>J13/J$20*100</f>
        <v>45.925462618612933</v>
      </c>
      <c r="L13" s="1273">
        <f>D13+H13</f>
        <v>56521</v>
      </c>
      <c r="M13" s="1272">
        <f>L13/L$20*100</f>
        <v>42.874806566131625</v>
      </c>
      <c r="N13" s="1273">
        <f>F13+J13</f>
        <v>81503</v>
      </c>
      <c r="O13" s="1272">
        <f>N13/N$20*100</f>
        <v>45.755556428840102</v>
      </c>
      <c r="P13" s="1275">
        <f>N13/L13*100</f>
        <v>144.19950107039861</v>
      </c>
    </row>
    <row r="14" spans="2:16" ht="10.15" customHeight="1" x14ac:dyDescent="0.25">
      <c r="B14" s="1276"/>
      <c r="C14" s="1271"/>
      <c r="D14" s="1277"/>
      <c r="E14" s="1278"/>
      <c r="F14" s="1277"/>
      <c r="G14" s="1278"/>
      <c r="H14" s="1274"/>
      <c r="I14" s="1267"/>
      <c r="J14" s="1274"/>
      <c r="K14" s="1267"/>
      <c r="L14" s="1274"/>
      <c r="M14" s="1267"/>
      <c r="N14" s="1274"/>
      <c r="O14" s="1267"/>
      <c r="P14" s="1268"/>
    </row>
    <row r="15" spans="2:16" ht="10.15" customHeight="1" x14ac:dyDescent="0.25">
      <c r="B15" s="1276"/>
      <c r="C15" s="1271"/>
      <c r="D15" s="1277"/>
      <c r="E15" s="1278"/>
      <c r="F15" s="1277"/>
      <c r="G15" s="1278"/>
      <c r="H15" s="1274"/>
      <c r="I15" s="1267"/>
      <c r="J15" s="1274"/>
      <c r="K15" s="1267"/>
      <c r="L15" s="1274"/>
      <c r="M15" s="1267"/>
      <c r="N15" s="1274"/>
      <c r="O15" s="1267"/>
      <c r="P15" s="1268"/>
    </row>
    <row r="16" spans="2:16" ht="10.15" customHeight="1" x14ac:dyDescent="0.25">
      <c r="B16" s="1276" t="s">
        <v>464</v>
      </c>
      <c r="C16" s="1271" t="s">
        <v>410</v>
      </c>
      <c r="D16" s="1277">
        <v>0</v>
      </c>
      <c r="E16" s="1278">
        <f>D16/D$20*100</f>
        <v>0</v>
      </c>
      <c r="F16" s="1277">
        <v>659</v>
      </c>
      <c r="G16" s="1278">
        <f>F16/F$20*100</f>
        <v>100</v>
      </c>
      <c r="H16" s="1274">
        <v>74641</v>
      </c>
      <c r="I16" s="1267">
        <f>H16/H$20*100</f>
        <v>56.910091799078955</v>
      </c>
      <c r="J16" s="1279">
        <v>93688</v>
      </c>
      <c r="K16" s="1267">
        <f>J16/J$20*100</f>
        <v>52.791489169878517</v>
      </c>
      <c r="L16" s="1274">
        <f>D16+H16</f>
        <v>74641</v>
      </c>
      <c r="M16" s="1267">
        <f>L16/L$20*100</f>
        <v>56.619989683527017</v>
      </c>
      <c r="N16" s="1274">
        <f>F16+J16</f>
        <v>94347</v>
      </c>
      <c r="O16" s="1267">
        <f>N16/N$20*100</f>
        <v>52.966142134544455</v>
      </c>
      <c r="P16" s="1268">
        <f>N16/L16*100</f>
        <v>126.40103964309159</v>
      </c>
    </row>
    <row r="17" spans="2:16" ht="10.15" customHeight="1" x14ac:dyDescent="0.25">
      <c r="B17" s="1276"/>
      <c r="C17" s="1271"/>
      <c r="D17" s="1277"/>
      <c r="E17" s="1278"/>
      <c r="F17" s="1277"/>
      <c r="G17" s="1278"/>
      <c r="H17" s="1274"/>
      <c r="I17" s="1267"/>
      <c r="J17" s="1279"/>
      <c r="K17" s="1267"/>
      <c r="L17" s="1274"/>
      <c r="M17" s="1267"/>
      <c r="N17" s="1274"/>
      <c r="O17" s="1267"/>
      <c r="P17" s="1268"/>
    </row>
    <row r="18" spans="2:16" ht="10.15" customHeight="1" x14ac:dyDescent="0.25">
      <c r="B18" s="1276"/>
      <c r="C18" s="1271"/>
      <c r="D18" s="1277"/>
      <c r="E18" s="1278"/>
      <c r="F18" s="1277"/>
      <c r="G18" s="1278"/>
      <c r="H18" s="1274"/>
      <c r="I18" s="1267"/>
      <c r="J18" s="1279"/>
      <c r="K18" s="1267"/>
      <c r="L18" s="1274"/>
      <c r="M18" s="1267"/>
      <c r="N18" s="1274"/>
      <c r="O18" s="1267"/>
      <c r="P18" s="1268"/>
    </row>
    <row r="19" spans="2:16" ht="30" customHeight="1" thickBot="1" x14ac:dyDescent="0.3">
      <c r="B19" s="698" t="s">
        <v>465</v>
      </c>
      <c r="C19" s="703" t="s">
        <v>564</v>
      </c>
      <c r="D19" s="653">
        <v>0</v>
      </c>
      <c r="E19" s="671">
        <f>D19/D$20*100</f>
        <v>0</v>
      </c>
      <c r="F19" s="653">
        <v>0</v>
      </c>
      <c r="G19" s="671">
        <f>F19/F$20*100</f>
        <v>0</v>
      </c>
      <c r="H19" s="653">
        <v>666</v>
      </c>
      <c r="I19" s="704">
        <f>H19/H20*100</f>
        <v>0.5077922474000427</v>
      </c>
      <c r="J19" s="639">
        <v>2277</v>
      </c>
      <c r="K19" s="704">
        <f>J19/J20*100</f>
        <v>1.2830482115085537</v>
      </c>
      <c r="L19" s="653">
        <f>D19+H19</f>
        <v>666</v>
      </c>
      <c r="M19" s="704">
        <f>L19/L20*100</f>
        <v>0.5052037503413539</v>
      </c>
      <c r="N19" s="639">
        <f>F19+J19</f>
        <v>2277</v>
      </c>
      <c r="O19" s="704">
        <f>N19/N20*100</f>
        <v>1.2783014366154486</v>
      </c>
      <c r="P19" s="706">
        <f>N19/L19*100</f>
        <v>341.89189189189187</v>
      </c>
    </row>
    <row r="20" spans="2:16" ht="16.5" thickBot="1" x14ac:dyDescent="0.3">
      <c r="B20" s="1269" t="s">
        <v>411</v>
      </c>
      <c r="C20" s="1247"/>
      <c r="D20" s="656">
        <f t="shared" ref="D20:L20" si="0">SUM(D13:D19)</f>
        <v>672</v>
      </c>
      <c r="E20" s="666">
        <f t="shared" si="0"/>
        <v>100</v>
      </c>
      <c r="F20" s="656">
        <f t="shared" si="0"/>
        <v>659</v>
      </c>
      <c r="G20" s="666">
        <f t="shared" si="0"/>
        <v>100</v>
      </c>
      <c r="H20" s="655">
        <f t="shared" si="0"/>
        <v>131156</v>
      </c>
      <c r="I20" s="705">
        <f t="shared" si="0"/>
        <v>100</v>
      </c>
      <c r="J20" s="655">
        <f t="shared" si="0"/>
        <v>177468</v>
      </c>
      <c r="K20" s="705">
        <f t="shared" si="0"/>
        <v>100.00000000000001</v>
      </c>
      <c r="L20" s="655">
        <f t="shared" si="0"/>
        <v>131828</v>
      </c>
      <c r="M20" s="666">
        <v>100</v>
      </c>
      <c r="N20" s="655">
        <f>SUM(N13:N19)</f>
        <v>178127</v>
      </c>
      <c r="O20" s="705">
        <f>SUM(O13:O19)</f>
        <v>100.00000000000001</v>
      </c>
      <c r="P20" s="705">
        <f>N20/L20*100</f>
        <v>135.12076341900053</v>
      </c>
    </row>
    <row r="21" spans="2:16" x14ac:dyDescent="0.25">
      <c r="B21" s="699" t="s">
        <v>467</v>
      </c>
      <c r="C21" s="692" t="s">
        <v>412</v>
      </c>
      <c r="D21" s="602">
        <v>672</v>
      </c>
      <c r="E21" s="670">
        <f>D21/D23*100</f>
        <v>100</v>
      </c>
      <c r="F21" s="602">
        <v>659</v>
      </c>
      <c r="G21" s="670">
        <f>F21/F23*100</f>
        <v>100</v>
      </c>
      <c r="H21" s="568">
        <v>131156</v>
      </c>
      <c r="I21" s="670">
        <f>H21/H23*100</f>
        <v>100</v>
      </c>
      <c r="J21" s="568">
        <v>177468</v>
      </c>
      <c r="K21" s="670">
        <f>J21/J23*100</f>
        <v>100</v>
      </c>
      <c r="L21" s="568">
        <f>D21+H21</f>
        <v>131828</v>
      </c>
      <c r="M21" s="670">
        <f>L21/L23*100</f>
        <v>100</v>
      </c>
      <c r="N21" s="568">
        <f>F21+J21</f>
        <v>178127</v>
      </c>
      <c r="O21" s="670">
        <f>N21/N23*100</f>
        <v>100</v>
      </c>
      <c r="P21" s="633">
        <f>N21/L21*100</f>
        <v>135.12076341900053</v>
      </c>
    </row>
    <row r="22" spans="2:16" ht="16.5" thickBot="1" x14ac:dyDescent="0.3">
      <c r="B22" s="700" t="s">
        <v>468</v>
      </c>
      <c r="C22" s="694" t="s">
        <v>413</v>
      </c>
      <c r="D22" s="653">
        <v>0</v>
      </c>
      <c r="E22" s="671">
        <v>0</v>
      </c>
      <c r="F22" s="653">
        <v>0</v>
      </c>
      <c r="G22" s="671">
        <v>0</v>
      </c>
      <c r="H22" s="653">
        <v>0</v>
      </c>
      <c r="I22" s="671">
        <v>0</v>
      </c>
      <c r="J22" s="653">
        <v>0</v>
      </c>
      <c r="K22" s="671">
        <v>0</v>
      </c>
      <c r="L22" s="653">
        <v>0</v>
      </c>
      <c r="M22" s="671">
        <v>0</v>
      </c>
      <c r="N22" s="653">
        <v>0</v>
      </c>
      <c r="O22" s="671">
        <v>0</v>
      </c>
      <c r="P22" s="706">
        <v>0</v>
      </c>
    </row>
    <row r="23" spans="2:16" ht="16.5" thickBot="1" x14ac:dyDescent="0.3">
      <c r="B23" s="1269" t="s">
        <v>411</v>
      </c>
      <c r="C23" s="1247"/>
      <c r="D23" s="656">
        <f>SUM(D21:D22)</f>
        <v>672</v>
      </c>
      <c r="E23" s="666">
        <v>100</v>
      </c>
      <c r="F23" s="656">
        <f>SUM(F21:F22)</f>
        <v>659</v>
      </c>
      <c r="G23" s="666">
        <v>100</v>
      </c>
      <c r="H23" s="655">
        <f>SUM(H21:H22)</f>
        <v>131156</v>
      </c>
      <c r="I23" s="666">
        <v>100</v>
      </c>
      <c r="J23" s="655">
        <f>SUM(J21:J22)</f>
        <v>177468</v>
      </c>
      <c r="K23" s="666">
        <v>100</v>
      </c>
      <c r="L23" s="655">
        <f>SUM(L21:L22)</f>
        <v>131828</v>
      </c>
      <c r="M23" s="666">
        <v>100</v>
      </c>
      <c r="N23" s="655">
        <f>SUM(N21:N22)</f>
        <v>178127</v>
      </c>
      <c r="O23" s="666">
        <v>100</v>
      </c>
      <c r="P23" s="705">
        <f>N23/L23*100</f>
        <v>135.12076341900053</v>
      </c>
    </row>
  </sheetData>
  <mergeCells count="53">
    <mergeCell ref="B3:P3"/>
    <mergeCell ref="B4:P4"/>
    <mergeCell ref="C5:C11"/>
    <mergeCell ref="N10:N11"/>
    <mergeCell ref="H7:I9"/>
    <mergeCell ref="L7:M9"/>
    <mergeCell ref="N7:O9"/>
    <mergeCell ref="B5:B11"/>
    <mergeCell ref="D5:P5"/>
    <mergeCell ref="D6:G6"/>
    <mergeCell ref="H6:K6"/>
    <mergeCell ref="L6:O6"/>
    <mergeCell ref="P6:P11"/>
    <mergeCell ref="D7:E9"/>
    <mergeCell ref="F7:G9"/>
    <mergeCell ref="J7:K9"/>
    <mergeCell ref="D10:D11"/>
    <mergeCell ref="F10:F11"/>
    <mergeCell ref="H10:H11"/>
    <mergeCell ref="J10:J11"/>
    <mergeCell ref="L10:L11"/>
    <mergeCell ref="B13:B15"/>
    <mergeCell ref="D13:D15"/>
    <mergeCell ref="E13:E15"/>
    <mergeCell ref="F13:F15"/>
    <mergeCell ref="G13:G15"/>
    <mergeCell ref="N16:N18"/>
    <mergeCell ref="H13:H15"/>
    <mergeCell ref="I13:I15"/>
    <mergeCell ref="J13:J15"/>
    <mergeCell ref="K13:K15"/>
    <mergeCell ref="L13:L15"/>
    <mergeCell ref="I16:I18"/>
    <mergeCell ref="J16:J18"/>
    <mergeCell ref="K16:K18"/>
    <mergeCell ref="L16:L18"/>
    <mergeCell ref="M16:M18"/>
    <mergeCell ref="O16:O18"/>
    <mergeCell ref="P16:P18"/>
    <mergeCell ref="B20:C20"/>
    <mergeCell ref="B23:C23"/>
    <mergeCell ref="C13:C15"/>
    <mergeCell ref="C16:C18"/>
    <mergeCell ref="M13:M15"/>
    <mergeCell ref="N13:N15"/>
    <mergeCell ref="O13:O15"/>
    <mergeCell ref="P13:P15"/>
    <mergeCell ref="B16:B18"/>
    <mergeCell ref="D16:D18"/>
    <mergeCell ref="E16:E18"/>
    <mergeCell ref="F16:F18"/>
    <mergeCell ref="G16:G18"/>
    <mergeCell ref="H16:H18"/>
  </mergeCells>
  <pageMargins left="0.7" right="0.7" top="0.75" bottom="0.75" header="0.3" footer="0.3"/>
  <ignoredErrors>
    <ignoredError sqref="D20 F20 H20 J20" formulaRange="1"/>
    <ignoredError sqref="L13:N13 L16:N16 L19:N19 L21:N21" formula="1"/>
    <ignoredError sqref="L20 N20" formula="1" formulaRange="1"/>
  </ignoredError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"/>
  <sheetViews>
    <sheetView workbookViewId="0">
      <selection activeCell="F5" sqref="F5"/>
    </sheetView>
  </sheetViews>
  <sheetFormatPr defaultColWidth="8.7109375" defaultRowHeight="15.75" x14ac:dyDescent="0.25"/>
  <cols>
    <col min="1" max="1" width="8.7109375" style="3"/>
    <col min="2" max="2" width="26.85546875" style="3" customWidth="1"/>
    <col min="3" max="3" width="13.85546875" style="3" customWidth="1"/>
    <col min="4" max="4" width="12.7109375" style="3" customWidth="1"/>
    <col min="5" max="5" width="19.28515625" style="3" customWidth="1"/>
    <col min="6" max="6" width="12.7109375" style="3" customWidth="1"/>
    <col min="7" max="16384" width="8.7109375" style="3"/>
  </cols>
  <sheetData>
    <row r="2" spans="2:6" ht="16.5" thickBot="1" x14ac:dyDescent="0.3">
      <c r="F2" s="688" t="s">
        <v>522</v>
      </c>
    </row>
    <row r="3" spans="2:6" ht="19.899999999999999" customHeight="1" thickBot="1" x14ac:dyDescent="0.3">
      <c r="B3" s="1302" t="s">
        <v>817</v>
      </c>
      <c r="C3" s="1303"/>
      <c r="D3" s="1303"/>
      <c r="E3" s="1303"/>
      <c r="F3" s="1304"/>
    </row>
    <row r="4" spans="2:6" ht="30" customHeight="1" thickTop="1" thickBot="1" x14ac:dyDescent="0.3">
      <c r="B4" s="1305" t="s">
        <v>565</v>
      </c>
      <c r="C4" s="1306" t="s">
        <v>566</v>
      </c>
      <c r="D4" s="1307"/>
      <c r="E4" s="1306" t="s">
        <v>567</v>
      </c>
      <c r="F4" s="1307"/>
    </row>
    <row r="5" spans="2:6" ht="16.5" thickBot="1" x14ac:dyDescent="0.3">
      <c r="B5" s="1290"/>
      <c r="C5" s="695" t="s">
        <v>568</v>
      </c>
      <c r="D5" s="695" t="s">
        <v>631</v>
      </c>
      <c r="E5" s="695" t="s">
        <v>2</v>
      </c>
      <c r="F5" s="695" t="s">
        <v>631</v>
      </c>
    </row>
    <row r="6" spans="2:6" ht="16.5" thickBot="1" x14ac:dyDescent="0.3">
      <c r="B6" s="698" t="s">
        <v>569</v>
      </c>
      <c r="C6" s="707">
        <v>2662106</v>
      </c>
      <c r="D6" s="710">
        <f>C6/C7*100</f>
        <v>3.3146542200006541</v>
      </c>
      <c r="E6" s="707">
        <v>40067154</v>
      </c>
      <c r="F6" s="710">
        <f>E6/E8*100</f>
        <v>16.688788136022058</v>
      </c>
    </row>
    <row r="7" spans="2:6" ht="16.5" thickBot="1" x14ac:dyDescent="0.3">
      <c r="B7" s="698" t="s">
        <v>570</v>
      </c>
      <c r="C7" s="707">
        <v>80313234</v>
      </c>
      <c r="D7" s="710">
        <f>C7/C8*100</f>
        <v>96.791690157581755</v>
      </c>
      <c r="E7" s="707">
        <v>200017109</v>
      </c>
      <c r="F7" s="710">
        <f>E7/E8*100</f>
        <v>83.311211863977945</v>
      </c>
    </row>
    <row r="8" spans="2:6" ht="16.5" thickBot="1" x14ac:dyDescent="0.3">
      <c r="B8" s="708" t="s">
        <v>21</v>
      </c>
      <c r="C8" s="709">
        <f>SUM(C6:C7)</f>
        <v>82975340</v>
      </c>
      <c r="D8" s="711">
        <f>SUM(D6:D7)</f>
        <v>100.1063443775824</v>
      </c>
      <c r="E8" s="709">
        <f>SUM(E6:E7)</f>
        <v>240084263</v>
      </c>
      <c r="F8" s="711">
        <f>SUM(F6:F7)</f>
        <v>100</v>
      </c>
    </row>
  </sheetData>
  <mergeCells count="4">
    <mergeCell ref="B3:F3"/>
    <mergeCell ref="B4:B5"/>
    <mergeCell ref="C4:D4"/>
    <mergeCell ref="E4:F4"/>
  </mergeCells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workbookViewId="0">
      <selection activeCell="D5" sqref="D5:E5"/>
    </sheetView>
  </sheetViews>
  <sheetFormatPr defaultColWidth="8.7109375" defaultRowHeight="15.75" x14ac:dyDescent="0.25"/>
  <cols>
    <col min="1" max="1" width="8.7109375" style="3"/>
    <col min="2" max="2" width="15.7109375" style="3" customWidth="1"/>
    <col min="3" max="3" width="20.7109375" style="3" customWidth="1"/>
    <col min="4" max="4" width="15.7109375" style="3" customWidth="1"/>
    <col min="5" max="5" width="20.7109375" style="3" customWidth="1"/>
    <col min="6" max="6" width="15.85546875" style="3" customWidth="1"/>
    <col min="7" max="16384" width="8.7109375" style="3"/>
  </cols>
  <sheetData>
    <row r="2" spans="2:6" ht="16.5" thickBot="1" x14ac:dyDescent="0.3">
      <c r="F2" s="688" t="s">
        <v>522</v>
      </c>
    </row>
    <row r="3" spans="2:6" ht="19.899999999999999" customHeight="1" thickBot="1" x14ac:dyDescent="0.3">
      <c r="B3" s="1308" t="s">
        <v>818</v>
      </c>
      <c r="C3" s="1309"/>
      <c r="D3" s="1309"/>
      <c r="E3" s="1309"/>
      <c r="F3" s="1310"/>
    </row>
    <row r="4" spans="2:6" ht="17.25" thickTop="1" thickBot="1" x14ac:dyDescent="0.3">
      <c r="B4" s="1311" t="s">
        <v>571</v>
      </c>
      <c r="C4" s="1146"/>
      <c r="D4" s="1146"/>
      <c r="E4" s="1312"/>
      <c r="F4" s="1313" t="s">
        <v>572</v>
      </c>
    </row>
    <row r="5" spans="2:6" ht="16.5" thickBot="1" x14ac:dyDescent="0.3">
      <c r="B5" s="1165" t="s">
        <v>819</v>
      </c>
      <c r="C5" s="1173"/>
      <c r="D5" s="1165" t="s">
        <v>820</v>
      </c>
      <c r="E5" s="1173"/>
      <c r="F5" s="1314"/>
    </row>
    <row r="6" spans="2:6" ht="16.5" thickBot="1" x14ac:dyDescent="0.3">
      <c r="B6" s="719" t="s">
        <v>568</v>
      </c>
      <c r="C6" s="525" t="s">
        <v>573</v>
      </c>
      <c r="D6" s="525" t="s">
        <v>568</v>
      </c>
      <c r="E6" s="525" t="s">
        <v>573</v>
      </c>
      <c r="F6" s="1315"/>
    </row>
    <row r="7" spans="2:6" ht="16.5" thickBot="1" x14ac:dyDescent="0.3">
      <c r="B7" s="720">
        <v>1597909</v>
      </c>
      <c r="C7" s="721">
        <v>15606106</v>
      </c>
      <c r="D7" s="721">
        <v>707033</v>
      </c>
      <c r="E7" s="721">
        <v>17765715</v>
      </c>
      <c r="F7" s="701" t="s">
        <v>274</v>
      </c>
    </row>
    <row r="8" spans="2:6" ht="16.5" thickBot="1" x14ac:dyDescent="0.3">
      <c r="B8" s="720">
        <v>56944</v>
      </c>
      <c r="C8" s="721">
        <v>1115981</v>
      </c>
      <c r="D8" s="721">
        <v>32897</v>
      </c>
      <c r="E8" s="721">
        <v>2027676</v>
      </c>
      <c r="F8" s="671" t="s">
        <v>574</v>
      </c>
    </row>
    <row r="9" spans="2:6" ht="16.5" thickBot="1" x14ac:dyDescent="0.3">
      <c r="B9" s="720">
        <v>160652</v>
      </c>
      <c r="C9" s="721">
        <v>953377</v>
      </c>
      <c r="D9" s="721">
        <v>106671</v>
      </c>
      <c r="E9" s="721">
        <v>2598298</v>
      </c>
      <c r="F9" s="701" t="s">
        <v>575</v>
      </c>
    </row>
    <row r="10" spans="2:6" ht="16.5" thickBot="1" x14ac:dyDescent="0.3">
      <c r="B10" s="722">
        <f>SUM(B7:B9)</f>
        <v>1815505</v>
      </c>
      <c r="C10" s="723">
        <f>SUM(C7:C9)</f>
        <v>17675464</v>
      </c>
      <c r="D10" s="723">
        <f>SUM(D7:D9)</f>
        <v>846601</v>
      </c>
      <c r="E10" s="723">
        <f>SUM(E7:E9)</f>
        <v>22391689</v>
      </c>
      <c r="F10" s="712"/>
    </row>
  </sheetData>
  <mergeCells count="5">
    <mergeCell ref="B3:F3"/>
    <mergeCell ref="B4:E4"/>
    <mergeCell ref="F4:F6"/>
    <mergeCell ref="B5:C5"/>
    <mergeCell ref="D5:E5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workbookViewId="0">
      <selection activeCell="F6" sqref="F6"/>
    </sheetView>
  </sheetViews>
  <sheetFormatPr defaultColWidth="8.7109375" defaultRowHeight="15.75" x14ac:dyDescent="0.25"/>
  <cols>
    <col min="1" max="1" width="8.7109375" style="3"/>
    <col min="2" max="2" width="28.42578125" style="3" customWidth="1"/>
    <col min="3" max="3" width="18.7109375" style="3" customWidth="1"/>
    <col min="4" max="4" width="11.5703125" style="3" customWidth="1"/>
    <col min="5" max="5" width="16.7109375" style="3" customWidth="1"/>
    <col min="6" max="6" width="11.28515625" style="3" customWidth="1"/>
    <col min="7" max="16384" width="8.7109375" style="3"/>
  </cols>
  <sheetData>
    <row r="2" spans="2:6" ht="16.5" thickBot="1" x14ac:dyDescent="0.3">
      <c r="F2" s="688" t="s">
        <v>523</v>
      </c>
    </row>
    <row r="3" spans="2:6" ht="19.899999999999999" customHeight="1" thickBot="1" x14ac:dyDescent="0.3">
      <c r="B3" s="1316" t="s">
        <v>821</v>
      </c>
      <c r="C3" s="1317"/>
      <c r="D3" s="1317"/>
      <c r="E3" s="1317"/>
      <c r="F3" s="1318"/>
    </row>
    <row r="4" spans="2:6" ht="15" customHeight="1" thickBot="1" x14ac:dyDescent="0.3">
      <c r="B4" s="1320" t="s">
        <v>576</v>
      </c>
      <c r="C4" s="1165" t="s">
        <v>577</v>
      </c>
      <c r="D4" s="1166"/>
      <c r="E4" s="1166"/>
      <c r="F4" s="1173"/>
    </row>
    <row r="5" spans="2:6" ht="15" customHeight="1" thickBot="1" x14ac:dyDescent="0.3">
      <c r="B5" s="1314"/>
      <c r="C5" s="1165" t="s">
        <v>566</v>
      </c>
      <c r="D5" s="1173"/>
      <c r="E5" s="1165" t="s">
        <v>578</v>
      </c>
      <c r="F5" s="1173"/>
    </row>
    <row r="6" spans="2:6" ht="15" customHeight="1" thickBot="1" x14ac:dyDescent="0.3">
      <c r="B6" s="1315"/>
      <c r="C6" s="525" t="s">
        <v>568</v>
      </c>
      <c r="D6" s="695" t="s">
        <v>631</v>
      </c>
      <c r="E6" s="525" t="s">
        <v>2</v>
      </c>
      <c r="F6" s="695" t="s">
        <v>631</v>
      </c>
    </row>
    <row r="7" spans="2:6" ht="16.5" thickBot="1" x14ac:dyDescent="0.3">
      <c r="B7" s="716" t="s">
        <v>579</v>
      </c>
      <c r="C7" s="717">
        <v>11056279</v>
      </c>
      <c r="D7" s="710">
        <f>C7/C9*100</f>
        <v>13.766447258243891</v>
      </c>
      <c r="E7" s="717">
        <v>24664522</v>
      </c>
      <c r="F7" s="710">
        <f>E7/E9*100</f>
        <v>12.331206126971868</v>
      </c>
    </row>
    <row r="8" spans="2:6" ht="16.5" thickBot="1" x14ac:dyDescent="0.3">
      <c r="B8" s="715" t="s">
        <v>580</v>
      </c>
      <c r="C8" s="717">
        <v>69256955</v>
      </c>
      <c r="D8" s="710">
        <f>C8/C9*100</f>
        <v>86.233552741756114</v>
      </c>
      <c r="E8" s="717">
        <v>175352587</v>
      </c>
      <c r="F8" s="710">
        <f>E8/E9*100</f>
        <v>87.668793873028122</v>
      </c>
    </row>
    <row r="9" spans="2:6" ht="16.5" thickBot="1" x14ac:dyDescent="0.3">
      <c r="B9" s="696" t="s">
        <v>21</v>
      </c>
      <c r="C9" s="718">
        <f>SUM(C7:C8)</f>
        <v>80313234</v>
      </c>
      <c r="D9" s="711">
        <f>SUM(D7:D8)</f>
        <v>100</v>
      </c>
      <c r="E9" s="718">
        <f>SUM(E7:E8)</f>
        <v>200017109</v>
      </c>
      <c r="F9" s="711">
        <f>SUM(F7:F8)</f>
        <v>99.999999999999986</v>
      </c>
    </row>
    <row r="11" spans="2:6" s="622" customFormat="1" x14ac:dyDescent="0.25">
      <c r="B11" s="1319"/>
      <c r="C11" s="1319"/>
      <c r="D11" s="1319"/>
      <c r="E11" s="1319"/>
      <c r="F11" s="1319"/>
    </row>
    <row r="12" spans="2:6" x14ac:dyDescent="0.25">
      <c r="B12" s="713"/>
    </row>
    <row r="13" spans="2:6" x14ac:dyDescent="0.25">
      <c r="B13" s="714"/>
    </row>
  </sheetData>
  <mergeCells count="6">
    <mergeCell ref="C4:F4"/>
    <mergeCell ref="C5:D5"/>
    <mergeCell ref="E5:F5"/>
    <mergeCell ref="B3:F3"/>
    <mergeCell ref="B11:F11"/>
    <mergeCell ref="B4:B6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workbookViewId="0">
      <selection activeCell="B3" sqref="B3:F3"/>
    </sheetView>
  </sheetViews>
  <sheetFormatPr defaultRowHeight="15" x14ac:dyDescent="0.25"/>
  <cols>
    <col min="2" max="6" width="20.7109375" customWidth="1"/>
  </cols>
  <sheetData>
    <row r="2" spans="2:6" ht="16.5" thickBot="1" x14ac:dyDescent="0.3">
      <c r="F2" s="688" t="s">
        <v>523</v>
      </c>
    </row>
    <row r="3" spans="2:6" ht="19.899999999999999" customHeight="1" thickBot="1" x14ac:dyDescent="0.3">
      <c r="B3" s="1308" t="s">
        <v>822</v>
      </c>
      <c r="C3" s="1309"/>
      <c r="D3" s="1309"/>
      <c r="E3" s="1309"/>
      <c r="F3" s="1310"/>
    </row>
    <row r="4" spans="2:6" ht="16.5" customHeight="1" thickTop="1" thickBot="1" x14ac:dyDescent="0.3">
      <c r="B4" s="1311" t="s">
        <v>581</v>
      </c>
      <c r="C4" s="1146"/>
      <c r="D4" s="1146"/>
      <c r="E4" s="1312"/>
      <c r="F4" s="1313" t="s">
        <v>572</v>
      </c>
    </row>
    <row r="5" spans="2:6" ht="16.5" thickBot="1" x14ac:dyDescent="0.3">
      <c r="B5" s="1165" t="s">
        <v>582</v>
      </c>
      <c r="C5" s="1173"/>
      <c r="D5" s="1165" t="s">
        <v>583</v>
      </c>
      <c r="E5" s="1173"/>
      <c r="F5" s="1314"/>
    </row>
    <row r="6" spans="2:6" ht="16.5" thickBot="1" x14ac:dyDescent="0.3">
      <c r="B6" s="719" t="s">
        <v>568</v>
      </c>
      <c r="C6" s="525" t="s">
        <v>573</v>
      </c>
      <c r="D6" s="525" t="s">
        <v>568</v>
      </c>
      <c r="E6" s="525" t="s">
        <v>573</v>
      </c>
      <c r="F6" s="1315"/>
    </row>
    <row r="7" spans="2:6" ht="16.5" thickBot="1" x14ac:dyDescent="0.3">
      <c r="B7" s="720">
        <v>1529302</v>
      </c>
      <c r="C7" s="721">
        <v>896585</v>
      </c>
      <c r="D7" s="721">
        <v>185342</v>
      </c>
      <c r="E7" s="721">
        <v>195189</v>
      </c>
      <c r="F7" s="671" t="s">
        <v>274</v>
      </c>
    </row>
    <row r="8" spans="2:6" ht="16.5" thickBot="1" x14ac:dyDescent="0.3">
      <c r="B8" s="720">
        <v>136675</v>
      </c>
      <c r="C8" s="721">
        <v>72895</v>
      </c>
      <c r="D8" s="721">
        <v>8531</v>
      </c>
      <c r="E8" s="721">
        <v>7762</v>
      </c>
      <c r="F8" s="671" t="s">
        <v>574</v>
      </c>
    </row>
    <row r="9" spans="2:6" ht="16.5" thickBot="1" x14ac:dyDescent="0.3">
      <c r="B9" s="720">
        <v>347416</v>
      </c>
      <c r="C9" s="721">
        <v>176275</v>
      </c>
      <c r="D9" s="721">
        <v>90135</v>
      </c>
      <c r="E9" s="721">
        <v>23473</v>
      </c>
      <c r="F9" s="671" t="s">
        <v>575</v>
      </c>
    </row>
    <row r="10" spans="2:6" ht="16.5" thickBot="1" x14ac:dyDescent="0.3">
      <c r="B10" s="722">
        <f>SUM(B7:B9)</f>
        <v>2013393</v>
      </c>
      <c r="C10" s="722">
        <f t="shared" ref="C10:E10" si="0">SUM(C7:C9)</f>
        <v>1145755</v>
      </c>
      <c r="D10" s="722">
        <f t="shared" si="0"/>
        <v>284008</v>
      </c>
      <c r="E10" s="722">
        <f t="shared" si="0"/>
        <v>226424</v>
      </c>
      <c r="F10" s="724"/>
    </row>
  </sheetData>
  <mergeCells count="5">
    <mergeCell ref="B3:F3"/>
    <mergeCell ref="B4:E4"/>
    <mergeCell ref="F4:F6"/>
    <mergeCell ref="B5:C5"/>
    <mergeCell ref="D5:E5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workbookViewId="0">
      <selection activeCell="B3" sqref="B3:F3"/>
    </sheetView>
  </sheetViews>
  <sheetFormatPr defaultRowHeight="15" x14ac:dyDescent="0.25"/>
  <cols>
    <col min="2" max="6" width="20.7109375" customWidth="1"/>
  </cols>
  <sheetData>
    <row r="2" spans="2:6" ht="16.5" thickBot="1" x14ac:dyDescent="0.3">
      <c r="F2" s="688" t="s">
        <v>523</v>
      </c>
    </row>
    <row r="3" spans="2:6" ht="19.899999999999999" customHeight="1" thickBot="1" x14ac:dyDescent="0.3">
      <c r="B3" s="1308" t="s">
        <v>823</v>
      </c>
      <c r="C3" s="1309"/>
      <c r="D3" s="1309"/>
      <c r="E3" s="1309"/>
      <c r="F3" s="1310"/>
    </row>
    <row r="4" spans="2:6" ht="16.5" customHeight="1" thickTop="1" thickBot="1" x14ac:dyDescent="0.3">
      <c r="B4" s="1311" t="s">
        <v>584</v>
      </c>
      <c r="C4" s="1146"/>
      <c r="D4" s="1146"/>
      <c r="E4" s="1312"/>
      <c r="F4" s="1313" t="s">
        <v>572</v>
      </c>
    </row>
    <row r="5" spans="2:6" ht="16.5" customHeight="1" thickBot="1" x14ac:dyDescent="0.3">
      <c r="B5" s="1269" t="s">
        <v>582</v>
      </c>
      <c r="C5" s="1247"/>
      <c r="D5" s="1269" t="s">
        <v>585</v>
      </c>
      <c r="E5" s="1247"/>
      <c r="F5" s="1314"/>
    </row>
    <row r="6" spans="2:6" ht="16.5" customHeight="1" thickBot="1" x14ac:dyDescent="0.3">
      <c r="B6" s="696" t="s">
        <v>568</v>
      </c>
      <c r="C6" s="695" t="s">
        <v>573</v>
      </c>
      <c r="D6" s="695" t="s">
        <v>568</v>
      </c>
      <c r="E6" s="695" t="s">
        <v>573</v>
      </c>
      <c r="F6" s="1315"/>
    </row>
    <row r="7" spans="2:6" ht="16.5" thickBot="1" x14ac:dyDescent="0.3">
      <c r="B7" s="720">
        <v>1967299</v>
      </c>
      <c r="C7" s="721">
        <v>783456</v>
      </c>
      <c r="D7" s="721">
        <v>115850</v>
      </c>
      <c r="E7" s="721">
        <v>34657</v>
      </c>
      <c r="F7" s="671" t="s">
        <v>274</v>
      </c>
    </row>
    <row r="8" spans="2:6" ht="16.5" thickBot="1" x14ac:dyDescent="0.3">
      <c r="B8" s="720">
        <v>93841</v>
      </c>
      <c r="C8" s="721">
        <v>23751</v>
      </c>
      <c r="D8" s="721">
        <v>2206</v>
      </c>
      <c r="E8" s="721">
        <v>1044</v>
      </c>
      <c r="F8" s="671" t="s">
        <v>574</v>
      </c>
    </row>
    <row r="9" spans="2:6" ht="16.5" thickBot="1" x14ac:dyDescent="0.3">
      <c r="B9" s="720">
        <v>259534</v>
      </c>
      <c r="C9" s="721">
        <v>61624</v>
      </c>
      <c r="D9" s="721">
        <v>35907</v>
      </c>
      <c r="E9" s="721">
        <v>6175</v>
      </c>
      <c r="F9" s="671" t="s">
        <v>575</v>
      </c>
    </row>
    <row r="10" spans="2:6" ht="16.5" thickBot="1" x14ac:dyDescent="0.3">
      <c r="B10" s="722">
        <f>SUM(B7:B9)</f>
        <v>2320674</v>
      </c>
      <c r="C10" s="723">
        <f>SUM(C7:C9)</f>
        <v>868831</v>
      </c>
      <c r="D10" s="723">
        <f>SUM(D7:D9)</f>
        <v>153963</v>
      </c>
      <c r="E10" s="723">
        <f>SUM(E7:E9)</f>
        <v>41876</v>
      </c>
      <c r="F10" s="712"/>
    </row>
  </sheetData>
  <mergeCells count="5">
    <mergeCell ref="B3:F3"/>
    <mergeCell ref="B4:E4"/>
    <mergeCell ref="F4:F6"/>
    <mergeCell ref="B5:C5"/>
    <mergeCell ref="D5:E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"/>
  <sheetViews>
    <sheetView workbookViewId="0">
      <selection activeCell="H6" sqref="H6:J6"/>
    </sheetView>
  </sheetViews>
  <sheetFormatPr defaultColWidth="9.28515625" defaultRowHeight="15" x14ac:dyDescent="0.25"/>
  <cols>
    <col min="1" max="1" width="9.28515625" style="85"/>
    <col min="2" max="2" width="17.42578125" style="85" customWidth="1"/>
    <col min="3" max="3" width="13.28515625" style="85" customWidth="1"/>
    <col min="4" max="4" width="20.7109375" style="85" customWidth="1"/>
    <col min="5" max="5" width="13.7109375" style="85" customWidth="1"/>
    <col min="6" max="6" width="14.42578125" style="85" customWidth="1"/>
    <col min="7" max="7" width="18.28515625" style="85" customWidth="1"/>
    <col min="8" max="8" width="15.7109375" style="85" customWidth="1"/>
    <col min="9" max="9" width="17.28515625" style="85" customWidth="1"/>
    <col min="10" max="10" width="19" style="85" customWidth="1"/>
    <col min="11" max="16384" width="9.28515625" style="85"/>
  </cols>
  <sheetData>
    <row r="2" spans="2:10" ht="15.75" x14ac:dyDescent="0.25">
      <c r="B2" s="481"/>
      <c r="C2" s="345"/>
      <c r="D2" s="345"/>
      <c r="E2" s="345"/>
      <c r="F2" s="345"/>
      <c r="G2" s="345"/>
      <c r="H2" s="345"/>
      <c r="I2" s="345"/>
      <c r="J2" s="345"/>
    </row>
    <row r="3" spans="2:10" ht="15.75" x14ac:dyDescent="0.25">
      <c r="B3" s="481"/>
      <c r="C3" s="345"/>
      <c r="D3" s="345"/>
      <c r="E3" s="345"/>
      <c r="F3" s="345"/>
      <c r="G3" s="345"/>
      <c r="H3" s="345"/>
      <c r="I3" s="345"/>
      <c r="J3" s="345"/>
    </row>
    <row r="4" spans="2:10" ht="16.5" thickBot="1" x14ac:dyDescent="0.3">
      <c r="B4" s="481" t="s">
        <v>27</v>
      </c>
      <c r="C4" s="345"/>
      <c r="D4" s="345"/>
      <c r="E4" s="345"/>
      <c r="F4" s="345"/>
      <c r="G4" s="345"/>
      <c r="H4" s="345"/>
      <c r="I4" s="488"/>
      <c r="J4" s="431" t="s">
        <v>504</v>
      </c>
    </row>
    <row r="5" spans="2:10" ht="19.899999999999999" customHeight="1" thickBot="1" x14ac:dyDescent="0.3">
      <c r="B5" s="1021" t="s">
        <v>637</v>
      </c>
      <c r="C5" s="1022"/>
      <c r="D5" s="1022"/>
      <c r="E5" s="1022"/>
      <c r="F5" s="1022"/>
      <c r="G5" s="1022"/>
      <c r="H5" s="1022"/>
      <c r="I5" s="1022"/>
      <c r="J5" s="1023"/>
    </row>
    <row r="6" spans="2:10" ht="16.5" thickBot="1" x14ac:dyDescent="0.3">
      <c r="B6" s="1026" t="s">
        <v>628</v>
      </c>
      <c r="C6" s="1028"/>
      <c r="D6" s="1027"/>
      <c r="E6" s="1026" t="s">
        <v>629</v>
      </c>
      <c r="F6" s="1028"/>
      <c r="G6" s="1027"/>
      <c r="H6" s="1026" t="s">
        <v>630</v>
      </c>
      <c r="I6" s="1028"/>
      <c r="J6" s="1027"/>
    </row>
    <row r="7" spans="2:10" ht="16.5" thickBot="1" x14ac:dyDescent="0.3">
      <c r="B7" s="433" t="s">
        <v>22</v>
      </c>
      <c r="C7" s="391" t="s">
        <v>23</v>
      </c>
      <c r="D7" s="434" t="s">
        <v>24</v>
      </c>
      <c r="E7" s="391" t="s">
        <v>25</v>
      </c>
      <c r="F7" s="391" t="s">
        <v>26</v>
      </c>
      <c r="G7" s="434" t="s">
        <v>24</v>
      </c>
      <c r="H7" s="391" t="s">
        <v>25</v>
      </c>
      <c r="I7" s="391" t="s">
        <v>23</v>
      </c>
      <c r="J7" s="434" t="s">
        <v>24</v>
      </c>
    </row>
    <row r="8" spans="2:10" ht="16.5" thickBot="1" x14ac:dyDescent="0.3">
      <c r="B8" s="489">
        <v>6655</v>
      </c>
      <c r="C8" s="490">
        <v>20209851</v>
      </c>
      <c r="D8" s="491">
        <v>3037</v>
      </c>
      <c r="E8" s="490">
        <v>6739</v>
      </c>
      <c r="F8" s="490">
        <v>22094135</v>
      </c>
      <c r="G8" s="491">
        <v>3279</v>
      </c>
      <c r="H8" s="490">
        <v>6659</v>
      </c>
      <c r="I8" s="490">
        <v>24210567</v>
      </c>
      <c r="J8" s="491">
        <v>3636</v>
      </c>
    </row>
    <row r="9" spans="2:10" ht="15.75" x14ac:dyDescent="0.25">
      <c r="B9" s="492"/>
      <c r="C9" s="345"/>
      <c r="D9" s="345"/>
      <c r="E9" s="345"/>
      <c r="F9" s="345"/>
      <c r="G9" s="345"/>
      <c r="H9" s="345"/>
      <c r="I9" s="345"/>
      <c r="J9" s="345"/>
    </row>
  </sheetData>
  <mergeCells count="4">
    <mergeCell ref="B5:J5"/>
    <mergeCell ref="B6:D6"/>
    <mergeCell ref="E6:G6"/>
    <mergeCell ref="H6:J6"/>
  </mergeCells>
  <pageMargins left="0.7" right="0.7" top="0.75" bottom="0.75" header="0.3" footer="0.3"/>
  <ignoredErrors>
    <ignoredError sqref="D8:E8 G8" numberStoredAsText="1"/>
  </ignoredError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"/>
  <sheetViews>
    <sheetView workbookViewId="0">
      <selection activeCell="B9" sqref="B9"/>
    </sheetView>
  </sheetViews>
  <sheetFormatPr defaultRowHeight="15" x14ac:dyDescent="0.25"/>
  <cols>
    <col min="2" max="2" width="41.7109375" customWidth="1"/>
    <col min="3" max="3" width="12.7109375" customWidth="1"/>
    <col min="4" max="4" width="15.7109375" customWidth="1"/>
    <col min="5" max="5" width="12.7109375" customWidth="1"/>
    <col min="6" max="6" width="15.7109375" customWidth="1"/>
    <col min="7" max="8" width="10.7109375" customWidth="1"/>
  </cols>
  <sheetData>
    <row r="2" spans="2:8" ht="16.5" thickBot="1" x14ac:dyDescent="0.3">
      <c r="H2" s="688" t="s">
        <v>522</v>
      </c>
    </row>
    <row r="3" spans="2:8" ht="19.899999999999999" customHeight="1" thickBot="1" x14ac:dyDescent="0.3">
      <c r="B3" s="1302" t="s">
        <v>824</v>
      </c>
      <c r="C3" s="1303"/>
      <c r="D3" s="1303"/>
      <c r="E3" s="1303"/>
      <c r="F3" s="1303"/>
      <c r="G3" s="1303"/>
      <c r="H3" s="1304"/>
    </row>
    <row r="4" spans="2:8" ht="17.25" thickTop="1" thickBot="1" x14ac:dyDescent="0.3">
      <c r="B4" s="1313" t="s">
        <v>97</v>
      </c>
      <c r="C4" s="1311" t="s">
        <v>825</v>
      </c>
      <c r="D4" s="1312"/>
      <c r="E4" s="1311" t="s">
        <v>826</v>
      </c>
      <c r="F4" s="1312"/>
      <c r="G4" s="1321" t="s">
        <v>1</v>
      </c>
      <c r="H4" s="1134"/>
    </row>
    <row r="5" spans="2:8" ht="16.5" thickBot="1" x14ac:dyDescent="0.3">
      <c r="B5" s="1315"/>
      <c r="C5" s="525" t="s">
        <v>568</v>
      </c>
      <c r="D5" s="525" t="s">
        <v>573</v>
      </c>
      <c r="E5" s="525" t="s">
        <v>568</v>
      </c>
      <c r="F5" s="525" t="s">
        <v>573</v>
      </c>
      <c r="G5" s="1252"/>
      <c r="H5" s="1138"/>
    </row>
    <row r="6" spans="2:8" ht="16.5" thickBot="1" x14ac:dyDescent="0.3">
      <c r="B6" s="725">
        <v>1</v>
      </c>
      <c r="C6" s="525">
        <v>2</v>
      </c>
      <c r="D6" s="525">
        <v>3</v>
      </c>
      <c r="E6" s="666">
        <v>4</v>
      </c>
      <c r="F6" s="666">
        <v>5</v>
      </c>
      <c r="G6" s="666" t="s">
        <v>173</v>
      </c>
      <c r="H6" s="525" t="s">
        <v>591</v>
      </c>
    </row>
    <row r="7" spans="2:8" ht="16.5" thickBot="1" x14ac:dyDescent="0.3">
      <c r="B7" s="726" t="s">
        <v>586</v>
      </c>
      <c r="C7" s="727">
        <v>8</v>
      </c>
      <c r="D7" s="707">
        <v>5724</v>
      </c>
      <c r="E7" s="654">
        <v>13</v>
      </c>
      <c r="F7" s="728">
        <v>4155</v>
      </c>
      <c r="G7" s="706">
        <f>E7/C7*100</f>
        <v>162.5</v>
      </c>
      <c r="H7" s="731">
        <f>F7/D7*100</f>
        <v>72.589098532494759</v>
      </c>
    </row>
    <row r="8" spans="2:8" ht="16.5" thickBot="1" x14ac:dyDescent="0.3">
      <c r="B8" s="726" t="s">
        <v>587</v>
      </c>
      <c r="C8" s="707">
        <v>289790</v>
      </c>
      <c r="D8" s="707">
        <v>14388885</v>
      </c>
      <c r="E8" s="728">
        <v>302289</v>
      </c>
      <c r="F8" s="728">
        <v>14830253</v>
      </c>
      <c r="G8" s="706">
        <f t="shared" ref="G8:G10" si="0">E8/C8*100</f>
        <v>104.31312329617998</v>
      </c>
      <c r="H8" s="731">
        <f t="shared" ref="H8:H10" si="1">F8/D8*100</f>
        <v>103.06742322285569</v>
      </c>
    </row>
    <row r="9" spans="2:8" ht="16.5" thickBot="1" x14ac:dyDescent="0.3">
      <c r="B9" s="726" t="s">
        <v>588</v>
      </c>
      <c r="C9" s="727">
        <v>229</v>
      </c>
      <c r="D9" s="707">
        <v>10446</v>
      </c>
      <c r="E9" s="654">
        <v>105</v>
      </c>
      <c r="F9" s="728">
        <v>13444</v>
      </c>
      <c r="G9" s="706">
        <f t="shared" si="0"/>
        <v>45.851528384279476</v>
      </c>
      <c r="H9" s="731">
        <f t="shared" si="1"/>
        <v>128.69998085391535</v>
      </c>
    </row>
    <row r="10" spans="2:8" ht="16.5" thickBot="1" x14ac:dyDescent="0.3">
      <c r="B10" s="725" t="s">
        <v>21</v>
      </c>
      <c r="C10" s="709">
        <f>SUM(C7:C9)</f>
        <v>290027</v>
      </c>
      <c r="D10" s="709">
        <f>SUM(D7:D9)</f>
        <v>14405055</v>
      </c>
      <c r="E10" s="657">
        <f>SUM(E7:E9)</f>
        <v>302407</v>
      </c>
      <c r="F10" s="657">
        <f>SUM(F7:F9)</f>
        <v>14847852</v>
      </c>
      <c r="G10" s="705">
        <f t="shared" si="0"/>
        <v>104.26856809883218</v>
      </c>
      <c r="H10" s="732">
        <f t="shared" si="1"/>
        <v>103.07390009965252</v>
      </c>
    </row>
  </sheetData>
  <mergeCells count="5">
    <mergeCell ref="B3:H3"/>
    <mergeCell ref="B4:B5"/>
    <mergeCell ref="C4:D4"/>
    <mergeCell ref="E4:F4"/>
    <mergeCell ref="G4:H5"/>
  </mergeCells>
  <pageMargins left="0.7" right="0.7" top="0.75" bottom="0.75" header="0.3" footer="0.3"/>
  <ignoredErrors>
    <ignoredError sqref="C10:F10" formulaRange="1"/>
  </ignoredError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"/>
  <sheetViews>
    <sheetView workbookViewId="0">
      <selection activeCell="D13" sqref="D13"/>
    </sheetView>
  </sheetViews>
  <sheetFormatPr defaultRowHeight="15" x14ac:dyDescent="0.25"/>
  <cols>
    <col min="2" max="2" width="44" bestFit="1" customWidth="1"/>
    <col min="3" max="3" width="10.7109375" customWidth="1"/>
    <col min="4" max="4" width="14.85546875" customWidth="1"/>
    <col min="5" max="5" width="10.7109375" customWidth="1"/>
    <col min="6" max="6" width="14.28515625" customWidth="1"/>
    <col min="7" max="8" width="10.7109375" customWidth="1"/>
  </cols>
  <sheetData>
    <row r="2" spans="2:8" ht="16.5" thickBot="1" x14ac:dyDescent="0.3">
      <c r="H2" s="688" t="s">
        <v>522</v>
      </c>
    </row>
    <row r="3" spans="2:8" ht="19.899999999999999" customHeight="1" thickBot="1" x14ac:dyDescent="0.3">
      <c r="B3" s="1302" t="s">
        <v>827</v>
      </c>
      <c r="C3" s="1303"/>
      <c r="D3" s="1303"/>
      <c r="E3" s="1303"/>
      <c r="F3" s="1303"/>
      <c r="G3" s="1303"/>
      <c r="H3" s="1304"/>
    </row>
    <row r="4" spans="2:8" ht="17.25" thickTop="1" thickBot="1" x14ac:dyDescent="0.3">
      <c r="B4" s="1313" t="s">
        <v>97</v>
      </c>
      <c r="C4" s="1311" t="s">
        <v>814</v>
      </c>
      <c r="D4" s="1312"/>
      <c r="E4" s="1311" t="s">
        <v>826</v>
      </c>
      <c r="F4" s="1312"/>
      <c r="G4" s="1321" t="s">
        <v>1</v>
      </c>
      <c r="H4" s="1134"/>
    </row>
    <row r="5" spans="2:8" ht="16.5" thickBot="1" x14ac:dyDescent="0.3">
      <c r="B5" s="1315"/>
      <c r="C5" s="525" t="s">
        <v>568</v>
      </c>
      <c r="D5" s="525" t="s">
        <v>573</v>
      </c>
      <c r="E5" s="525" t="s">
        <v>568</v>
      </c>
      <c r="F5" s="525" t="s">
        <v>573</v>
      </c>
      <c r="G5" s="1252"/>
      <c r="H5" s="1138"/>
    </row>
    <row r="6" spans="2:8" ht="16.5" thickBot="1" x14ac:dyDescent="0.3">
      <c r="B6" s="725">
        <v>1</v>
      </c>
      <c r="C6" s="525">
        <v>2</v>
      </c>
      <c r="D6" s="525">
        <v>3</v>
      </c>
      <c r="E6" s="666">
        <v>4</v>
      </c>
      <c r="F6" s="666">
        <v>5</v>
      </c>
      <c r="G6" s="666" t="s">
        <v>173</v>
      </c>
      <c r="H6" s="525" t="s">
        <v>591</v>
      </c>
    </row>
    <row r="7" spans="2:8" ht="16.5" thickBot="1" x14ac:dyDescent="0.3">
      <c r="B7" s="726" t="s">
        <v>586</v>
      </c>
      <c r="C7" s="727">
        <v>8</v>
      </c>
      <c r="D7" s="707">
        <v>5724</v>
      </c>
      <c r="E7" s="654">
        <v>13</v>
      </c>
      <c r="F7" s="728">
        <v>4155</v>
      </c>
      <c r="G7" s="739">
        <f>E7/C7*100</f>
        <v>162.5</v>
      </c>
      <c r="H7" s="740">
        <f>F7/D7*100</f>
        <v>72.589098532494759</v>
      </c>
    </row>
    <row r="8" spans="2:8" ht="16.5" thickBot="1" x14ac:dyDescent="0.3">
      <c r="B8" s="726" t="s">
        <v>587</v>
      </c>
      <c r="C8" s="727">
        <v>50</v>
      </c>
      <c r="D8" s="707">
        <v>10667</v>
      </c>
      <c r="E8" s="654">
        <v>99</v>
      </c>
      <c r="F8" s="728">
        <v>50180</v>
      </c>
      <c r="G8" s="739">
        <f t="shared" ref="G8:G10" si="0">E8/C8*100</f>
        <v>198</v>
      </c>
      <c r="H8" s="740">
        <f t="shared" ref="H8:H10" si="1">F8/D8*100</f>
        <v>470.42279928752225</v>
      </c>
    </row>
    <row r="9" spans="2:8" ht="16.5" thickBot="1" x14ac:dyDescent="0.3">
      <c r="B9" s="726" t="s">
        <v>588</v>
      </c>
      <c r="C9" s="727">
        <v>6</v>
      </c>
      <c r="D9" s="727">
        <v>315</v>
      </c>
      <c r="E9" s="654">
        <v>79</v>
      </c>
      <c r="F9" s="728">
        <v>9646</v>
      </c>
      <c r="G9" s="739">
        <f t="shared" si="0"/>
        <v>1316.6666666666665</v>
      </c>
      <c r="H9" s="740">
        <f>F9/D9*100</f>
        <v>3062.2222222222222</v>
      </c>
    </row>
    <row r="10" spans="2:8" ht="16.5" thickBot="1" x14ac:dyDescent="0.3">
      <c r="B10" s="725" t="s">
        <v>21</v>
      </c>
      <c r="C10" s="729">
        <f>SUM(C7:C9)</f>
        <v>64</v>
      </c>
      <c r="D10" s="709">
        <f>SUM(D7:D9)</f>
        <v>16706</v>
      </c>
      <c r="E10" s="730">
        <f>SUM(E7:E9)</f>
        <v>191</v>
      </c>
      <c r="F10" s="657">
        <f>SUM(F7:F9)</f>
        <v>63981</v>
      </c>
      <c r="G10" s="741">
        <f t="shared" si="0"/>
        <v>298.4375</v>
      </c>
      <c r="H10" s="742">
        <f t="shared" si="1"/>
        <v>382.98216209745004</v>
      </c>
    </row>
  </sheetData>
  <mergeCells count="5">
    <mergeCell ref="B3:H3"/>
    <mergeCell ref="B4:B5"/>
    <mergeCell ref="C4:D4"/>
    <mergeCell ref="E4:F4"/>
    <mergeCell ref="G4:H5"/>
  </mergeCells>
  <pageMargins left="0.7" right="0.7" top="0.75" bottom="0.75" header="0.3" footer="0.3"/>
  <ignoredErrors>
    <ignoredError sqref="C10:F10" formulaRange="1"/>
  </ignoredError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"/>
  <sheetViews>
    <sheetView workbookViewId="0">
      <selection activeCell="E4" sqref="E4:F4"/>
    </sheetView>
  </sheetViews>
  <sheetFormatPr defaultRowHeight="15" x14ac:dyDescent="0.25"/>
  <cols>
    <col min="2" max="2" width="40.85546875" customWidth="1"/>
    <col min="3" max="3" width="10.7109375" customWidth="1"/>
    <col min="4" max="4" width="15.7109375" customWidth="1"/>
    <col min="5" max="5" width="10.7109375" customWidth="1"/>
    <col min="6" max="6" width="15.7109375" customWidth="1"/>
    <col min="7" max="8" width="10.7109375" customWidth="1"/>
  </cols>
  <sheetData>
    <row r="2" spans="2:8" ht="16.5" thickBot="1" x14ac:dyDescent="0.3">
      <c r="H2" s="688" t="s">
        <v>522</v>
      </c>
    </row>
    <row r="3" spans="2:8" ht="19.899999999999999" customHeight="1" thickBot="1" x14ac:dyDescent="0.3">
      <c r="B3" s="1302" t="s">
        <v>828</v>
      </c>
      <c r="C3" s="1303"/>
      <c r="D3" s="1303"/>
      <c r="E3" s="1303"/>
      <c r="F3" s="1303"/>
      <c r="G3" s="1303"/>
      <c r="H3" s="1304"/>
    </row>
    <row r="4" spans="2:8" ht="17.25" thickTop="1" thickBot="1" x14ac:dyDescent="0.3">
      <c r="B4" s="1305" t="s">
        <v>314</v>
      </c>
      <c r="C4" s="1306" t="s">
        <v>814</v>
      </c>
      <c r="D4" s="1307"/>
      <c r="E4" s="1306" t="s">
        <v>815</v>
      </c>
      <c r="F4" s="1307"/>
      <c r="G4" s="1322" t="s">
        <v>1</v>
      </c>
      <c r="H4" s="1323"/>
    </row>
    <row r="5" spans="2:8" ht="16.5" thickBot="1" x14ac:dyDescent="0.3">
      <c r="B5" s="1290"/>
      <c r="C5" s="695" t="s">
        <v>568</v>
      </c>
      <c r="D5" s="695" t="s">
        <v>573</v>
      </c>
      <c r="E5" s="695" t="s">
        <v>568</v>
      </c>
      <c r="F5" s="695" t="s">
        <v>573</v>
      </c>
      <c r="G5" s="1243"/>
      <c r="H5" s="1294"/>
    </row>
    <row r="6" spans="2:8" ht="16.5" thickBot="1" x14ac:dyDescent="0.3">
      <c r="B6" s="733">
        <v>1</v>
      </c>
      <c r="C6" s="695">
        <v>2</v>
      </c>
      <c r="D6" s="695">
        <v>3</v>
      </c>
      <c r="E6" s="684">
        <v>4</v>
      </c>
      <c r="F6" s="684">
        <v>5</v>
      </c>
      <c r="G6" s="684" t="s">
        <v>173</v>
      </c>
      <c r="H6" s="695" t="s">
        <v>591</v>
      </c>
    </row>
    <row r="7" spans="2:8" ht="16.5" thickBot="1" x14ac:dyDescent="0.3">
      <c r="B7" s="734" t="s">
        <v>589</v>
      </c>
      <c r="C7" s="735">
        <v>0</v>
      </c>
      <c r="D7" s="735">
        <v>0</v>
      </c>
      <c r="E7" s="736">
        <v>1</v>
      </c>
      <c r="F7" s="736">
        <v>29</v>
      </c>
      <c r="G7" s="743">
        <v>0</v>
      </c>
      <c r="H7" s="744">
        <v>0</v>
      </c>
    </row>
    <row r="8" spans="2:8" ht="16.5" thickBot="1" x14ac:dyDescent="0.3">
      <c r="B8" s="734" t="s">
        <v>590</v>
      </c>
      <c r="C8" s="735">
        <v>403</v>
      </c>
      <c r="D8" s="735">
        <v>662</v>
      </c>
      <c r="E8" s="736">
        <v>953</v>
      </c>
      <c r="F8" s="721">
        <v>1105</v>
      </c>
      <c r="G8" s="743">
        <f>E8/C8*100</f>
        <v>236.47642679900741</v>
      </c>
      <c r="H8" s="744">
        <f>F8/D8*100</f>
        <v>166.91842900302115</v>
      </c>
    </row>
    <row r="9" spans="2:8" ht="16.5" thickBot="1" x14ac:dyDescent="0.3">
      <c r="B9" s="733" t="s">
        <v>21</v>
      </c>
      <c r="C9" s="737">
        <f>SUM(C7:C8)</f>
        <v>403</v>
      </c>
      <c r="D9" s="737">
        <f>SUM(D7:D8)</f>
        <v>662</v>
      </c>
      <c r="E9" s="738">
        <f>SUM(E7:E8)</f>
        <v>954</v>
      </c>
      <c r="F9" s="723">
        <f>SUM(F7:F8)</f>
        <v>1134</v>
      </c>
      <c r="G9" s="745">
        <f>E9/C9*100</f>
        <v>236.72456575682381</v>
      </c>
      <c r="H9" s="746">
        <f>F9/D9*100</f>
        <v>171.29909365558913</v>
      </c>
    </row>
  </sheetData>
  <mergeCells count="5">
    <mergeCell ref="B3:H3"/>
    <mergeCell ref="B4:B5"/>
    <mergeCell ref="C4:D4"/>
    <mergeCell ref="E4:F4"/>
    <mergeCell ref="G4:H5"/>
  </mergeCells>
  <pageMargins left="0.7" right="0.7" top="0.75" bottom="0.75" header="0.3" footer="0.3"/>
  <ignoredErrors>
    <ignoredError sqref="C9:F9" formulaRange="1"/>
  </ignoredError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"/>
  <sheetViews>
    <sheetView workbookViewId="0">
      <selection activeCell="B8" sqref="B8"/>
    </sheetView>
  </sheetViews>
  <sheetFormatPr defaultRowHeight="15" x14ac:dyDescent="0.25"/>
  <cols>
    <col min="2" max="2" width="42.140625" bestFit="1" customWidth="1"/>
    <col min="3" max="3" width="10.7109375" customWidth="1"/>
    <col min="4" max="4" width="15.7109375" customWidth="1"/>
    <col min="5" max="5" width="10.7109375" customWidth="1"/>
    <col min="6" max="6" width="15.7109375" customWidth="1"/>
    <col min="7" max="8" width="10.7109375" customWidth="1"/>
  </cols>
  <sheetData>
    <row r="2" spans="2:8" ht="16.5" thickBot="1" x14ac:dyDescent="0.3">
      <c r="H2" s="688" t="s">
        <v>522</v>
      </c>
    </row>
    <row r="3" spans="2:8" ht="19.899999999999999" customHeight="1" thickBot="1" x14ac:dyDescent="0.3">
      <c r="B3" s="1302" t="s">
        <v>829</v>
      </c>
      <c r="C3" s="1303"/>
      <c r="D3" s="1303"/>
      <c r="E3" s="1303"/>
      <c r="F3" s="1303"/>
      <c r="G3" s="1303"/>
      <c r="H3" s="1304"/>
    </row>
    <row r="4" spans="2:8" ht="17.25" thickTop="1" thickBot="1" x14ac:dyDescent="0.3">
      <c r="B4" s="1305" t="s">
        <v>314</v>
      </c>
      <c r="C4" s="1306" t="s">
        <v>825</v>
      </c>
      <c r="D4" s="1307"/>
      <c r="E4" s="1306" t="s">
        <v>830</v>
      </c>
      <c r="F4" s="1307"/>
      <c r="G4" s="1322" t="s">
        <v>1</v>
      </c>
      <c r="H4" s="1323"/>
    </row>
    <row r="5" spans="2:8" ht="16.5" thickBot="1" x14ac:dyDescent="0.3">
      <c r="B5" s="1290"/>
      <c r="C5" s="695" t="s">
        <v>568</v>
      </c>
      <c r="D5" s="695" t="s">
        <v>573</v>
      </c>
      <c r="E5" s="695" t="s">
        <v>568</v>
      </c>
      <c r="F5" s="695" t="s">
        <v>573</v>
      </c>
      <c r="G5" s="1243"/>
      <c r="H5" s="1294"/>
    </row>
    <row r="6" spans="2:8" ht="16.5" thickBot="1" x14ac:dyDescent="0.3">
      <c r="B6" s="733">
        <v>1</v>
      </c>
      <c r="C6" s="695">
        <v>2</v>
      </c>
      <c r="D6" s="695">
        <v>3</v>
      </c>
      <c r="E6" s="684">
        <v>4</v>
      </c>
      <c r="F6" s="684">
        <v>5</v>
      </c>
      <c r="G6" s="684" t="s">
        <v>173</v>
      </c>
      <c r="H6" s="695" t="s">
        <v>591</v>
      </c>
    </row>
    <row r="7" spans="2:8" ht="16.5" thickBot="1" x14ac:dyDescent="0.3">
      <c r="B7" s="734" t="s">
        <v>589</v>
      </c>
      <c r="C7" s="735">
        <v>0</v>
      </c>
      <c r="D7" s="735">
        <v>0</v>
      </c>
      <c r="E7" s="736">
        <v>0</v>
      </c>
      <c r="F7" s="736">
        <v>0</v>
      </c>
      <c r="G7" s="743">
        <v>0</v>
      </c>
      <c r="H7" s="744">
        <v>0</v>
      </c>
    </row>
    <row r="8" spans="2:8" ht="16.5" thickBot="1" x14ac:dyDescent="0.3">
      <c r="B8" s="734" t="s">
        <v>590</v>
      </c>
      <c r="C8" s="735">
        <v>5</v>
      </c>
      <c r="D8" s="735">
        <v>35</v>
      </c>
      <c r="E8" s="736">
        <v>4</v>
      </c>
      <c r="F8" s="736">
        <v>4</v>
      </c>
      <c r="G8" s="743">
        <f>E8/C8*100</f>
        <v>80</v>
      </c>
      <c r="H8" s="744">
        <f>F8/D8*100</f>
        <v>11.428571428571429</v>
      </c>
    </row>
    <row r="9" spans="2:8" ht="16.5" thickBot="1" x14ac:dyDescent="0.3">
      <c r="B9" s="733" t="s">
        <v>21</v>
      </c>
      <c r="C9" s="737">
        <f>SUM(C7:C8)</f>
        <v>5</v>
      </c>
      <c r="D9" s="737">
        <f>SUM(D7:D8)</f>
        <v>35</v>
      </c>
      <c r="E9" s="738">
        <f>SUM(E7:E8)</f>
        <v>4</v>
      </c>
      <c r="F9" s="738">
        <f>SUM(F7:F8)</f>
        <v>4</v>
      </c>
      <c r="G9" s="745">
        <f>E9/C9*100</f>
        <v>80</v>
      </c>
      <c r="H9" s="746">
        <f>F9/D9*100</f>
        <v>11.428571428571429</v>
      </c>
    </row>
  </sheetData>
  <mergeCells count="5">
    <mergeCell ref="B3:H3"/>
    <mergeCell ref="B4:B5"/>
    <mergeCell ref="C4:D4"/>
    <mergeCell ref="E4:F4"/>
    <mergeCell ref="G4:H5"/>
  </mergeCells>
  <pageMargins left="0.7" right="0.7" top="0.75" bottom="0.75" header="0.3" footer="0.3"/>
  <ignoredErrors>
    <ignoredError sqref="C9:F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7"/>
  <sheetViews>
    <sheetView topLeftCell="A7" workbookViewId="0">
      <selection activeCell="B27" sqref="B27"/>
    </sheetView>
  </sheetViews>
  <sheetFormatPr defaultColWidth="9.28515625" defaultRowHeight="15" x14ac:dyDescent="0.25"/>
  <cols>
    <col min="1" max="1" width="9.28515625" style="85"/>
    <col min="2" max="2" width="34.7109375" style="85" customWidth="1"/>
    <col min="3" max="3" width="16" style="85" customWidth="1"/>
    <col min="4" max="6" width="15.28515625" style="85" customWidth="1"/>
    <col min="7" max="7" width="14.5703125" style="85" customWidth="1"/>
    <col min="8" max="8" width="13.7109375" style="85" customWidth="1"/>
    <col min="9" max="9" width="12.7109375" style="85" customWidth="1"/>
    <col min="10" max="10" width="13.28515625" style="85" customWidth="1"/>
    <col min="11" max="11" width="9.28515625" style="85"/>
    <col min="12" max="12" width="12.28515625" style="85" bestFit="1" customWidth="1"/>
    <col min="13" max="16384" width="9.28515625" style="85"/>
  </cols>
  <sheetData>
    <row r="2" spans="2:13" ht="15.75" x14ac:dyDescent="0.25">
      <c r="B2" s="429"/>
      <c r="C2" s="345"/>
      <c r="D2" s="345"/>
      <c r="E2" s="345"/>
      <c r="F2" s="345"/>
      <c r="G2" s="345"/>
      <c r="H2" s="345"/>
      <c r="I2" s="345"/>
      <c r="J2" s="345"/>
    </row>
    <row r="3" spans="2:13" ht="15.75" x14ac:dyDescent="0.25">
      <c r="B3" s="345"/>
      <c r="C3" s="345"/>
      <c r="D3" s="345"/>
      <c r="E3" s="345"/>
      <c r="F3" s="345"/>
      <c r="G3" s="345"/>
      <c r="H3" s="345"/>
      <c r="I3" s="345"/>
      <c r="J3" s="345"/>
    </row>
    <row r="4" spans="2:13" ht="16.5" thickBot="1" x14ac:dyDescent="0.3">
      <c r="B4" s="344" t="s">
        <v>46</v>
      </c>
      <c r="C4" s="345"/>
      <c r="D4" s="345"/>
      <c r="E4" s="345"/>
      <c r="F4" s="345"/>
      <c r="G4" s="345"/>
      <c r="H4" s="345"/>
      <c r="I4" s="345"/>
      <c r="J4" s="431" t="s">
        <v>503</v>
      </c>
    </row>
    <row r="5" spans="2:13" ht="19.899999999999999" customHeight="1" thickBot="1" x14ac:dyDescent="0.3">
      <c r="B5" s="1021" t="s">
        <v>638</v>
      </c>
      <c r="C5" s="1022"/>
      <c r="D5" s="1022"/>
      <c r="E5" s="1022"/>
      <c r="F5" s="1022"/>
      <c r="G5" s="1022"/>
      <c r="H5" s="1022"/>
      <c r="I5" s="1022"/>
      <c r="J5" s="1023"/>
    </row>
    <row r="6" spans="2:13" ht="15.75" x14ac:dyDescent="0.25">
      <c r="B6" s="1024" t="s">
        <v>28</v>
      </c>
      <c r="C6" s="1030" t="s">
        <v>628</v>
      </c>
      <c r="D6" s="1033"/>
      <c r="E6" s="1030" t="s">
        <v>629</v>
      </c>
      <c r="F6" s="1033"/>
      <c r="G6" s="1030" t="s">
        <v>630</v>
      </c>
      <c r="H6" s="1033"/>
      <c r="I6" s="1032" t="s">
        <v>1</v>
      </c>
      <c r="J6" s="1033"/>
    </row>
    <row r="7" spans="2:13" ht="16.5" thickBot="1" x14ac:dyDescent="0.3">
      <c r="B7" s="1025"/>
      <c r="C7" s="433" t="s">
        <v>2</v>
      </c>
      <c r="D7" s="434" t="s">
        <v>631</v>
      </c>
      <c r="E7" s="433" t="s">
        <v>2</v>
      </c>
      <c r="F7" s="434" t="s">
        <v>631</v>
      </c>
      <c r="G7" s="433" t="s">
        <v>2</v>
      </c>
      <c r="H7" s="434" t="s">
        <v>631</v>
      </c>
      <c r="I7" s="1035"/>
      <c r="J7" s="1036"/>
    </row>
    <row r="8" spans="2:13" ht="16.5" thickBot="1" x14ac:dyDescent="0.3">
      <c r="B8" s="435">
        <v>1</v>
      </c>
      <c r="C8" s="435">
        <v>2</v>
      </c>
      <c r="D8" s="391">
        <v>3</v>
      </c>
      <c r="E8" s="391">
        <v>4</v>
      </c>
      <c r="F8" s="391">
        <v>5</v>
      </c>
      <c r="G8" s="391">
        <v>6</v>
      </c>
      <c r="H8" s="435">
        <v>7</v>
      </c>
      <c r="I8" s="435" t="s">
        <v>29</v>
      </c>
      <c r="J8" s="434" t="s">
        <v>30</v>
      </c>
    </row>
    <row r="9" spans="2:13" ht="15.75" x14ac:dyDescent="0.25">
      <c r="B9" s="1043" t="s">
        <v>31</v>
      </c>
      <c r="C9" s="1044"/>
      <c r="D9" s="436"/>
      <c r="E9" s="437"/>
      <c r="F9" s="436"/>
      <c r="G9" s="438"/>
      <c r="H9" s="438"/>
      <c r="I9" s="436"/>
      <c r="J9" s="439"/>
    </row>
    <row r="10" spans="2:13" ht="15.75" x14ac:dyDescent="0.25">
      <c r="B10" s="440" t="s">
        <v>32</v>
      </c>
      <c r="C10" s="402">
        <v>5794664</v>
      </c>
      <c r="D10" s="452">
        <f>C10/C$18*100</f>
        <v>28.672472647126394</v>
      </c>
      <c r="E10" s="402">
        <v>6591117</v>
      </c>
      <c r="F10" s="441">
        <f>E10/E$18*100</f>
        <v>29.831975770945547</v>
      </c>
      <c r="G10" s="402">
        <v>7641570</v>
      </c>
      <c r="H10" s="441">
        <f>G10/G$18*100</f>
        <v>31.562953482254258</v>
      </c>
      <c r="I10" s="442">
        <f>E10/C10*100</f>
        <v>113.74459330169964</v>
      </c>
      <c r="J10" s="443">
        <f>G10/E10*100</f>
        <v>115.93740484351893</v>
      </c>
      <c r="M10" s="410"/>
    </row>
    <row r="11" spans="2:13" ht="15.75" x14ac:dyDescent="0.25">
      <c r="B11" s="440" t="s">
        <v>34</v>
      </c>
      <c r="C11" s="402">
        <v>1228432</v>
      </c>
      <c r="D11" s="452">
        <f t="shared" ref="D11:D17" si="0">C11/C$18*100</f>
        <v>6.0783822701117387</v>
      </c>
      <c r="E11" s="402">
        <v>1304626</v>
      </c>
      <c r="F11" s="441">
        <f t="shared" ref="F11:F17" si="1">E11/E$18*100</f>
        <v>5.9048521247833419</v>
      </c>
      <c r="G11" s="402">
        <v>1456321</v>
      </c>
      <c r="H11" s="441">
        <f t="shared" ref="H11:H17" si="2">G11/G$18*100</f>
        <v>6.015228804843769</v>
      </c>
      <c r="I11" s="442">
        <f t="shared" ref="I11:I17" si="3">E11/C11*100</f>
        <v>106.20254112559751</v>
      </c>
      <c r="J11" s="443">
        <f t="shared" ref="J11:J17" si="4">G11/E11*100</f>
        <v>111.62747024817841</v>
      </c>
      <c r="L11" s="410"/>
    </row>
    <row r="12" spans="2:13" ht="15.75" x14ac:dyDescent="0.25">
      <c r="B12" s="440" t="s">
        <v>35</v>
      </c>
      <c r="C12" s="402">
        <v>350980</v>
      </c>
      <c r="D12" s="452">
        <f t="shared" si="0"/>
        <v>1.7366778211279243</v>
      </c>
      <c r="E12" s="402">
        <v>270604</v>
      </c>
      <c r="F12" s="441">
        <f t="shared" si="1"/>
        <v>1.224777525800399</v>
      </c>
      <c r="G12" s="402">
        <v>149197</v>
      </c>
      <c r="H12" s="441">
        <f t="shared" si="2"/>
        <v>0.6162474426972322</v>
      </c>
      <c r="I12" s="442">
        <f t="shared" si="3"/>
        <v>77.099549831899253</v>
      </c>
      <c r="J12" s="443">
        <f t="shared" si="4"/>
        <v>55.134809537183486</v>
      </c>
    </row>
    <row r="13" spans="2:13" ht="15.75" x14ac:dyDescent="0.25">
      <c r="B13" s="440" t="s">
        <v>36</v>
      </c>
      <c r="C13" s="402">
        <v>13178860</v>
      </c>
      <c r="D13" s="452">
        <f t="shared" si="0"/>
        <v>65.210079975354603</v>
      </c>
      <c r="E13" s="402">
        <v>14325634</v>
      </c>
      <c r="F13" s="441">
        <f t="shared" si="1"/>
        <v>64.839080597633711</v>
      </c>
      <c r="G13" s="402">
        <v>15220759</v>
      </c>
      <c r="H13" s="441">
        <f t="shared" si="2"/>
        <v>62.868246745315794</v>
      </c>
      <c r="I13" s="442">
        <f t="shared" si="3"/>
        <v>108.70161759059584</v>
      </c>
      <c r="J13" s="443">
        <f t="shared" si="4"/>
        <v>106.24841455533488</v>
      </c>
      <c r="L13" s="410"/>
    </row>
    <row r="14" spans="2:13" ht="15.75" x14ac:dyDescent="0.25">
      <c r="B14" s="440" t="s">
        <v>639</v>
      </c>
      <c r="C14" s="402">
        <v>1166804</v>
      </c>
      <c r="D14" s="452">
        <f t="shared" si="0"/>
        <v>5.7734418724809009</v>
      </c>
      <c r="E14" s="402">
        <v>1190760</v>
      </c>
      <c r="F14" s="441">
        <f t="shared" si="1"/>
        <v>5.3894845849362287</v>
      </c>
      <c r="G14" s="402">
        <v>1120940</v>
      </c>
      <c r="H14" s="441">
        <f t="shared" si="2"/>
        <v>4.6299617848685655</v>
      </c>
      <c r="I14" s="442">
        <f t="shared" si="3"/>
        <v>102.05312974586991</v>
      </c>
      <c r="J14" s="443">
        <f t="shared" si="4"/>
        <v>94.136517854143577</v>
      </c>
      <c r="L14" s="410"/>
    </row>
    <row r="15" spans="2:13" ht="22.15" customHeight="1" x14ac:dyDescent="0.25">
      <c r="B15" s="440" t="s">
        <v>37</v>
      </c>
      <c r="C15" s="402">
        <f>C13-C14</f>
        <v>12012056</v>
      </c>
      <c r="D15" s="452">
        <f t="shared" si="0"/>
        <v>59.436638102873694</v>
      </c>
      <c r="E15" s="402">
        <f>E13-E14</f>
        <v>13134874</v>
      </c>
      <c r="F15" s="441">
        <f t="shared" si="1"/>
        <v>59.449596012697491</v>
      </c>
      <c r="G15" s="402">
        <f>G13-G14</f>
        <v>14099819</v>
      </c>
      <c r="H15" s="441">
        <f t="shared" si="2"/>
        <v>58.238284960447231</v>
      </c>
      <c r="I15" s="442">
        <f t="shared" si="3"/>
        <v>109.34742561972739</v>
      </c>
      <c r="J15" s="443">
        <f t="shared" si="4"/>
        <v>107.34643514661808</v>
      </c>
    </row>
    <row r="16" spans="2:13" ht="15.75" x14ac:dyDescent="0.25">
      <c r="B16" s="440" t="s">
        <v>38</v>
      </c>
      <c r="C16" s="402">
        <v>529941</v>
      </c>
      <c r="D16" s="452">
        <f t="shared" si="0"/>
        <v>2.6221915243214808</v>
      </c>
      <c r="E16" s="402">
        <v>531767</v>
      </c>
      <c r="F16" s="441">
        <f t="shared" si="1"/>
        <v>2.4068242544910676</v>
      </c>
      <c r="G16" s="402">
        <v>600684</v>
      </c>
      <c r="H16" s="441">
        <f t="shared" si="2"/>
        <v>2.4810819176601688</v>
      </c>
      <c r="I16" s="442">
        <f t="shared" si="3"/>
        <v>100.34456665930736</v>
      </c>
      <c r="J16" s="443">
        <f t="shared" si="4"/>
        <v>112.9599993982327</v>
      </c>
    </row>
    <row r="17" spans="2:12" ht="16.5" thickBot="1" x14ac:dyDescent="0.3">
      <c r="B17" s="444" t="s">
        <v>39</v>
      </c>
      <c r="C17" s="445">
        <v>293778</v>
      </c>
      <c r="D17" s="452">
        <f t="shared" si="0"/>
        <v>1.4536376344387696</v>
      </c>
      <c r="E17" s="445">
        <v>261147</v>
      </c>
      <c r="F17" s="441">
        <f t="shared" si="1"/>
        <v>1.181974311282157</v>
      </c>
      <c r="G17" s="445">
        <v>262976</v>
      </c>
      <c r="H17" s="441">
        <f t="shared" si="2"/>
        <v>1.0862033920973433</v>
      </c>
      <c r="I17" s="442">
        <f t="shared" si="3"/>
        <v>88.892633212834184</v>
      </c>
      <c r="J17" s="443">
        <f t="shared" si="4"/>
        <v>100.7003718212348</v>
      </c>
      <c r="L17" s="410"/>
    </row>
    <row r="18" spans="2:12" ht="16.5" thickBot="1" x14ac:dyDescent="0.3">
      <c r="B18" s="392" t="s">
        <v>40</v>
      </c>
      <c r="C18" s="446">
        <f t="shared" ref="C18:H18" si="5">C10+C11+C12+C15+C16+C17</f>
        <v>20209851</v>
      </c>
      <c r="D18" s="422">
        <f t="shared" si="5"/>
        <v>99.999999999999986</v>
      </c>
      <c r="E18" s="446">
        <f t="shared" si="5"/>
        <v>22094135</v>
      </c>
      <c r="F18" s="422">
        <f t="shared" si="5"/>
        <v>100</v>
      </c>
      <c r="G18" s="446">
        <f t="shared" si="5"/>
        <v>24210567</v>
      </c>
      <c r="H18" s="422">
        <f t="shared" si="5"/>
        <v>100</v>
      </c>
      <c r="I18" s="752">
        <f>E18/C18*100</f>
        <v>109.3235917474107</v>
      </c>
      <c r="J18" s="447">
        <f>G18/E18*100</f>
        <v>109.57915754565634</v>
      </c>
    </row>
    <row r="19" spans="2:12" ht="15.75" x14ac:dyDescent="0.25">
      <c r="B19" s="1043" t="s">
        <v>640</v>
      </c>
      <c r="C19" s="1044"/>
      <c r="D19" s="448"/>
      <c r="E19" s="437"/>
      <c r="F19" s="448"/>
      <c r="G19" s="449"/>
      <c r="H19" s="450"/>
      <c r="I19" s="450"/>
      <c r="J19" s="451"/>
    </row>
    <row r="20" spans="2:12" ht="15.75" x14ac:dyDescent="0.25">
      <c r="B20" s="401" t="s">
        <v>41</v>
      </c>
      <c r="C20" s="402">
        <v>15814723</v>
      </c>
      <c r="D20" s="452">
        <f>C20/C$26*100</f>
        <v>78.252546245887714</v>
      </c>
      <c r="E20" s="402">
        <v>17604487</v>
      </c>
      <c r="F20" s="452">
        <f>E20/E$26*100</f>
        <v>79.679457919488584</v>
      </c>
      <c r="G20" s="402">
        <v>19414294</v>
      </c>
      <c r="H20" s="452">
        <f>G20/G$26*100</f>
        <v>80.189340464434395</v>
      </c>
      <c r="I20" s="442">
        <f>E20/C20*100</f>
        <v>111.31707460193896</v>
      </c>
      <c r="J20" s="443">
        <f>G20/E20*100</f>
        <v>110.28037340707515</v>
      </c>
      <c r="L20" s="410"/>
    </row>
    <row r="21" spans="2:12" ht="15.75" x14ac:dyDescent="0.25">
      <c r="B21" s="401" t="s">
        <v>42</v>
      </c>
      <c r="C21" s="402">
        <v>0</v>
      </c>
      <c r="D21" s="452">
        <f t="shared" ref="D21:D25" si="6">C21/C$26*100</f>
        <v>0</v>
      </c>
      <c r="E21" s="402">
        <v>0</v>
      </c>
      <c r="F21" s="452">
        <f t="shared" ref="F21:F25" si="7">E21/E$26*100</f>
        <v>0</v>
      </c>
      <c r="G21" s="453">
        <v>0</v>
      </c>
      <c r="H21" s="452">
        <f t="shared" ref="H21:H25" si="8">G21/G$26*100</f>
        <v>0</v>
      </c>
      <c r="I21" s="442">
        <v>0</v>
      </c>
      <c r="J21" s="443">
        <v>0</v>
      </c>
    </row>
    <row r="22" spans="2:12" ht="15.75" x14ac:dyDescent="0.25">
      <c r="B22" s="401" t="s">
        <v>641</v>
      </c>
      <c r="C22" s="402">
        <v>835667</v>
      </c>
      <c r="D22" s="452">
        <f t="shared" si="6"/>
        <v>4.1349488425223919</v>
      </c>
      <c r="E22" s="402">
        <v>862931</v>
      </c>
      <c r="F22" s="452">
        <f t="shared" si="7"/>
        <v>3.9057016715069408</v>
      </c>
      <c r="G22" s="402">
        <v>856626</v>
      </c>
      <c r="H22" s="452">
        <f t="shared" si="8"/>
        <v>3.5382318803190356</v>
      </c>
      <c r="I22" s="442">
        <f t="shared" ref="I22:I25" si="9">E22/C22*100</f>
        <v>103.26254357297825</v>
      </c>
      <c r="J22" s="443">
        <f>G22/E22*100</f>
        <v>99.269350620153872</v>
      </c>
      <c r="L22" s="410"/>
    </row>
    <row r="23" spans="2:12" ht="15.75" x14ac:dyDescent="0.25">
      <c r="B23" s="401" t="s">
        <v>642</v>
      </c>
      <c r="C23" s="402">
        <v>694412</v>
      </c>
      <c r="D23" s="452">
        <f t="shared" si="6"/>
        <v>3.4360075193033337</v>
      </c>
      <c r="E23" s="402">
        <v>655631</v>
      </c>
      <c r="F23" s="452">
        <f t="shared" si="7"/>
        <v>2.9674436224817127</v>
      </c>
      <c r="G23" s="402">
        <v>808293</v>
      </c>
      <c r="H23" s="452">
        <f t="shared" si="8"/>
        <v>3.3385959114464354</v>
      </c>
      <c r="I23" s="442">
        <f t="shared" si="9"/>
        <v>94.415275081651814</v>
      </c>
      <c r="J23" s="443">
        <f t="shared" ref="J23:J25" si="10">G23/E23*100</f>
        <v>123.28474400996903</v>
      </c>
    </row>
    <row r="24" spans="2:12" ht="15.75" x14ac:dyDescent="0.25">
      <c r="B24" s="454" t="s">
        <v>43</v>
      </c>
      <c r="C24" s="402"/>
      <c r="D24" s="452"/>
      <c r="E24" s="402"/>
      <c r="F24" s="452"/>
      <c r="G24" s="402"/>
      <c r="H24" s="452"/>
      <c r="I24" s="442"/>
      <c r="J24" s="443"/>
      <c r="L24" s="410"/>
    </row>
    <row r="25" spans="2:12" ht="16.5" thickBot="1" x14ac:dyDescent="0.3">
      <c r="B25" s="455" t="s">
        <v>44</v>
      </c>
      <c r="C25" s="445">
        <v>2865049</v>
      </c>
      <c r="D25" s="452">
        <f t="shared" si="6"/>
        <v>14.176497392286564</v>
      </c>
      <c r="E25" s="445">
        <v>2971086</v>
      </c>
      <c r="F25" s="452">
        <f t="shared" si="7"/>
        <v>13.447396786522759</v>
      </c>
      <c r="G25" s="445">
        <v>3131354</v>
      </c>
      <c r="H25" s="452">
        <f t="shared" si="8"/>
        <v>12.933831743800134</v>
      </c>
      <c r="I25" s="442">
        <f t="shared" si="9"/>
        <v>103.70105362944928</v>
      </c>
      <c r="J25" s="443">
        <f t="shared" si="10"/>
        <v>105.39425651091889</v>
      </c>
      <c r="L25" s="456"/>
    </row>
    <row r="26" spans="2:12" ht="15.75" x14ac:dyDescent="0.25">
      <c r="B26" s="457" t="s">
        <v>45</v>
      </c>
      <c r="C26" s="1037">
        <f t="shared" ref="C26:H26" si="11">SUM(C20:C25)</f>
        <v>20209851</v>
      </c>
      <c r="D26" s="1039">
        <f t="shared" si="11"/>
        <v>100</v>
      </c>
      <c r="E26" s="1037">
        <f t="shared" si="11"/>
        <v>22094135</v>
      </c>
      <c r="F26" s="1032">
        <f t="shared" si="11"/>
        <v>100</v>
      </c>
      <c r="G26" s="1037">
        <f t="shared" si="11"/>
        <v>24210567</v>
      </c>
      <c r="H26" s="1032">
        <f t="shared" si="11"/>
        <v>100</v>
      </c>
      <c r="I26" s="1039">
        <f>E26/C26*100</f>
        <v>109.3235917474107</v>
      </c>
      <c r="J26" s="1041">
        <f>G26/E26*100</f>
        <v>109.57915754565634</v>
      </c>
    </row>
    <row r="27" spans="2:12" ht="16.5" thickBot="1" x14ac:dyDescent="0.3">
      <c r="B27" s="433" t="s">
        <v>643</v>
      </c>
      <c r="C27" s="1038"/>
      <c r="D27" s="1040"/>
      <c r="E27" s="1038"/>
      <c r="F27" s="1034"/>
      <c r="G27" s="1038"/>
      <c r="H27" s="1034"/>
      <c r="I27" s="1040"/>
      <c r="J27" s="1042"/>
    </row>
  </sheetData>
  <mergeCells count="17">
    <mergeCell ref="G26:G27"/>
    <mergeCell ref="H26:H27"/>
    <mergeCell ref="I26:I27"/>
    <mergeCell ref="J26:J27"/>
    <mergeCell ref="B9:C9"/>
    <mergeCell ref="B19:C19"/>
    <mergeCell ref="C26:C27"/>
    <mergeCell ref="D26:D27"/>
    <mergeCell ref="E26:E27"/>
    <mergeCell ref="F26:F27"/>
    <mergeCell ref="B5:J5"/>
    <mergeCell ref="B6:B7"/>
    <mergeCell ref="C6:D6"/>
    <mergeCell ref="E6:F6"/>
    <mergeCell ref="G6:H6"/>
    <mergeCell ref="I6:J6"/>
    <mergeCell ref="I7:J7"/>
  </mergeCells>
  <pageMargins left="0.7" right="0.7" top="0.75" bottom="0.75" header="0.3" footer="0.3"/>
  <pageSetup orientation="portrait" r:id="rId1"/>
  <ignoredErrors>
    <ignoredError sqref="C19:H19 B17:C17 B18 B21:C21 B10 B11 B12:C12 B13 B15 B16:C16 B20 B25 B26 E17 E12 E16 E21:E24 B24:C24 C22 C23" numberStoredAsText="1"/>
    <ignoredError sqref="E15:G15 D1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3"/>
  <sheetViews>
    <sheetView workbookViewId="0">
      <selection activeCell="K7" sqref="K7"/>
    </sheetView>
  </sheetViews>
  <sheetFormatPr defaultColWidth="9.28515625" defaultRowHeight="15" x14ac:dyDescent="0.25"/>
  <cols>
    <col min="1" max="1" width="9.28515625" style="85"/>
    <col min="2" max="2" width="14.5703125" style="85" customWidth="1"/>
    <col min="3" max="3" width="14.28515625" style="85" customWidth="1"/>
    <col min="4" max="4" width="13.28515625" style="85" customWidth="1"/>
    <col min="5" max="5" width="12.7109375" style="85" customWidth="1"/>
    <col min="6" max="6" width="12.28515625" style="85" customWidth="1"/>
    <col min="7" max="7" width="13.7109375" style="85" customWidth="1"/>
    <col min="8" max="8" width="11.7109375" style="85" customWidth="1"/>
    <col min="9" max="9" width="12.28515625" style="85" customWidth="1"/>
    <col min="10" max="10" width="13" style="85" customWidth="1"/>
    <col min="11" max="11" width="12.28515625" style="85" customWidth="1"/>
    <col min="12" max="12" width="11.7109375" style="85" customWidth="1"/>
    <col min="13" max="13" width="13.28515625" style="85" customWidth="1"/>
    <col min="14" max="16384" width="9.28515625" style="85"/>
  </cols>
  <sheetData>
    <row r="2" spans="2:13" ht="15.75" x14ac:dyDescent="0.25">
      <c r="B2" s="429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2:13" ht="15.75" x14ac:dyDescent="0.25"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</row>
    <row r="4" spans="2:13" ht="16.5" thickBot="1" x14ac:dyDescent="0.3">
      <c r="B4" s="430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431" t="s">
        <v>502</v>
      </c>
    </row>
    <row r="5" spans="2:13" ht="19.899999999999999" customHeight="1" thickBot="1" x14ac:dyDescent="0.3">
      <c r="B5" s="1021" t="s">
        <v>644</v>
      </c>
      <c r="C5" s="1022"/>
      <c r="D5" s="1022"/>
      <c r="E5" s="1022"/>
      <c r="F5" s="1022"/>
      <c r="G5" s="1022"/>
      <c r="H5" s="1022"/>
      <c r="I5" s="1022"/>
      <c r="J5" s="1022"/>
      <c r="K5" s="1022"/>
      <c r="L5" s="1022"/>
      <c r="M5" s="1023"/>
    </row>
    <row r="6" spans="2:13" ht="16.5" thickBot="1" x14ac:dyDescent="0.3">
      <c r="B6" s="1024" t="s">
        <v>0</v>
      </c>
      <c r="C6" s="1028" t="s">
        <v>628</v>
      </c>
      <c r="D6" s="1028"/>
      <c r="E6" s="1028"/>
      <c r="F6" s="1028" t="s">
        <v>629</v>
      </c>
      <c r="G6" s="1028"/>
      <c r="H6" s="1028"/>
      <c r="I6" s="1028" t="s">
        <v>630</v>
      </c>
      <c r="J6" s="1028"/>
      <c r="K6" s="1028"/>
      <c r="L6" s="1030" t="s">
        <v>1</v>
      </c>
      <c r="M6" s="1033"/>
    </row>
    <row r="7" spans="2:13" ht="32.25" thickBot="1" x14ac:dyDescent="0.3">
      <c r="B7" s="1025"/>
      <c r="C7" s="512" t="s">
        <v>47</v>
      </c>
      <c r="D7" s="512" t="s">
        <v>420</v>
      </c>
      <c r="E7" s="512" t="s">
        <v>631</v>
      </c>
      <c r="F7" s="512" t="s">
        <v>47</v>
      </c>
      <c r="G7" s="512" t="s">
        <v>48</v>
      </c>
      <c r="H7" s="512" t="s">
        <v>631</v>
      </c>
      <c r="I7" s="512" t="s">
        <v>47</v>
      </c>
      <c r="J7" s="512" t="s">
        <v>419</v>
      </c>
      <c r="K7" s="512" t="s">
        <v>631</v>
      </c>
      <c r="L7" s="1045"/>
      <c r="M7" s="1046"/>
    </row>
    <row r="8" spans="2:13" ht="16.5" thickBot="1" x14ac:dyDescent="0.3">
      <c r="B8" s="509">
        <v>1</v>
      </c>
      <c r="C8" s="511">
        <v>2</v>
      </c>
      <c r="D8" s="1028" t="s">
        <v>49</v>
      </c>
      <c r="E8" s="1028"/>
      <c r="F8" s="511">
        <v>5</v>
      </c>
      <c r="G8" s="1028" t="s">
        <v>50</v>
      </c>
      <c r="H8" s="1028"/>
      <c r="I8" s="511">
        <v>8</v>
      </c>
      <c r="J8" s="1028" t="s">
        <v>51</v>
      </c>
      <c r="K8" s="1028"/>
      <c r="L8" s="511" t="s">
        <v>52</v>
      </c>
      <c r="M8" s="510" t="s">
        <v>53</v>
      </c>
    </row>
    <row r="9" spans="2:13" ht="15.75" x14ac:dyDescent="0.25">
      <c r="B9" s="432" t="s">
        <v>54</v>
      </c>
      <c r="C9" s="399">
        <v>1</v>
      </c>
      <c r="D9" s="396">
        <v>654373</v>
      </c>
      <c r="E9" s="398">
        <f>D9/D11*100</f>
        <v>3.2378912640177311</v>
      </c>
      <c r="F9" s="399">
        <v>1</v>
      </c>
      <c r="G9" s="396">
        <v>775490</v>
      </c>
      <c r="H9" s="398">
        <f>G9/G11*100</f>
        <v>3.50993600790436</v>
      </c>
      <c r="I9" s="399">
        <v>1</v>
      </c>
      <c r="J9" s="396">
        <v>801261</v>
      </c>
      <c r="K9" s="398">
        <f>J9/J11*100</f>
        <v>3.3095507428636428</v>
      </c>
      <c r="L9" s="750">
        <f>G9/D9*100</f>
        <v>118.50886268229281</v>
      </c>
      <c r="M9" s="400">
        <f>J9/G9*100</f>
        <v>103.32318920940308</v>
      </c>
    </row>
    <row r="10" spans="2:13" ht="15.75" x14ac:dyDescent="0.25">
      <c r="B10" s="401" t="s">
        <v>55</v>
      </c>
      <c r="C10" s="404">
        <v>14</v>
      </c>
      <c r="D10" s="402">
        <v>19555478</v>
      </c>
      <c r="E10" s="452">
        <f>D10/D11*100</f>
        <v>96.762108735982267</v>
      </c>
      <c r="F10" s="404">
        <v>14</v>
      </c>
      <c r="G10" s="402">
        <v>21318645</v>
      </c>
      <c r="H10" s="452">
        <f>G10/G11*100</f>
        <v>96.490063992095642</v>
      </c>
      <c r="I10" s="404">
        <v>14</v>
      </c>
      <c r="J10" s="402">
        <v>23409306</v>
      </c>
      <c r="K10" s="452">
        <f>J10/J11*100</f>
        <v>96.690449257136351</v>
      </c>
      <c r="L10" s="750">
        <f t="shared" ref="L10:L11" si="0">G10/D10*100</f>
        <v>109.0162306439147</v>
      </c>
      <c r="M10" s="400">
        <f>J10/G10*100</f>
        <v>109.80672552125145</v>
      </c>
    </row>
    <row r="11" spans="2:13" ht="16.5" thickBot="1" x14ac:dyDescent="0.3">
      <c r="B11" s="405" t="s">
        <v>21</v>
      </c>
      <c r="C11" s="408">
        <f t="shared" ref="C11:I11" si="1">SUM(C9:C10)</f>
        <v>15</v>
      </c>
      <c r="D11" s="406">
        <f t="shared" si="1"/>
        <v>20209851</v>
      </c>
      <c r="E11" s="407">
        <f t="shared" si="1"/>
        <v>100</v>
      </c>
      <c r="F11" s="408">
        <f t="shared" si="1"/>
        <v>15</v>
      </c>
      <c r="G11" s="406">
        <f t="shared" si="1"/>
        <v>22094135</v>
      </c>
      <c r="H11" s="407">
        <f t="shared" si="1"/>
        <v>100</v>
      </c>
      <c r="I11" s="408">
        <f t="shared" si="1"/>
        <v>15</v>
      </c>
      <c r="J11" s="406">
        <f>J9+J10</f>
        <v>24210567</v>
      </c>
      <c r="K11" s="407">
        <f>SUM(K9:K10)</f>
        <v>100</v>
      </c>
      <c r="L11" s="751">
        <f t="shared" si="0"/>
        <v>109.3235917474107</v>
      </c>
      <c r="M11" s="409">
        <f>J11/G11*100</f>
        <v>109.57915754565634</v>
      </c>
    </row>
    <row r="13" spans="2:13" x14ac:dyDescent="0.25">
      <c r="B13" s="793"/>
      <c r="C13"/>
      <c r="D13"/>
      <c r="E13"/>
      <c r="F13"/>
      <c r="G13"/>
      <c r="H13"/>
      <c r="I13"/>
      <c r="J13"/>
      <c r="K13"/>
      <c r="L13"/>
      <c r="M13"/>
    </row>
  </sheetData>
  <mergeCells count="9">
    <mergeCell ref="D8:E8"/>
    <mergeCell ref="G8:H8"/>
    <mergeCell ref="J8:K8"/>
    <mergeCell ref="B5:M5"/>
    <mergeCell ref="B6:B7"/>
    <mergeCell ref="C6:E6"/>
    <mergeCell ref="F6:H6"/>
    <mergeCell ref="I6:K6"/>
    <mergeCell ref="L6:M7"/>
  </mergeCells>
  <pageMargins left="0.7" right="0.7" top="0.75" bottom="0.75" header="0.3" footer="0.3"/>
  <ignoredErrors>
    <ignoredError sqref="F10 F9:G9 I9 I10" numberStoredAsText="1"/>
    <ignoredError sqref="F11 I11 C11" formulaRange="1"/>
    <ignoredError sqref="J1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workbookViewId="0">
      <selection activeCell="J5" sqref="J5"/>
    </sheetView>
  </sheetViews>
  <sheetFormatPr defaultRowHeight="15" x14ac:dyDescent="0.25"/>
  <cols>
    <col min="2" max="2" width="28.7109375" customWidth="1"/>
    <col min="3" max="3" width="14.28515625" customWidth="1"/>
    <col min="4" max="4" width="12.28515625" customWidth="1"/>
    <col min="5" max="5" width="14.28515625" customWidth="1"/>
    <col min="6" max="6" width="15.7109375" customWidth="1"/>
    <col min="7" max="7" width="12.28515625" customWidth="1"/>
    <col min="8" max="8" width="13.28515625" customWidth="1"/>
    <col min="9" max="9" width="16.7109375" customWidth="1"/>
    <col min="10" max="10" width="12.42578125" customWidth="1"/>
    <col min="11" max="11" width="13" customWidth="1"/>
  </cols>
  <sheetData>
    <row r="2" spans="2:11" ht="16.5" thickBot="1" x14ac:dyDescent="0.3">
      <c r="B2" s="21" t="s">
        <v>61</v>
      </c>
      <c r="C2" s="5"/>
      <c r="D2" s="5"/>
      <c r="E2" s="5"/>
      <c r="F2" s="5"/>
      <c r="G2" s="5"/>
      <c r="H2" s="5"/>
      <c r="I2" s="5"/>
      <c r="J2" s="5"/>
      <c r="K2" s="167" t="s">
        <v>503</v>
      </c>
    </row>
    <row r="3" spans="2:11" ht="19.899999999999999" customHeight="1" thickBot="1" x14ac:dyDescent="0.3">
      <c r="B3" s="1047" t="s">
        <v>645</v>
      </c>
      <c r="C3" s="1048"/>
      <c r="D3" s="1048"/>
      <c r="E3" s="1048"/>
      <c r="F3" s="1048"/>
      <c r="G3" s="1048"/>
      <c r="H3" s="1048"/>
      <c r="I3" s="1048"/>
      <c r="J3" s="1048"/>
      <c r="K3" s="1049"/>
    </row>
    <row r="4" spans="2:11" ht="16.5" thickBot="1" x14ac:dyDescent="0.3">
      <c r="B4" s="1050" t="s">
        <v>56</v>
      </c>
      <c r="C4" s="1052" t="s">
        <v>628</v>
      </c>
      <c r="D4" s="1052"/>
      <c r="E4" s="1052"/>
      <c r="F4" s="1052" t="s">
        <v>629</v>
      </c>
      <c r="G4" s="1052"/>
      <c r="H4" s="1052"/>
      <c r="I4" s="1052" t="s">
        <v>630</v>
      </c>
      <c r="J4" s="1052"/>
      <c r="K4" s="1053"/>
    </row>
    <row r="5" spans="2:11" ht="16.5" thickBot="1" x14ac:dyDescent="0.3">
      <c r="B5" s="1051"/>
      <c r="C5" s="153" t="s">
        <v>2</v>
      </c>
      <c r="D5" s="153" t="s">
        <v>631</v>
      </c>
      <c r="E5" s="153" t="s">
        <v>47</v>
      </c>
      <c r="F5" s="153" t="s">
        <v>2</v>
      </c>
      <c r="G5" s="153" t="s">
        <v>631</v>
      </c>
      <c r="H5" s="153" t="s">
        <v>47</v>
      </c>
      <c r="I5" s="153" t="s">
        <v>2</v>
      </c>
      <c r="J5" s="153" t="s">
        <v>631</v>
      </c>
      <c r="K5" s="154" t="s">
        <v>47</v>
      </c>
    </row>
    <row r="6" spans="2:11" ht="15.75" x14ac:dyDescent="0.25">
      <c r="B6" s="174" t="s">
        <v>646</v>
      </c>
      <c r="C6" s="70">
        <v>9404805</v>
      </c>
      <c r="D6" s="146" t="s">
        <v>57</v>
      </c>
      <c r="E6" s="146">
        <v>2</v>
      </c>
      <c r="F6" s="70">
        <v>12456111</v>
      </c>
      <c r="G6" s="264">
        <f>F6/F$11*100</f>
        <v>56.377454921860483</v>
      </c>
      <c r="H6" s="146">
        <v>3</v>
      </c>
      <c r="I6" s="74">
        <v>13686527</v>
      </c>
      <c r="J6" s="264">
        <f>I6/I$11*100</f>
        <v>56.531212176897796</v>
      </c>
      <c r="K6" s="175">
        <v>3</v>
      </c>
    </row>
    <row r="7" spans="2:11" ht="15.75" x14ac:dyDescent="0.25">
      <c r="B7" s="176" t="s">
        <v>647</v>
      </c>
      <c r="C7" s="159">
        <v>6626507</v>
      </c>
      <c r="D7" s="145" t="s">
        <v>58</v>
      </c>
      <c r="E7" s="145">
        <v>5</v>
      </c>
      <c r="F7" s="159">
        <v>6075531</v>
      </c>
      <c r="G7" s="264">
        <f t="shared" ref="G7:G10" si="0">F7/F$11*100</f>
        <v>27.498388146899615</v>
      </c>
      <c r="H7" s="145">
        <v>5</v>
      </c>
      <c r="I7" s="159">
        <v>6645925</v>
      </c>
      <c r="J7" s="264">
        <f t="shared" ref="J7:J10" si="1">I7/I$11*100</f>
        <v>27.450513653810749</v>
      </c>
      <c r="K7" s="177">
        <v>5</v>
      </c>
    </row>
    <row r="8" spans="2:11" ht="15.75" x14ac:dyDescent="0.25">
      <c r="B8" s="176" t="s">
        <v>648</v>
      </c>
      <c r="C8" s="159">
        <v>2465564</v>
      </c>
      <c r="D8" s="145" t="s">
        <v>59</v>
      </c>
      <c r="E8" s="145">
        <v>3</v>
      </c>
      <c r="F8" s="159">
        <v>2168293</v>
      </c>
      <c r="G8" s="264">
        <f t="shared" si="0"/>
        <v>9.8138849970818054</v>
      </c>
      <c r="H8" s="145">
        <v>3</v>
      </c>
      <c r="I8" s="159">
        <v>3451044</v>
      </c>
      <c r="J8" s="264">
        <f t="shared" si="1"/>
        <v>14.254288220511317</v>
      </c>
      <c r="K8" s="177">
        <v>5</v>
      </c>
    </row>
    <row r="9" spans="2:11" ht="15.75" x14ac:dyDescent="0.25">
      <c r="B9" s="176" t="s">
        <v>649</v>
      </c>
      <c r="C9" s="159">
        <v>1613136</v>
      </c>
      <c r="D9" s="145">
        <v>8</v>
      </c>
      <c r="E9" s="145">
        <v>4</v>
      </c>
      <c r="F9" s="159">
        <v>1394200</v>
      </c>
      <c r="G9" s="264">
        <f t="shared" si="0"/>
        <v>6.3102719341580915</v>
      </c>
      <c r="H9" s="145">
        <v>4</v>
      </c>
      <c r="I9" s="159">
        <v>427071</v>
      </c>
      <c r="J9" s="264">
        <f t="shared" si="1"/>
        <v>1.7639859487801339</v>
      </c>
      <c r="K9" s="177">
        <v>2</v>
      </c>
    </row>
    <row r="10" spans="2:11" ht="15.75" x14ac:dyDescent="0.25">
      <c r="B10" s="176" t="s">
        <v>650</v>
      </c>
      <c r="C10" s="159">
        <v>99839</v>
      </c>
      <c r="D10" s="145" t="s">
        <v>60</v>
      </c>
      <c r="E10" s="145">
        <v>1</v>
      </c>
      <c r="F10" s="159">
        <v>0</v>
      </c>
      <c r="G10" s="264">
        <f t="shared" si="0"/>
        <v>0</v>
      </c>
      <c r="H10" s="145">
        <v>0</v>
      </c>
      <c r="I10" s="159">
        <v>0</v>
      </c>
      <c r="J10" s="264">
        <f t="shared" si="1"/>
        <v>0</v>
      </c>
      <c r="K10" s="177">
        <v>0</v>
      </c>
    </row>
    <row r="11" spans="2:11" ht="19.899999999999999" customHeight="1" thickBot="1" x14ac:dyDescent="0.3">
      <c r="B11" s="187" t="s">
        <v>5</v>
      </c>
      <c r="C11" s="179">
        <f>SUM(C6:C10)</f>
        <v>20209851</v>
      </c>
      <c r="D11" s="180">
        <v>100</v>
      </c>
      <c r="E11" s="180">
        <f t="shared" ref="E11:K11" si="2">SUM(E6:E10)</f>
        <v>15</v>
      </c>
      <c r="F11" s="179">
        <f t="shared" si="2"/>
        <v>22094135</v>
      </c>
      <c r="G11" s="263">
        <f t="shared" si="2"/>
        <v>100</v>
      </c>
      <c r="H11" s="180">
        <f t="shared" si="2"/>
        <v>15</v>
      </c>
      <c r="I11" s="179">
        <f t="shared" si="2"/>
        <v>24210567</v>
      </c>
      <c r="J11" s="263">
        <f t="shared" si="2"/>
        <v>99.999999999999986</v>
      </c>
      <c r="K11" s="181">
        <f t="shared" si="2"/>
        <v>15</v>
      </c>
    </row>
    <row r="12" spans="2:11" ht="15.75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</row>
  </sheetData>
  <mergeCells count="5">
    <mergeCell ref="B3:K3"/>
    <mergeCell ref="B4:B5"/>
    <mergeCell ref="C4:E4"/>
    <mergeCell ref="F4:H4"/>
    <mergeCell ref="I4:K4"/>
  </mergeCells>
  <pageMargins left="0.7" right="0.7" top="0.75" bottom="0.75" header="0.3" footer="0.3"/>
  <ignoredErrors>
    <ignoredError sqref="D11 C10:F10 D6:E6 H6 D7:E7 H7 D8:E8 D9:E9 H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63</vt:i4>
      </vt:variant>
      <vt:variant>
        <vt:lpstr>Named Ranges</vt:lpstr>
      </vt:variant>
      <vt:variant>
        <vt:i4>7</vt:i4>
      </vt:variant>
    </vt:vector>
  </HeadingPairs>
  <TitlesOfParts>
    <vt:vector size="70" baseType="lpstr">
      <vt:lpstr>Tabela 1.</vt:lpstr>
      <vt:lpstr>Tabela 2.</vt:lpstr>
      <vt:lpstr>Tabela 3.</vt:lpstr>
      <vt:lpstr>Tabela 4.</vt:lpstr>
      <vt:lpstr>Tabela 5.</vt:lpstr>
      <vt:lpstr>Tabela 6.</vt:lpstr>
      <vt:lpstr>Tabela 7.</vt:lpstr>
      <vt:lpstr>Tabela 8.</vt:lpstr>
      <vt:lpstr>Tabela 9.</vt:lpstr>
      <vt:lpstr>Tabla 10.</vt:lpstr>
      <vt:lpstr>Tabela 11.</vt:lpstr>
      <vt:lpstr>Tabela 12.</vt:lpstr>
      <vt:lpstr>Tabela 13.</vt:lpstr>
      <vt:lpstr>Tabela 14.</vt:lpstr>
      <vt:lpstr>Tabela 15.</vt:lpstr>
      <vt:lpstr>Tabela 16.</vt:lpstr>
      <vt:lpstr>Tabela 17.</vt:lpstr>
      <vt:lpstr>Tabela 18.</vt:lpstr>
      <vt:lpstr>Tabela 19.</vt:lpstr>
      <vt:lpstr>Tabela 20.</vt:lpstr>
      <vt:lpstr>Tabela 21.</vt:lpstr>
      <vt:lpstr>Tabela 22.</vt:lpstr>
      <vt:lpstr>Tabela 23.</vt:lpstr>
      <vt:lpstr>Tabela 24.</vt:lpstr>
      <vt:lpstr>Tabela 25.</vt:lpstr>
      <vt:lpstr>Tabela 26.</vt:lpstr>
      <vt:lpstr>Tabela 27.</vt:lpstr>
      <vt:lpstr>Tabela 28.</vt:lpstr>
      <vt:lpstr>Tabela 29.</vt:lpstr>
      <vt:lpstr>Tabela 30.</vt:lpstr>
      <vt:lpstr>Tabela 31.</vt:lpstr>
      <vt:lpstr>Tabela 32.</vt:lpstr>
      <vt:lpstr>Tabela 33.</vt:lpstr>
      <vt:lpstr>Tabela 34.</vt:lpstr>
      <vt:lpstr>Tabela 35.</vt:lpstr>
      <vt:lpstr>Tabela 36.</vt:lpstr>
      <vt:lpstr>Tabela 37.</vt:lpstr>
      <vt:lpstr>Tabela 38.</vt:lpstr>
      <vt:lpstr>Tabela 39.</vt:lpstr>
      <vt:lpstr>Tabela 40.</vt:lpstr>
      <vt:lpstr>Tabela 41.</vt:lpstr>
      <vt:lpstr>Tabela 42.</vt:lpstr>
      <vt:lpstr>Tabela 43.</vt:lpstr>
      <vt:lpstr>Tabela 44.</vt:lpstr>
      <vt:lpstr>Tabela 45.</vt:lpstr>
      <vt:lpstr>Tabela 46.</vt:lpstr>
      <vt:lpstr>Tabela 47.</vt:lpstr>
      <vt:lpstr>Tabela 48.</vt:lpstr>
      <vt:lpstr>Tabela 49.</vt:lpstr>
      <vt:lpstr>Tabela 50.</vt:lpstr>
      <vt:lpstr>Tabela 51.</vt:lpstr>
      <vt:lpstr>Tabela 52.</vt:lpstr>
      <vt:lpstr>Tabela 53.</vt:lpstr>
      <vt:lpstr>Tabela 54.</vt:lpstr>
      <vt:lpstr>Tabela 55.</vt:lpstr>
      <vt:lpstr>Tabela 56.</vt:lpstr>
      <vt:lpstr>Tabela 57.</vt:lpstr>
      <vt:lpstr>Tabela 58.</vt:lpstr>
      <vt:lpstr>Tabela 59.</vt:lpstr>
      <vt:lpstr>Tabela 60.</vt:lpstr>
      <vt:lpstr>Tabela 61.</vt:lpstr>
      <vt:lpstr>Tabela 62.</vt:lpstr>
      <vt:lpstr>Tabela 63.</vt:lpstr>
      <vt:lpstr>'Tabela 11.'!_ftn1</vt:lpstr>
      <vt:lpstr>'Tabela 34.'!_ftn2</vt:lpstr>
      <vt:lpstr>'Tabela 34.'!_ftn3</vt:lpstr>
      <vt:lpstr>'Tabela 11.'!_ftnref1</vt:lpstr>
      <vt:lpstr>'Tabela 6.'!_Hlk24466834</vt:lpstr>
      <vt:lpstr>'Tabela 57.'!_Hlk32843809</vt:lpstr>
      <vt:lpstr>'Tabela 58.'!_Hlk32844587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2020-05-07T10:21:07Z</dcterms:modified>
</cp:coreProperties>
</file>