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isa.suljagicnb\Documents\Odjel za izvjestavanje i statistiku\Tabele za objavu na FBA stranici\31122021\"/>
    </mc:Choice>
  </mc:AlternateContent>
  <xr:revisionPtr revIDLastSave="0" documentId="13_ncr:1_{9F266D68-DA6E-46A5-A0B4-AA6BA4F38786}" xr6:coauthVersionLast="47" xr6:coauthVersionMax="47" xr10:uidLastSave="{00000000-0000-0000-0000-000000000000}"/>
  <bookViews>
    <workbookView xWindow="-120" yWindow="-120" windowWidth="29040" windowHeight="15840" tabRatio="911" firstSheet="5" activeTab="28" xr2:uid="{00000000-000D-0000-FFFF-FFFF00000000}"/>
  </bookViews>
  <sheets>
    <sheet name="Info" sheetId="56" r:id="rId1"/>
    <sheet name="Tab" sheetId="115" r:id="rId2"/>
    <sheet name="Tab1 s" sheetId="117" state="hidden" r:id="rId3"/>
    <sheet name="Tab1" sheetId="124" r:id="rId4"/>
    <sheet name="Tab2" sheetId="135" r:id="rId5"/>
    <sheet name="Tab3" sheetId="116" r:id="rId6"/>
    <sheet name="Tab4" sheetId="118" r:id="rId7"/>
    <sheet name="Tab5" sheetId="119" r:id="rId8"/>
    <sheet name="Tab5s" sheetId="123" state="hidden" r:id="rId9"/>
    <sheet name="Tab6" sheetId="120" r:id="rId10"/>
    <sheet name="Tab7" sheetId="121" r:id="rId11"/>
    <sheet name="Tab8" sheetId="136" r:id="rId12"/>
    <sheet name="Tab9" sheetId="137" r:id="rId13"/>
    <sheet name="Tab10" sheetId="122" r:id="rId14"/>
    <sheet name="Tab11" sheetId="128" r:id="rId15"/>
    <sheet name="Tab12" sheetId="138" r:id="rId16"/>
    <sheet name="Tab13" sheetId="139" r:id="rId17"/>
    <sheet name="Tab14" sheetId="140" r:id="rId18"/>
    <sheet name="Tab15" sheetId="130" r:id="rId19"/>
    <sheet name="Tab16" sheetId="129" r:id="rId20"/>
    <sheet name="Tab17" sheetId="134" r:id="rId21"/>
    <sheet name="Tab18" sheetId="141" r:id="rId22"/>
    <sheet name="Tab19" sheetId="142" r:id="rId23"/>
    <sheet name="Tab20" sheetId="149" r:id="rId24"/>
    <sheet name="Tab21" sheetId="150" r:id="rId25"/>
    <sheet name="Tab22" sheetId="144" r:id="rId26"/>
    <sheet name="Tab23" sheetId="145" r:id="rId27"/>
    <sheet name="Tab24" sheetId="148" r:id="rId28"/>
    <sheet name="Tab25" sheetId="151" r:id="rId29"/>
  </sheets>
  <definedNames>
    <definedName name="_GoBack" localSheetId="3">'Tab1'!#REF!</definedName>
    <definedName name="_GoBack" localSheetId="2">'Tab1 s'!#REF!</definedName>
    <definedName name="_Toc12440780" localSheetId="3">'Tab1'!#REF!</definedName>
    <definedName name="_Toc12440780" localSheetId="2">'Tab1 s'!#REF!</definedName>
    <definedName name="_Toc12440780" localSheetId="5">'Tab3'!#REF!</definedName>
    <definedName name="_Toc12440780" localSheetId="6">'Tab4'!#REF!</definedName>
    <definedName name="_Toc12440784" localSheetId="5">'Tab3'!#REF!</definedName>
    <definedName name="_Toc12440784" localSheetId="6">'Tab4'!#REF!</definedName>
    <definedName name="_Toc12440804" localSheetId="1">Tab!#REF!</definedName>
    <definedName name="_xlnm.Print_Area" localSheetId="3">'Tab1'!$B:$F</definedName>
    <definedName name="_xlnm.Print_Area" localSheetId="2">'Tab1 s'!$A$1:$C$36</definedName>
    <definedName name="_xlnm.Print_Area" localSheetId="13">'Tab10'!$B:$E</definedName>
    <definedName name="_xlnm.Print_Area" localSheetId="14">'Tab11'!$B:$E</definedName>
    <definedName name="_xlnm.Print_Area" localSheetId="15">'Tab12'!$B:$G</definedName>
    <definedName name="_xlnm.Print_Area" localSheetId="16">'Tab13'!$B:$E</definedName>
    <definedName name="_xlnm.Print_Area" localSheetId="17">'Tab14'!$B:$D</definedName>
    <definedName name="_xlnm.Print_Area" localSheetId="18">'Tab15'!$B:$E</definedName>
    <definedName name="_xlnm.Print_Area" localSheetId="19">'Tab16'!$B:$E</definedName>
    <definedName name="_xlnm.Print_Area" localSheetId="20">'Tab17'!$B:$H</definedName>
    <definedName name="_xlnm.Print_Area" localSheetId="21">'Tab18'!$B:$G</definedName>
    <definedName name="_xlnm.Print_Area" localSheetId="22">'Tab19'!$B:$G</definedName>
    <definedName name="_xlnm.Print_Area" localSheetId="4">'Tab2'!$B:$F</definedName>
    <definedName name="_xlnm.Print_Area" localSheetId="23">'Tab20'!$B:$H</definedName>
    <definedName name="_xlnm.Print_Area" localSheetId="24">'Tab21'!$B:$F</definedName>
    <definedName name="_xlnm.Print_Area" localSheetId="25">'Tab22'!$B:$E</definedName>
    <definedName name="_xlnm.Print_Area" localSheetId="26">'Tab23'!$B:$E</definedName>
    <definedName name="_xlnm.Print_Area" localSheetId="27">'Tab24'!$B:$H</definedName>
    <definedName name="_xlnm.Print_Area" localSheetId="28">'Tab25'!$B:$G</definedName>
    <definedName name="_xlnm.Print_Area" localSheetId="5">'Tab3'!$B:$E</definedName>
    <definedName name="_xlnm.Print_Area" localSheetId="6">'Tab4'!$B:$E</definedName>
    <definedName name="_xlnm.Print_Area" localSheetId="7">'Tab5'!$B:$E</definedName>
    <definedName name="_xlnm.Print_Area" localSheetId="8">Tab5s!$A$1:$C$8</definedName>
    <definedName name="_xlnm.Print_Area" localSheetId="9">'Tab6'!$B:$E</definedName>
    <definedName name="_xlnm.Print_Area" localSheetId="10">'Tab7'!$B:$F</definedName>
    <definedName name="_xlnm.Print_Area" localSheetId="11">'Tab8'!$B:$J</definedName>
    <definedName name="_xlnm.Print_Area" localSheetId="12">'Tab9'!$B:$E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48" l="1"/>
  <c r="E13" i="148"/>
  <c r="F13" i="148"/>
  <c r="H8" i="134"/>
  <c r="G8" i="134"/>
  <c r="G16" i="148"/>
  <c r="G17" i="148"/>
  <c r="G18" i="148"/>
  <c r="G15" i="148"/>
  <c r="G19" i="148" s="1"/>
  <c r="E25" i="151"/>
  <c r="D25" i="151"/>
  <c r="E19" i="151"/>
  <c r="D19" i="151"/>
  <c r="E15" i="151"/>
  <c r="D15" i="151"/>
  <c r="E9" i="151"/>
  <c r="D9" i="151"/>
  <c r="D22" i="144"/>
  <c r="D22" i="141"/>
  <c r="E22" i="141"/>
  <c r="K7" i="136"/>
  <c r="K8" i="136"/>
  <c r="K9" i="136"/>
  <c r="K10" i="136"/>
  <c r="K11" i="136"/>
  <c r="K12" i="136"/>
  <c r="K13" i="136"/>
  <c r="K14" i="136"/>
  <c r="K15" i="136"/>
  <c r="K16" i="136"/>
  <c r="K17" i="136"/>
  <c r="K18" i="136"/>
  <c r="K19" i="136"/>
  <c r="K20" i="136"/>
  <c r="K21" i="136"/>
  <c r="K22" i="136"/>
  <c r="K23" i="136"/>
  <c r="K24" i="136"/>
  <c r="K25" i="136"/>
  <c r="K26" i="136"/>
  <c r="K27" i="136"/>
  <c r="D22" i="145"/>
  <c r="F54" i="141"/>
  <c r="F55" i="141"/>
  <c r="F56" i="141"/>
  <c r="F57" i="141"/>
  <c r="E15" i="135" l="1"/>
  <c r="D29" i="151" l="1"/>
  <c r="F19" i="148"/>
  <c r="E19" i="148"/>
  <c r="D19" i="148"/>
  <c r="G12" i="148"/>
  <c r="G11" i="148"/>
  <c r="G10" i="148"/>
  <c r="G9" i="148"/>
  <c r="G8" i="148"/>
  <c r="D26" i="145"/>
  <c r="D18" i="145"/>
  <c r="D12" i="145"/>
  <c r="D7" i="145"/>
  <c r="D44" i="144"/>
  <c r="D38" i="144"/>
  <c r="D29" i="144"/>
  <c r="D21" i="144"/>
  <c r="D15" i="144"/>
  <c r="D9" i="144"/>
  <c r="E8" i="145" l="1"/>
  <c r="E29" i="151"/>
  <c r="H18" i="148"/>
  <c r="G13" i="148"/>
  <c r="H12" i="148" s="1"/>
  <c r="E28" i="145"/>
  <c r="D16" i="145"/>
  <c r="E16" i="145" s="1"/>
  <c r="D34" i="144"/>
  <c r="D39" i="144" s="1"/>
  <c r="E37" i="144" s="1"/>
  <c r="H17" i="148"/>
  <c r="E18" i="145"/>
  <c r="E22" i="145"/>
  <c r="E19" i="145"/>
  <c r="E9" i="145"/>
  <c r="E25" i="145"/>
  <c r="E32" i="145"/>
  <c r="E26" i="145"/>
  <c r="E12" i="145"/>
  <c r="E10" i="145"/>
  <c r="E13" i="145"/>
  <c r="E20" i="145"/>
  <c r="E23" i="145"/>
  <c r="E29" i="145"/>
  <c r="E7" i="145"/>
  <c r="E11" i="145"/>
  <c r="E14" i="145"/>
  <c r="E21" i="145"/>
  <c r="E24" i="145"/>
  <c r="E27" i="145"/>
  <c r="E30" i="145"/>
  <c r="E15" i="145"/>
  <c r="D27" i="144"/>
  <c r="H11" i="148" l="1"/>
  <c r="D31" i="145"/>
  <c r="D33" i="145" s="1"/>
  <c r="E23" i="144"/>
  <c r="E19" i="144"/>
  <c r="E9" i="144"/>
  <c r="H15" i="148"/>
  <c r="H9" i="148"/>
  <c r="H10" i="148"/>
  <c r="H16" i="148"/>
  <c r="E36" i="144"/>
  <c r="E39" i="144"/>
  <c r="H8" i="148"/>
  <c r="E31" i="144"/>
  <c r="E34" i="144"/>
  <c r="E33" i="144"/>
  <c r="E32" i="144"/>
  <c r="E30" i="144"/>
  <c r="E29" i="144"/>
  <c r="E38" i="144"/>
  <c r="E35" i="144"/>
  <c r="E26" i="144"/>
  <c r="E20" i="144"/>
  <c r="E24" i="144"/>
  <c r="E15" i="144"/>
  <c r="E12" i="144"/>
  <c r="E18" i="144"/>
  <c r="E11" i="144"/>
  <c r="E8" i="144"/>
  <c r="E17" i="144"/>
  <c r="E14" i="144"/>
  <c r="E10" i="144"/>
  <c r="E7" i="144"/>
  <c r="E27" i="144"/>
  <c r="E25" i="144"/>
  <c r="E22" i="144"/>
  <c r="E16" i="144"/>
  <c r="E13" i="144"/>
  <c r="E21" i="144"/>
  <c r="H19" i="148" l="1"/>
  <c r="H13" i="148"/>
  <c r="E15" i="150"/>
  <c r="D15" i="150"/>
  <c r="E7" i="150"/>
  <c r="D7" i="150"/>
  <c r="F22" i="149"/>
  <c r="E22" i="149"/>
  <c r="D22" i="149"/>
  <c r="G21" i="149"/>
  <c r="G20" i="149"/>
  <c r="G19" i="149"/>
  <c r="G18" i="149"/>
  <c r="G17" i="149"/>
  <c r="G16" i="149"/>
  <c r="F14" i="149"/>
  <c r="E14" i="149"/>
  <c r="D14" i="149"/>
  <c r="G13" i="149"/>
  <c r="G12" i="149"/>
  <c r="G11" i="149"/>
  <c r="G10" i="149"/>
  <c r="G9" i="149"/>
  <c r="F49" i="142"/>
  <c r="F47" i="142"/>
  <c r="F46" i="142"/>
  <c r="F45" i="142"/>
  <c r="E44" i="142"/>
  <c r="D44" i="142"/>
  <c r="F43" i="142"/>
  <c r="F42" i="142"/>
  <c r="F41" i="142"/>
  <c r="E40" i="142"/>
  <c r="D40" i="142"/>
  <c r="F39" i="142"/>
  <c r="F38" i="142"/>
  <c r="F37" i="142"/>
  <c r="E36" i="142"/>
  <c r="D36" i="142"/>
  <c r="F34" i="142"/>
  <c r="F33" i="142"/>
  <c r="F32" i="142"/>
  <c r="F31" i="142"/>
  <c r="F30" i="142"/>
  <c r="F29" i="142" s="1"/>
  <c r="E29" i="142"/>
  <c r="E27" i="142" s="1"/>
  <c r="D29" i="142"/>
  <c r="D27" i="142" s="1"/>
  <c r="F28" i="142"/>
  <c r="F26" i="142"/>
  <c r="F25" i="142"/>
  <c r="F24" i="142"/>
  <c r="E23" i="142"/>
  <c r="D23" i="142"/>
  <c r="F19" i="142"/>
  <c r="F18" i="142"/>
  <c r="F17" i="142"/>
  <c r="F16" i="142"/>
  <c r="E15" i="142"/>
  <c r="D15" i="142"/>
  <c r="F14" i="142"/>
  <c r="F13" i="142"/>
  <c r="F12" i="142"/>
  <c r="F11" i="142"/>
  <c r="F10" i="142"/>
  <c r="F9" i="142"/>
  <c r="E8" i="142"/>
  <c r="D8" i="142"/>
  <c r="E53" i="141"/>
  <c r="D53" i="141"/>
  <c r="F52" i="141"/>
  <c r="F51" i="141"/>
  <c r="F50" i="141"/>
  <c r="F45" i="141"/>
  <c r="F44" i="141"/>
  <c r="F43" i="141"/>
  <c r="E42" i="141"/>
  <c r="D42" i="141"/>
  <c r="F41" i="141"/>
  <c r="F40" i="141"/>
  <c r="E39" i="141"/>
  <c r="D39" i="141"/>
  <c r="D46" i="141" s="1"/>
  <c r="F38" i="141"/>
  <c r="F37" i="141"/>
  <c r="F36" i="141"/>
  <c r="F34" i="141"/>
  <c r="F33" i="141"/>
  <c r="F32" i="141"/>
  <c r="F31" i="141"/>
  <c r="E30" i="141"/>
  <c r="E35" i="141" s="1"/>
  <c r="D30" i="141"/>
  <c r="D35" i="141" s="1"/>
  <c r="F27" i="141"/>
  <c r="F26" i="141"/>
  <c r="F25" i="141"/>
  <c r="F24" i="141"/>
  <c r="F23" i="141"/>
  <c r="F21" i="141"/>
  <c r="F20" i="141"/>
  <c r="E19" i="141"/>
  <c r="D19" i="141"/>
  <c r="D18" i="141" s="1"/>
  <c r="F17" i="141"/>
  <c r="F16" i="141"/>
  <c r="F15" i="141"/>
  <c r="F14" i="141"/>
  <c r="F13" i="141"/>
  <c r="E12" i="141"/>
  <c r="D12" i="141"/>
  <c r="F11" i="141"/>
  <c r="F10" i="141"/>
  <c r="F9" i="141"/>
  <c r="E8" i="141"/>
  <c r="D8" i="141"/>
  <c r="D23" i="149" l="1"/>
  <c r="F19" i="141"/>
  <c r="F23" i="149"/>
  <c r="F36" i="142"/>
  <c r="E20" i="142"/>
  <c r="F8" i="141"/>
  <c r="E23" i="149"/>
  <c r="D23" i="150"/>
  <c r="E23" i="150"/>
  <c r="G22" i="149"/>
  <c r="H17" i="149" s="1"/>
  <c r="G14" i="149"/>
  <c r="H11" i="149" s="1"/>
  <c r="F44" i="142"/>
  <c r="F40" i="142"/>
  <c r="F23" i="142"/>
  <c r="D20" i="142"/>
  <c r="D48" i="142" s="1"/>
  <c r="D50" i="142" s="1"/>
  <c r="F15" i="142"/>
  <c r="F8" i="142"/>
  <c r="F53" i="141"/>
  <c r="E46" i="141"/>
  <c r="E47" i="141" s="1"/>
  <c r="F42" i="141"/>
  <c r="F39" i="141"/>
  <c r="D47" i="141"/>
  <c r="F30" i="141"/>
  <c r="F35" i="141" s="1"/>
  <c r="E18" i="141"/>
  <c r="E28" i="141" s="1"/>
  <c r="F22" i="141"/>
  <c r="F12" i="141"/>
  <c r="D28" i="141"/>
  <c r="F27" i="142"/>
  <c r="E48" i="142"/>
  <c r="E50" i="142" s="1"/>
  <c r="G32" i="142" l="1"/>
  <c r="G29" i="142"/>
  <c r="F18" i="141"/>
  <c r="F28" i="141" s="1"/>
  <c r="G16" i="141" s="1"/>
  <c r="H16" i="149"/>
  <c r="H12" i="149"/>
  <c r="H13" i="149"/>
  <c r="H10" i="149"/>
  <c r="H9" i="149"/>
  <c r="H14" i="149" s="1"/>
  <c r="F20" i="142"/>
  <c r="G20" i="142" s="1"/>
  <c r="G43" i="142"/>
  <c r="G39" i="142"/>
  <c r="G13" i="142"/>
  <c r="G24" i="142"/>
  <c r="F46" i="141"/>
  <c r="F47" i="141" s="1"/>
  <c r="G23" i="149"/>
  <c r="H20" i="149"/>
  <c r="H19" i="149"/>
  <c r="H18" i="149"/>
  <c r="H21" i="149"/>
  <c r="G17" i="142"/>
  <c r="G19" i="142"/>
  <c r="G30" i="142"/>
  <c r="G9" i="142"/>
  <c r="G25" i="142"/>
  <c r="G38" i="142"/>
  <c r="G26" i="142"/>
  <c r="G11" i="142"/>
  <c r="G14" i="142"/>
  <c r="G8" i="142"/>
  <c r="G23" i="142"/>
  <c r="G36" i="142"/>
  <c r="G12" i="142"/>
  <c r="G10" i="142"/>
  <c r="G37" i="142"/>
  <c r="G28" i="142"/>
  <c r="G31" i="142"/>
  <c r="G16" i="142"/>
  <c r="G15" i="142"/>
  <c r="G44" i="142"/>
  <c r="G47" i="142"/>
  <c r="G46" i="142"/>
  <c r="G27" i="142"/>
  <c r="G49" i="142"/>
  <c r="G45" i="142"/>
  <c r="G18" i="142"/>
  <c r="G41" i="142"/>
  <c r="G42" i="142"/>
  <c r="G40" i="142"/>
  <c r="G34" i="142"/>
  <c r="G33" i="142"/>
  <c r="H22" i="149" l="1"/>
  <c r="F48" i="142"/>
  <c r="F50" i="142" s="1"/>
  <c r="G35" i="141"/>
  <c r="G44" i="141"/>
  <c r="G34" i="141"/>
  <c r="G32" i="141"/>
  <c r="G14" i="141"/>
  <c r="G21" i="141"/>
  <c r="G9" i="141"/>
  <c r="G10" i="141"/>
  <c r="G23" i="141"/>
  <c r="G18" i="141"/>
  <c r="G20" i="141"/>
  <c r="G12" i="141"/>
  <c r="G17" i="141"/>
  <c r="G27" i="141"/>
  <c r="G22" i="141"/>
  <c r="G26" i="141"/>
  <c r="G19" i="141"/>
  <c r="G13" i="141"/>
  <c r="G8" i="141"/>
  <c r="G25" i="141"/>
  <c r="G11" i="141"/>
  <c r="G15" i="141"/>
  <c r="G24" i="141"/>
  <c r="G36" i="141"/>
  <c r="G31" i="141"/>
  <c r="G41" i="141"/>
  <c r="G38" i="141"/>
  <c r="G33" i="141"/>
  <c r="G30" i="141"/>
  <c r="G37" i="141"/>
  <c r="G40" i="141"/>
  <c r="G39" i="141"/>
  <c r="G45" i="141"/>
  <c r="G43" i="141"/>
  <c r="G42" i="141"/>
  <c r="G46" i="141"/>
  <c r="G47" i="141" l="1"/>
  <c r="G28" i="141"/>
  <c r="E11" i="129"/>
  <c r="D11" i="129"/>
  <c r="E9" i="130"/>
  <c r="D9" i="130"/>
  <c r="D11" i="139" l="1"/>
  <c r="E7" i="139" s="1"/>
  <c r="E10" i="139" l="1"/>
  <c r="E9" i="139"/>
  <c r="E8" i="139"/>
  <c r="G27" i="138"/>
  <c r="F27" i="138"/>
  <c r="E27" i="138"/>
  <c r="D27" i="138"/>
  <c r="G22" i="138"/>
  <c r="F22" i="138"/>
  <c r="E22" i="138"/>
  <c r="D22" i="138"/>
  <c r="E11" i="139" l="1"/>
  <c r="E16" i="137"/>
  <c r="D16" i="137"/>
  <c r="E11" i="137"/>
  <c r="D11" i="137"/>
  <c r="K30" i="136"/>
  <c r="K31" i="136"/>
  <c r="K29" i="136"/>
  <c r="G30" i="136"/>
  <c r="G31" i="136"/>
  <c r="G29" i="136"/>
  <c r="J28" i="136"/>
  <c r="I28" i="136"/>
  <c r="H28" i="136"/>
  <c r="F28" i="136"/>
  <c r="E28" i="136"/>
  <c r="D28" i="136"/>
  <c r="G8" i="136"/>
  <c r="G9" i="136"/>
  <c r="G10" i="136"/>
  <c r="G11" i="136"/>
  <c r="G12" i="136"/>
  <c r="G13" i="136"/>
  <c r="G14" i="136"/>
  <c r="G15" i="136"/>
  <c r="G16" i="136"/>
  <c r="G17" i="136"/>
  <c r="G18" i="136"/>
  <c r="G19" i="136"/>
  <c r="G20" i="136"/>
  <c r="G21" i="136"/>
  <c r="G22" i="136"/>
  <c r="G23" i="136"/>
  <c r="G24" i="136"/>
  <c r="G25" i="136"/>
  <c r="G26" i="136"/>
  <c r="G27" i="136"/>
  <c r="G7" i="136"/>
  <c r="J6" i="136"/>
  <c r="I6" i="136"/>
  <c r="H6" i="136"/>
  <c r="F6" i="136"/>
  <c r="E6" i="136"/>
  <c r="D6" i="136"/>
  <c r="F15" i="121"/>
  <c r="E15" i="121"/>
  <c r="D15" i="121"/>
  <c r="D15" i="120"/>
  <c r="E9" i="120" s="1"/>
  <c r="D10" i="119"/>
  <c r="E7" i="119" s="1"/>
  <c r="D12" i="118"/>
  <c r="E9" i="118" s="1"/>
  <c r="D15" i="116"/>
  <c r="E9" i="116" s="1"/>
  <c r="E43" i="135"/>
  <c r="E38" i="135"/>
  <c r="E32" i="135"/>
  <c r="E23" i="135"/>
  <c r="E27" i="124"/>
  <c r="E44" i="124"/>
  <c r="E51" i="124" s="1"/>
  <c r="E35" i="124"/>
  <c r="E30" i="124"/>
  <c r="E22" i="124"/>
  <c r="E13" i="124"/>
  <c r="E8" i="124"/>
  <c r="D17" i="137" l="1"/>
  <c r="E17" i="137"/>
  <c r="K6" i="136"/>
  <c r="E8" i="119"/>
  <c r="E9" i="119"/>
  <c r="E11" i="118"/>
  <c r="E7" i="118"/>
  <c r="E10" i="118"/>
  <c r="E8" i="118"/>
  <c r="E44" i="135"/>
  <c r="E45" i="135" s="1"/>
  <c r="J32" i="136"/>
  <c r="H32" i="136"/>
  <c r="I32" i="136"/>
  <c r="D32" i="136"/>
  <c r="E32" i="136"/>
  <c r="F32" i="136"/>
  <c r="E12" i="120"/>
  <c r="E8" i="120"/>
  <c r="E7" i="120"/>
  <c r="E11" i="120"/>
  <c r="E14" i="120"/>
  <c r="E10" i="120"/>
  <c r="E13" i="120"/>
  <c r="E8" i="116"/>
  <c r="E7" i="116"/>
  <c r="E11" i="116"/>
  <c r="E12" i="116"/>
  <c r="E14" i="116"/>
  <c r="E10" i="116"/>
  <c r="E13" i="116"/>
  <c r="E24" i="135"/>
  <c r="E25" i="124"/>
  <c r="F15" i="124" s="1"/>
  <c r="K28" i="136"/>
  <c r="G28" i="136"/>
  <c r="G6" i="136"/>
  <c r="E40" i="124"/>
  <c r="B19" i="117"/>
  <c r="B33" i="117"/>
  <c r="E10" i="119" l="1"/>
  <c r="E33" i="135"/>
  <c r="F43" i="135" s="1"/>
  <c r="E46" i="135"/>
  <c r="E51" i="135" s="1"/>
  <c r="E53" i="135" s="1"/>
  <c r="K32" i="136"/>
  <c r="E15" i="120"/>
  <c r="E12" i="118"/>
  <c r="E15" i="116"/>
  <c r="G32" i="136"/>
  <c r="E52" i="124"/>
  <c r="F40" i="124" s="1"/>
  <c r="F22" i="124"/>
  <c r="F24" i="124"/>
  <c r="F10" i="124"/>
  <c r="F12" i="124"/>
  <c r="F21" i="124"/>
  <c r="F23" i="124"/>
  <c r="F8" i="124"/>
  <c r="F9" i="124"/>
  <c r="F11" i="124"/>
  <c r="F18" i="124"/>
  <c r="F17" i="124"/>
  <c r="F20" i="124"/>
  <c r="F19" i="124"/>
  <c r="F14" i="124"/>
  <c r="F13" i="124"/>
  <c r="F16" i="124"/>
  <c r="G7" i="123"/>
  <c r="F7" i="123"/>
  <c r="F31" i="135" l="1"/>
  <c r="F23" i="135"/>
  <c r="F17" i="135"/>
  <c r="F45" i="135"/>
  <c r="F32" i="135"/>
  <c r="F8" i="135"/>
  <c r="F46" i="135"/>
  <c r="F47" i="135"/>
  <c r="F42" i="135"/>
  <c r="F21" i="135"/>
  <c r="F13" i="135"/>
  <c r="F52" i="135"/>
  <c r="F40" i="135"/>
  <c r="F26" i="135"/>
  <c r="F11" i="135"/>
  <c r="F20" i="135"/>
  <c r="F53" i="135"/>
  <c r="F27" i="135"/>
  <c r="F14" i="135"/>
  <c r="F37" i="135"/>
  <c r="F49" i="135"/>
  <c r="F51" i="135"/>
  <c r="F50" i="135"/>
  <c r="F28" i="135"/>
  <c r="F15" i="135"/>
  <c r="F10" i="135"/>
  <c r="F30" i="135"/>
  <c r="F9" i="135"/>
  <c r="F33" i="135"/>
  <c r="F44" i="135"/>
  <c r="F18" i="135"/>
  <c r="F19" i="135"/>
  <c r="F36" i="135"/>
  <c r="F29" i="135"/>
  <c r="F12" i="135"/>
  <c r="F41" i="135"/>
  <c r="F48" i="135"/>
  <c r="F38" i="135"/>
  <c r="F22" i="135"/>
  <c r="F34" i="124"/>
  <c r="F48" i="124"/>
  <c r="F45" i="124"/>
  <c r="F49" i="124"/>
  <c r="F28" i="124"/>
  <c r="F32" i="124"/>
  <c r="F36" i="124"/>
  <c r="F51" i="124"/>
  <c r="F52" i="124" s="1"/>
  <c r="F46" i="124"/>
  <c r="F50" i="124"/>
  <c r="F29" i="124"/>
  <c r="F33" i="124"/>
  <c r="F37" i="124"/>
  <c r="F43" i="124"/>
  <c r="F47" i="124"/>
  <c r="F42" i="124"/>
  <c r="F30" i="124"/>
  <c r="F38" i="124"/>
  <c r="F44" i="124"/>
  <c r="F31" i="124"/>
  <c r="F35" i="124"/>
  <c r="F39" i="124"/>
  <c r="F27" i="124"/>
  <c r="F25" i="124"/>
  <c r="B31" i="117"/>
  <c r="C29" i="117" s="1"/>
  <c r="B15" i="117"/>
  <c r="B14" i="117"/>
  <c r="C10" i="117" s="1"/>
  <c r="C27" i="117" l="1"/>
  <c r="C30" i="117"/>
  <c r="C26" i="117"/>
  <c r="C24" i="117"/>
  <c r="C28" i="117"/>
  <c r="B32" i="117"/>
  <c r="B35" i="117" s="1"/>
  <c r="B18" i="117"/>
  <c r="B22" i="117" s="1"/>
  <c r="C25" i="117"/>
  <c r="C7" i="117"/>
  <c r="C11" i="117"/>
  <c r="C9" i="117"/>
  <c r="C13" i="117"/>
  <c r="C8" i="117"/>
  <c r="C12" i="117"/>
  <c r="C31" i="117" l="1"/>
  <c r="C14" i="117"/>
</calcChain>
</file>

<file path=xl/sharedStrings.xml><?xml version="1.0" encoding="utf-8"?>
<sst xmlns="http://schemas.openxmlformats.org/spreadsheetml/2006/main" count="1157" uniqueCount="706">
  <si>
    <t>Датум</t>
  </si>
  <si>
    <t>Износ</t>
  </si>
  <si>
    <t>%</t>
  </si>
  <si>
    <t>ОПИС</t>
  </si>
  <si>
    <t>(у 000 КМ)</t>
  </si>
  <si>
    <t>АКТИВА (ИМОВИНА):</t>
  </si>
  <si>
    <t>1.Новчана средства</t>
  </si>
  <si>
    <t>2.Хартије од вриједности за трговање</t>
  </si>
  <si>
    <t>3.Пласмани другим банкама</t>
  </si>
  <si>
    <t>4. Кредити (бруто)</t>
  </si>
  <si>
    <t>6.Пословни простор и остала фиксна актива</t>
  </si>
  <si>
    <t>7.Остала актива</t>
  </si>
  <si>
    <t>11.Укупно ванбиланс (12+13)</t>
  </si>
  <si>
    <t>14.СВЕУКУПНО АКТИВА (10+11)</t>
  </si>
  <si>
    <t>ПАСИВА(ОБАВЕЗЕ):</t>
  </si>
  <si>
    <t>15.Депозити</t>
  </si>
  <si>
    <t>16.Узете позајмице</t>
  </si>
  <si>
    <t>17.Обавезе по узетим кредитима</t>
  </si>
  <si>
    <t>19.Остале обавезе</t>
  </si>
  <si>
    <t>20.Резерве за ставке ванбиланса</t>
  </si>
  <si>
    <t>21.Капитал</t>
  </si>
  <si>
    <t>22.УКУПНО ПАСИВА (ОБАВЕЗЕ И КАПИТАЛ)</t>
  </si>
  <si>
    <t>23.Укупно ванбиланс (24+25)</t>
  </si>
  <si>
    <t>26.СВЕУКУПНО ПАСИВА ( 22+23)</t>
  </si>
  <si>
    <t>5. Хартије од вриједности којe се држе до доспијећа</t>
  </si>
  <si>
    <t>8. УКУПНО (1 до 7):</t>
  </si>
  <si>
    <t xml:space="preserve"> 9.Исправке вриједности</t>
  </si>
  <si>
    <t>10. УКУПНО АКТИВА (8-9):</t>
  </si>
  <si>
    <t>9.а. Исправке вриједности за ставке кредита</t>
  </si>
  <si>
    <t>9.б.Исправке вријед. за ставке активе осим кредита</t>
  </si>
  <si>
    <t>12. Активни ванбиланс</t>
  </si>
  <si>
    <t>13. Комисиони послови (агентски)</t>
  </si>
  <si>
    <t>24. Активни ванбиланс</t>
  </si>
  <si>
    <t>25. Комисиони послови (агентски)</t>
  </si>
  <si>
    <t>18.Субординисани дугови</t>
  </si>
  <si>
    <t>Tабела 1. Структура биланса  стања</t>
  </si>
  <si>
    <t>Број</t>
  </si>
  <si>
    <t>Износ           (у 000 КМ)</t>
  </si>
  <si>
    <t>* задужење рачуна</t>
  </si>
  <si>
    <t>Унутарбанкарске платне трансакције*</t>
  </si>
  <si>
    <t>Међубанкарске платне трансакције*</t>
  </si>
  <si>
    <t>6=2+4</t>
  </si>
  <si>
    <t>7=3+5</t>
  </si>
  <si>
    <t>Укупно платне трансакције*</t>
  </si>
  <si>
    <t>Табела 5: Трансакције платног промета (стари извјештај)</t>
  </si>
  <si>
    <t>30.04.2020</t>
  </si>
  <si>
    <t>1.</t>
  </si>
  <si>
    <t>2.</t>
  </si>
  <si>
    <t>1.1.</t>
  </si>
  <si>
    <t>1.2.</t>
  </si>
  <si>
    <t>2.1.</t>
  </si>
  <si>
    <t>2.2.</t>
  </si>
  <si>
    <t>2.3.</t>
  </si>
  <si>
    <t>Аgencija za bankarstvo Federacije Bosne i Hercegovine</t>
  </si>
  <si>
    <t>Broj banaka:</t>
  </si>
  <si>
    <t>Za izvještajni datum:</t>
  </si>
  <si>
    <t>Тabela 1: Struktura bilansa stanja banaka sa sjedištem u FBiH</t>
  </si>
  <si>
    <t>Таbеlе:</t>
  </si>
  <si>
    <t>Opis</t>
  </si>
  <si>
    <t>AKTIVA</t>
  </si>
  <si>
    <t>Novčana sredstva i računi depozita kod depozitnih</t>
  </si>
  <si>
    <t>1.a.</t>
  </si>
  <si>
    <t>Gotov novac i nekamatonosni računi depozita</t>
  </si>
  <si>
    <t>1.b.</t>
  </si>
  <si>
    <t>Kamatonosni računi depozita</t>
  </si>
  <si>
    <t xml:space="preserve">Vrijednosni papiri po fer vrijednosti kroz dobit ili gubitak i po fer vrijednosti u ostaloj sveobuhvatnoj dobiti </t>
  </si>
  <si>
    <t>3.</t>
  </si>
  <si>
    <t>Plasmani drugim bankama</t>
  </si>
  <si>
    <t>4.</t>
  </si>
  <si>
    <t>Krediti, potraživanja po poslovima lizinga i dospjela potraživanja</t>
  </si>
  <si>
    <t>4.a.</t>
  </si>
  <si>
    <t>Krediti</t>
  </si>
  <si>
    <t>4.b.</t>
  </si>
  <si>
    <t>Potraživanja po poslovima lizinga</t>
  </si>
  <si>
    <t>4.c.</t>
  </si>
  <si>
    <t>Dospjela potraživanja po kreditima i poslovima lizinga</t>
  </si>
  <si>
    <t>5.</t>
  </si>
  <si>
    <t>Vrijednosni papiri po amortiziranom trošku</t>
  </si>
  <si>
    <t>6.</t>
  </si>
  <si>
    <t>Poslovni prostor i ostala fiksna aktiva</t>
  </si>
  <si>
    <t>7.</t>
  </si>
  <si>
    <t>Ostale nekretnine</t>
  </si>
  <si>
    <t>8.</t>
  </si>
  <si>
    <t>Investicije u zavisna i pridružena društva</t>
  </si>
  <si>
    <t>9.</t>
  </si>
  <si>
    <t>Ostala aktiva</t>
  </si>
  <si>
    <t>10.</t>
  </si>
  <si>
    <t>MINUS: Ispravke vrijednosti</t>
  </si>
  <si>
    <t>10.a.</t>
  </si>
  <si>
    <t>Ispravke vrijednosti za stavke pozicije 4. Aktive</t>
  </si>
  <si>
    <t>10.b.</t>
  </si>
  <si>
    <t>Ispravke vrijednosti pozicije Aktive osim pozicije 4. Aktive</t>
  </si>
  <si>
    <t>11.</t>
  </si>
  <si>
    <t>UKUPNA AKTIVA</t>
  </si>
  <si>
    <t>OBAVEZE</t>
  </si>
  <si>
    <t>12.</t>
  </si>
  <si>
    <t xml:space="preserve">Depoziti </t>
  </si>
  <si>
    <t>12.a.</t>
  </si>
  <si>
    <t>Kamatonosni depoziti</t>
  </si>
  <si>
    <t>12.b.</t>
  </si>
  <si>
    <t>Nekamatonosni depoziti</t>
  </si>
  <si>
    <t>13.</t>
  </si>
  <si>
    <t xml:space="preserve">Uzete pozajmice - dospjele obaveze </t>
  </si>
  <si>
    <t>13.a.</t>
  </si>
  <si>
    <t>Stanje dospjelih, a neisplaćenih obaveza</t>
  </si>
  <si>
    <t>13.b.</t>
  </si>
  <si>
    <t>14.</t>
  </si>
  <si>
    <t>Uzete pozajmice od drugih banaka</t>
  </si>
  <si>
    <t>15.</t>
  </si>
  <si>
    <t>Obaveze prema vladi</t>
  </si>
  <si>
    <t>16.</t>
  </si>
  <si>
    <t>Obaveze po uzetim kreditima i ostalim pozajmnicama</t>
  </si>
  <si>
    <t>16.a.</t>
  </si>
  <si>
    <t>sa preostalim rokom dospijeća do jedne godine</t>
  </si>
  <si>
    <t>16.b.</t>
  </si>
  <si>
    <t>sa preostalim rokom dospijeća preko jedne godine</t>
  </si>
  <si>
    <t>17.</t>
  </si>
  <si>
    <t>Subordinisani dugovi i subordinisane obveznice</t>
  </si>
  <si>
    <t>18.</t>
  </si>
  <si>
    <t>Ostale obaveze</t>
  </si>
  <si>
    <t>19.</t>
  </si>
  <si>
    <t>UKUPNE OBAVEZE</t>
  </si>
  <si>
    <t>KAPITAL</t>
  </si>
  <si>
    <t>20.</t>
  </si>
  <si>
    <t>Trajne prioritetne dionice</t>
  </si>
  <si>
    <t>21.</t>
  </si>
  <si>
    <t>Obične dionice</t>
  </si>
  <si>
    <t>22.</t>
  </si>
  <si>
    <t xml:space="preserve">Emisiona ažia </t>
  </si>
  <si>
    <t>22.a.</t>
  </si>
  <si>
    <t>na trajne prioritetne dionice</t>
  </si>
  <si>
    <t>22.b.</t>
  </si>
  <si>
    <t>na obične dionice</t>
  </si>
  <si>
    <t>23.</t>
  </si>
  <si>
    <t>Neraspodijeljena dobit i rezerve kapitala</t>
  </si>
  <si>
    <t>24.</t>
  </si>
  <si>
    <t>Kursne razlike</t>
  </si>
  <si>
    <t>25.</t>
  </si>
  <si>
    <t>Ostali kapital</t>
  </si>
  <si>
    <t>26.</t>
  </si>
  <si>
    <t>Rezerve za kreditne gubitke formirane iz dobiti</t>
  </si>
  <si>
    <t>27.</t>
  </si>
  <si>
    <t>UKUPAN KAPITAL: (20. do 25.)</t>
  </si>
  <si>
    <t>28.</t>
  </si>
  <si>
    <t>UKUPNE OBAVEZE I KAPITAL: (19. + 27.)</t>
  </si>
  <si>
    <t>Iznos</t>
  </si>
  <si>
    <t>O p i s</t>
  </si>
  <si>
    <t>PRIHODI I RASHODI PO KAMATAMA</t>
  </si>
  <si>
    <t>a)</t>
  </si>
  <si>
    <t>Prihodi od kamata i slični prihodi</t>
  </si>
  <si>
    <t>1)</t>
  </si>
  <si>
    <t>Kamatonosni računi depozita kod depozitnih institucija</t>
  </si>
  <si>
    <t>2)</t>
  </si>
  <si>
    <t>3)</t>
  </si>
  <si>
    <t>Krediti i poslovi lizinga</t>
  </si>
  <si>
    <t>4)</t>
  </si>
  <si>
    <t>Vrijednosni papiri koji se drže do dospijeća</t>
  </si>
  <si>
    <t>5)</t>
  </si>
  <si>
    <t>Vlasnički vrijednosni papiri</t>
  </si>
  <si>
    <t>6)</t>
  </si>
  <si>
    <t>Potraživanja po plaćenim vanbilansnim obavezama</t>
  </si>
  <si>
    <t>7)</t>
  </si>
  <si>
    <t>Ostali prihodi od kamata i slični prihodi</t>
  </si>
  <si>
    <t>8)</t>
  </si>
  <si>
    <t xml:space="preserve">UKUPNI PRIHODI OD KAMATA I SLIČNI PRIHODI </t>
  </si>
  <si>
    <t>b)</t>
  </si>
  <si>
    <t>Rashodi po kamatama i slični rashodi</t>
  </si>
  <si>
    <t>Depoziti</t>
  </si>
  <si>
    <t>Uzete pozajmice - dospjele obaveze</t>
  </si>
  <si>
    <t>Obaveze po uzetim kreditima i ostalim pozajmicama</t>
  </si>
  <si>
    <t>Ostali rashodi po kamatama i slični rashodi</t>
  </si>
  <si>
    <t>UKUPNI RASHODI PO KAMATAMA I SLIČNI RASHODI</t>
  </si>
  <si>
    <t>c)</t>
  </si>
  <si>
    <t xml:space="preserve">NETO KAMATA I SLIČNI PRIHODI  </t>
  </si>
  <si>
    <t>OPERATIVNI PRIHODI</t>
  </si>
  <si>
    <t>Prihodi iz poslovanja sa devizama</t>
  </si>
  <si>
    <t>Naknade po kreditima</t>
  </si>
  <si>
    <t>Naknade po vanbilansnim poslovima</t>
  </si>
  <si>
    <t>d)</t>
  </si>
  <si>
    <t>Naknade za izvršene usluge</t>
  </si>
  <si>
    <t>e)</t>
  </si>
  <si>
    <t>Prihod iz poslova trgovanja</t>
  </si>
  <si>
    <t>f)</t>
  </si>
  <si>
    <t>Ostali operativni prihodi</t>
  </si>
  <si>
    <t>g)</t>
  </si>
  <si>
    <t>UKUPNI OPERATIVNI PRIHODI a) do f)</t>
  </si>
  <si>
    <t xml:space="preserve">          UKUPAN PRIHOD (1c + 2g)</t>
  </si>
  <si>
    <t>NEKAMATNI RASHODI</t>
  </si>
  <si>
    <t>Poslovni i direktni rashodi</t>
  </si>
  <si>
    <t>Ostali poslovni i direktni troškovi</t>
  </si>
  <si>
    <t>UKUPNI POSLOVNI I DIREKTNI RASHODI  1) + 2)</t>
  </si>
  <si>
    <t>Operativni rashodi</t>
  </si>
  <si>
    <t>Troškovi plata i doprinosa</t>
  </si>
  <si>
    <t>Troškovi poslovnog prostora, ostale fiksne aktive i režija</t>
  </si>
  <si>
    <t>Ostali operativni troškovi</t>
  </si>
  <si>
    <t>UKUPNI OPERATIVNI RASHODI  1) do 3)</t>
  </si>
  <si>
    <t xml:space="preserve">UKUPNI NEKAMATNI RASHODI  </t>
  </si>
  <si>
    <t xml:space="preserve">DOBIT PRIJE OPOREZIVANJA  </t>
  </si>
  <si>
    <t xml:space="preserve">GUBITAK </t>
  </si>
  <si>
    <t>POREZI</t>
  </si>
  <si>
    <t>DOBIT PO OSNOVU POVEĆANJA ODLOŽENIH PORESKIH SREDSTAVA I SMANJENJE ODLOŽENIH PORESKIH OBAVEZA</t>
  </si>
  <si>
    <t>GUBITAK PO OSNOVU SMANJENJA ODLOŽENIH PORESKIH SREDSTAVA I POVEĆANJE ODLOŽENIH PORESKIH OBAVEZA</t>
  </si>
  <si>
    <t xml:space="preserve">NETO-DOBIT </t>
  </si>
  <si>
    <t xml:space="preserve">NETO-GUBITAK </t>
  </si>
  <si>
    <t>FINANSIJSKI REZULTAT (9.-10.)</t>
  </si>
  <si>
    <t>- 000 KM -</t>
  </si>
  <si>
    <t>Tabela 2: Struktura bilansa uspjeha banaka sa sjedištem u FBiH</t>
  </si>
  <si>
    <t>R. br.</t>
  </si>
  <si>
    <t>% ukupnih prihoda</t>
  </si>
  <si>
    <t>Vladine institucije</t>
  </si>
  <si>
    <t>Javna preduzeća</t>
  </si>
  <si>
    <t>Bankarske institucije</t>
  </si>
  <si>
    <t>Stanovništvo</t>
  </si>
  <si>
    <t>Ostalo</t>
  </si>
  <si>
    <t>SEKTORI</t>
  </si>
  <si>
    <t>- 000 КМ -</t>
  </si>
  <si>
    <t>Privatna preduzeća i društva</t>
  </si>
  <si>
    <t>Neprofitne organizacije</t>
  </si>
  <si>
    <t>Nebankarske finansijske institucije</t>
  </si>
  <si>
    <t>UKUPNO</t>
  </si>
  <si>
    <t>UGOVORENA ROČNOST</t>
  </si>
  <si>
    <t>Štednja i depoziti po viđenju</t>
  </si>
  <si>
    <t>Do 3 mjeseca</t>
  </si>
  <si>
    <t>Do 1 godinu</t>
  </si>
  <si>
    <t>Do 3 godine</t>
  </si>
  <si>
    <t>Preko 3 godine</t>
  </si>
  <si>
    <t>Таbela 3: Sektorska struktura depozita banaka sa sjedištem u FBiH</t>
  </si>
  <si>
    <t>Таbelа 4: Ročna struktura depozita banaka sa sjedištem u FBiH</t>
  </si>
  <si>
    <t>Štednja po viđenju</t>
  </si>
  <si>
    <t>Oročena do 1 godine</t>
  </si>
  <si>
    <t>Oročena preko 1 godine</t>
  </si>
  <si>
    <t>Таbelа 3: Sektorska struktura depozita banaka sa sjedištem u FBiH</t>
  </si>
  <si>
    <t>Таbеlа 4: Ročna struktura depozita banaka sa sjedištem u FBiH</t>
  </si>
  <si>
    <t>Таbеlа 5: Štednja građana banaka sa sjedištem u FBiH</t>
  </si>
  <si>
    <t>Таbеlа 6: Sektorska struktura ukupnih kredita banaka sa sjedištem u FBiH</t>
  </si>
  <si>
    <t>Таbelа 5: Štednja građana banaka sa sjedištem u FBiH</t>
  </si>
  <si>
    <t>Таbelа 6: Sektorska struktura ukupnih kredita banaka sa sjedištem u FBiH</t>
  </si>
  <si>
    <t>Таbеlа 7: Ročna struktura kredita banaka sa sjedištem u FBiH</t>
  </si>
  <si>
    <t>Kratkoročni</t>
  </si>
  <si>
    <t>Dugoročni</t>
  </si>
  <si>
    <t>Dospjela potraživanja</t>
  </si>
  <si>
    <t>Nivo kreditnog rizika 1</t>
  </si>
  <si>
    <t>Nivo kreditnog rizika 2</t>
  </si>
  <si>
    <t>Nivo kreditnog rizika 3</t>
  </si>
  <si>
    <t>Ukupna  bruto izloženost po svim nivoima kreditnog rizika</t>
  </si>
  <si>
    <t>ECL  za Nivo 1 kreditnog rizika</t>
  </si>
  <si>
    <t>ECL za Nivo 2 kreditnog rizika</t>
  </si>
  <si>
    <t>ECL  za Nivo 3 kreditnog rizika</t>
  </si>
  <si>
    <t>Tabela 8: Sektorska struktura kredita po nivoima kreditnog rizika banaka sa sjedištem u FBiH</t>
  </si>
  <si>
    <t>Таbеlа 8: Sektorska struktura kredita po nivoima kreditnog rizika banaka sa sjedištem u FBiH</t>
  </si>
  <si>
    <t>ECL</t>
  </si>
  <si>
    <t>Ukupna izloženost (I+II)</t>
  </si>
  <si>
    <t>Tabela 9: Ukupna izloženost po nivoima kreditnog rizika banaka sa sjedištem u FBiH</t>
  </si>
  <si>
    <t>I Bilans</t>
  </si>
  <si>
    <t>II Vanbilans</t>
  </si>
  <si>
    <t xml:space="preserve">NKS </t>
  </si>
  <si>
    <t xml:space="preserve">EKS </t>
  </si>
  <si>
    <t>Pon. kamatne stope na kratkoročne kredite</t>
  </si>
  <si>
    <t>Privredi</t>
  </si>
  <si>
    <t>Stanovništvu</t>
  </si>
  <si>
    <t>Pon. kamatne stope na dugoročne kredite</t>
  </si>
  <si>
    <t xml:space="preserve">Ukupno pon. kamatne stope </t>
  </si>
  <si>
    <t>3.1.</t>
  </si>
  <si>
    <t>3.2.</t>
  </si>
  <si>
    <t>- % -</t>
  </si>
  <si>
    <t>Таbеlа 10: Prosječne ponderisane kamatne stope nа kredite banaka sа sjedištem u FBiH</t>
  </si>
  <si>
    <t>Таbеlа 10: Prosječne ponderisane kamatne stope na kredite banaka sa sjedištem u FBiH</t>
  </si>
  <si>
    <t>Таbеlа 11: Prosječne ponderisane kamatne stope na depozite banaka sа sjedištem u FBiH</t>
  </si>
  <si>
    <t>NKS = nominalna kamatna stopa</t>
  </si>
  <si>
    <t>EKS = efektivna kamatna stopa</t>
  </si>
  <si>
    <t>NKS</t>
  </si>
  <si>
    <t>EKS</t>
  </si>
  <si>
    <t>Pon. kamatne stope na kratkoročne depozite</t>
  </si>
  <si>
    <t>Do tri mjeseca</t>
  </si>
  <si>
    <t>Do jedne godine</t>
  </si>
  <si>
    <t>Pon. kamatne stope na dugoročne depozite</t>
  </si>
  <si>
    <t>Do tri godine</t>
  </si>
  <si>
    <t>Preko tri godine</t>
  </si>
  <si>
    <t>Ukupno pon. kamatne stope na depozite</t>
  </si>
  <si>
    <t>OPIS</t>
  </si>
  <si>
    <t>Таbеlа 11: Prosječne ponderisane kamatne stope na depozite banaka sa sjedištem u FBiH</t>
  </si>
  <si>
    <t>Poslovna jedinica/ viši organizacioni dijelovi</t>
  </si>
  <si>
    <t>Ostali organizacioni dijelovi</t>
  </si>
  <si>
    <t>POS uređaji</t>
  </si>
  <si>
    <t>Bankomati</t>
  </si>
  <si>
    <t>I Banke sa sjedištem u FBiH (na području BiH)</t>
  </si>
  <si>
    <t>Addiko Bank d.d. Sarajevo</t>
  </si>
  <si>
    <t>ASA Banka d.d. Sarajevo</t>
  </si>
  <si>
    <t>Bosna Bank International d.d. Sarajevo</t>
  </si>
  <si>
    <t>Intesa Sanpaolo Banka d.d. BiH Sarajevo</t>
  </si>
  <si>
    <t>Komercijalno-investiciona banka d.d. V. Kladuša</t>
  </si>
  <si>
    <t>NLB Banka d.d. Sarajevo</t>
  </si>
  <si>
    <t>Privredna banka Sarajevo d.d. Sarajevo</t>
  </si>
  <si>
    <t>ProCredit Bank d.d. Sarajevo</t>
  </si>
  <si>
    <t>Raiffeisen Bank d.d. BiH Sarajevo</t>
  </si>
  <si>
    <t>Sberbank BH d.d. Sarajevo</t>
  </si>
  <si>
    <t>Sparkasse Bank d.d. BiH Sarajevo</t>
  </si>
  <si>
    <t>UniCredit Bank d.d. Mostar</t>
  </si>
  <si>
    <t xml:space="preserve">ZiraatBank BH d.d. Sarajevo </t>
  </si>
  <si>
    <t>Ukupno I</t>
  </si>
  <si>
    <t>II Organizacioni dijelovi banaka iz RS u FBiH</t>
  </si>
  <si>
    <t>Komercijalna banka a.d. Banja Luka</t>
  </si>
  <si>
    <t>Nova banka a.d. Banja Luka</t>
  </si>
  <si>
    <t>MF banka a.d. Banja Luka</t>
  </si>
  <si>
    <t>Ukupno II</t>
  </si>
  <si>
    <t>Tabela 12: Broj organizacionih dijelova banaka sa sjedištem u FBiH i banaka sa sjedištem u RS u FBiH</t>
  </si>
  <si>
    <t>Stepen stručne spreme</t>
  </si>
  <si>
    <t>Broj zaposlenih</t>
  </si>
  <si>
    <t>Učešće %</t>
  </si>
  <si>
    <t xml:space="preserve"> Visoka stručna sprema - VSS</t>
  </si>
  <si>
    <t xml:space="preserve"> Viša stručna sprema - VŠS</t>
  </si>
  <si>
    <t xml:space="preserve"> Srednja stručna sprema - SSS</t>
  </si>
  <si>
    <t xml:space="preserve"> Ostali</t>
  </si>
  <si>
    <t>Ukupno</t>
  </si>
  <si>
    <t>Dobit na prosječnu aktivu (ROAA)</t>
  </si>
  <si>
    <t>Dobit na prosječni ukupni kapital (ROAE)</t>
  </si>
  <si>
    <t>POKAZATELJ</t>
  </si>
  <si>
    <t>Pravna lica</t>
  </si>
  <si>
    <t>Broj</t>
  </si>
  <si>
    <t>PASIVA</t>
  </si>
  <si>
    <t>MKF</t>
  </si>
  <si>
    <t>MKD</t>
  </si>
  <si>
    <t>1.3.</t>
  </si>
  <si>
    <t>Novac i novčani ekvivalenti</t>
  </si>
  <si>
    <t>Plasmani bankama</t>
  </si>
  <si>
    <t>Potraživanja po finansijskom lizingu, neto (3a-3b-3c-3d)</t>
  </si>
  <si>
    <t>3a)</t>
  </si>
  <si>
    <t xml:space="preserve">Potraživanja po finansijskom lizingu, bruto </t>
  </si>
  <si>
    <t>3b)</t>
  </si>
  <si>
    <t>Rezerve za gubitke</t>
  </si>
  <si>
    <t>3c)</t>
  </si>
  <si>
    <t>Odgođeni prihodi po osnovu kamata</t>
  </si>
  <si>
    <t>3d)</t>
  </si>
  <si>
    <t>Odgođeni prihodi po osnovu naknada</t>
  </si>
  <si>
    <t>Potraživanja od subsidijarnih lica</t>
  </si>
  <si>
    <t>Materijalna i nematerijalna imovina, neto (5a+5b-5c-5d)</t>
  </si>
  <si>
    <t>5a)</t>
  </si>
  <si>
    <t>5b)</t>
  </si>
  <si>
    <t>5c)</t>
  </si>
  <si>
    <t>5d)</t>
  </si>
  <si>
    <t>Dugoročne investicije</t>
  </si>
  <si>
    <t>7a)</t>
  </si>
  <si>
    <t>Zajmovi, neto (7a1-7a2)</t>
  </si>
  <si>
    <t>7a1)</t>
  </si>
  <si>
    <t>Zajmovi (dospjela potraž.+nedospjela glavnica)</t>
  </si>
  <si>
    <t>7a2)</t>
  </si>
  <si>
    <t>Rezerve za zajmove</t>
  </si>
  <si>
    <t>7b)</t>
  </si>
  <si>
    <t>Zalihe</t>
  </si>
  <si>
    <t>7c)</t>
  </si>
  <si>
    <t xml:space="preserve">Obaveze po uzetim kreditima, neto </t>
  </si>
  <si>
    <t>Obaveze po kratkoročnim kreditima</t>
  </si>
  <si>
    <t>Obaveze po dugoročnim kreditima</t>
  </si>
  <si>
    <t>Unaprijed plaćeni troškovi i naknada</t>
  </si>
  <si>
    <t>UKUPNO OBAVEZE</t>
  </si>
  <si>
    <t>Osnovni kapital</t>
  </si>
  <si>
    <t>Rezerve</t>
  </si>
  <si>
    <t>Akumulirana dobit/gubitak</t>
  </si>
  <si>
    <t xml:space="preserve"> </t>
  </si>
  <si>
    <t>UKUPNO KAPITAL</t>
  </si>
  <si>
    <t>UKUPNO PASIVA</t>
  </si>
  <si>
    <t>Otpisana potraživanja (početno stanje)</t>
  </si>
  <si>
    <t>Novi otpis (+)</t>
  </si>
  <si>
    <t>Naplata (-)</t>
  </si>
  <si>
    <t>Trajni otpis (-)</t>
  </si>
  <si>
    <t>Otpisana potraživanja (krajnje stanje)</t>
  </si>
  <si>
    <t xml:space="preserve">Materijalna i nematerijalna imovina - operativnog lizinga </t>
  </si>
  <si>
    <t>Ispravka vrijednosti - vlastita sredstva</t>
  </si>
  <si>
    <t>Ispravka vrijednosti - operativni lizing</t>
  </si>
  <si>
    <t>Materijalna i nematerijalna imovina - vlastita sredstva</t>
  </si>
  <si>
    <t>Ostala aktiva (7a+7b+7c)</t>
  </si>
  <si>
    <t>Finansijski prihodi i rashodi</t>
  </si>
  <si>
    <t xml:space="preserve">  1.</t>
  </si>
  <si>
    <t xml:space="preserve">Prihodi od kamata </t>
  </si>
  <si>
    <t xml:space="preserve">  1a)</t>
  </si>
  <si>
    <t>Kamate po finansijskom lizingu</t>
  </si>
  <si>
    <t xml:space="preserve">  1b)</t>
  </si>
  <si>
    <t>Kamate na plasmane bankama</t>
  </si>
  <si>
    <t xml:space="preserve">  1c)</t>
  </si>
  <si>
    <t>Naknade (za obradu lizing zahtjeva itd.)</t>
  </si>
  <si>
    <t xml:space="preserve">  1d)</t>
  </si>
  <si>
    <t>Ostali prihodi po kamatama</t>
  </si>
  <si>
    <t xml:space="preserve">  2.</t>
  </si>
  <si>
    <t xml:space="preserve">Rashodi po kamatama </t>
  </si>
  <si>
    <t xml:space="preserve">  2a)</t>
  </si>
  <si>
    <t>Kamate na pozajmljena sredstva</t>
  </si>
  <si>
    <t xml:space="preserve">  2b)</t>
  </si>
  <si>
    <t>Naknade za obradu kredita</t>
  </si>
  <si>
    <t xml:space="preserve">  2c)</t>
  </si>
  <si>
    <t>Ostali rashodi po kamatama</t>
  </si>
  <si>
    <t xml:space="preserve">  3.</t>
  </si>
  <si>
    <t xml:space="preserve">Neto prihodi od kamata </t>
  </si>
  <si>
    <t>Operativni prihodi i rashodi</t>
  </si>
  <si>
    <t xml:space="preserve"> 4.</t>
  </si>
  <si>
    <t xml:space="preserve">Operativni prihodi </t>
  </si>
  <si>
    <t xml:space="preserve">  4a)</t>
  </si>
  <si>
    <t xml:space="preserve">  4b)</t>
  </si>
  <si>
    <t>Naknada za operativni najam</t>
  </si>
  <si>
    <t xml:space="preserve">  4c)</t>
  </si>
  <si>
    <t>Prihod od prodaje lizing objekta</t>
  </si>
  <si>
    <t xml:space="preserve">  4d)</t>
  </si>
  <si>
    <t>4d)1</t>
  </si>
  <si>
    <t>Prihodi od naplaćenih otpisanih potraživanja</t>
  </si>
  <si>
    <t>4d)2</t>
  </si>
  <si>
    <t>Prihodi od opomena</t>
  </si>
  <si>
    <t>4d)3</t>
  </si>
  <si>
    <t xml:space="preserve">Operativni rashodi </t>
  </si>
  <si>
    <t>Troškovi poslovnog prostora</t>
  </si>
  <si>
    <t>Ostali troškovi</t>
  </si>
  <si>
    <t>Troškovi rezervi za gubitke</t>
  </si>
  <si>
    <t xml:space="preserve"> Dobit prije poreza  </t>
  </si>
  <si>
    <t xml:space="preserve">8. </t>
  </si>
  <si>
    <t xml:space="preserve"> Porez na dobit</t>
  </si>
  <si>
    <t xml:space="preserve"> Neto dobit/gubitak</t>
  </si>
  <si>
    <t>Broj MKO:</t>
  </si>
  <si>
    <t>Broj lizing društava:</t>
  </si>
  <si>
    <t>Novčana sredstva (1a+1b)</t>
  </si>
  <si>
    <t>1a)</t>
  </si>
  <si>
    <t>1b)</t>
  </si>
  <si>
    <t>Krediti, neto (3a-3b+3c-3d-3e)</t>
  </si>
  <si>
    <t>Krediti (potraživanja iz osnova glavnice)</t>
  </si>
  <si>
    <t>Rezerve za kreditne gubitke (glavnica)</t>
  </si>
  <si>
    <t>Dospjela potraživanja po osnovu kamata</t>
  </si>
  <si>
    <t>Rezerve za kreditne gubitke (kamata)</t>
  </si>
  <si>
    <t>Materijalna i nematerijalna imovina, neto (4a+4b)</t>
  </si>
  <si>
    <t>Materijalna i nematerijalna imovina u vlasništvu MKO, neto (4a1.-4a2.)</t>
  </si>
  <si>
    <t>Materijalna i nematerijalna imovina u vlasništvu MKO, bruto</t>
  </si>
  <si>
    <t>Ispravka vrijednosti materijalne i nematerijalne imovine u vlasništvu MKO</t>
  </si>
  <si>
    <t>Materijalna i nematerijalna imovina u korištenju MKO, neto (4b1.-4b2.)</t>
  </si>
  <si>
    <t xml:space="preserve">Materijalna i nematerijalna imovina u korištenju MKO, bruto </t>
  </si>
  <si>
    <t>Ispravka vrijednosti materijalne i nematerijalne imovine u korištenju MKO</t>
  </si>
  <si>
    <t>Minus: rezerviranja na ostale stavke aktive, osim kredita</t>
  </si>
  <si>
    <t>UKUPNO AKTIVA (1+2+3+4+5+6-7)</t>
  </si>
  <si>
    <t xml:space="preserve">9. </t>
  </si>
  <si>
    <t>Obaveze po uzetim kreditima, neto (9a+9b+9c)</t>
  </si>
  <si>
    <t>Obaveze po uzetim kratkoročnim kreditima</t>
  </si>
  <si>
    <t>Obaveze po uzetim dugoročnim kreditima</t>
  </si>
  <si>
    <t>Obaveze po dospjelim kamatama</t>
  </si>
  <si>
    <t>UKUPNO OBAVEZE (9+10)</t>
  </si>
  <si>
    <t>Donirani kapital</t>
  </si>
  <si>
    <t>za prethodne godine</t>
  </si>
  <si>
    <t>za tekuću godinu</t>
  </si>
  <si>
    <t>Manjak prihoda nad rashodima</t>
  </si>
  <si>
    <t>15a)</t>
  </si>
  <si>
    <t>15b)</t>
  </si>
  <si>
    <t>UKUPNO KAPITAL (12+13+14-15+16)</t>
  </si>
  <si>
    <t>UKUPNO PASIVA  (11+17)</t>
  </si>
  <si>
    <t>VANBILANSNA EVIDENCIJA</t>
  </si>
  <si>
    <t xml:space="preserve">Otpisani krediti (glavnica i redovna kamata) - stanje na izvještajni datum </t>
  </si>
  <si>
    <t>Prihodi od kamata i slični prihodi (1.1.+1.2.+1.3.+1.4.+1.5.+1.6.)</t>
  </si>
  <si>
    <t>Kamata na kamatonosnim računima depozita kod depozitnih institucija</t>
  </si>
  <si>
    <t>Kamate na kredite</t>
  </si>
  <si>
    <t>1.4.</t>
  </si>
  <si>
    <t>1.5.</t>
  </si>
  <si>
    <t>Naknade za prijevremenu otplatu kredita</t>
  </si>
  <si>
    <t>1.6.</t>
  </si>
  <si>
    <t>Ostali prihodi od kamata i slični prihodi (zatezne kamate i sl.)</t>
  </si>
  <si>
    <t>Rashodi po kamatama i slični rashodi (2.1.+2.2.+2.3.+2.4.)</t>
  </si>
  <si>
    <t>Naknade za primljene kredite</t>
  </si>
  <si>
    <t>2.4.</t>
  </si>
  <si>
    <t>Ostali rashodi po kamatama i slični rashodi (zatezne kamate i sl.)</t>
  </si>
  <si>
    <t xml:space="preserve">Neto prihodi od kamata i sličnih prihoda (1 - 2.) </t>
  </si>
  <si>
    <t>OPERATIVNI PRIHODI I RASHODI</t>
  </si>
  <si>
    <t>Operativni prihodi (4.1.+4.2.+4.3.)</t>
  </si>
  <si>
    <t>4.1.</t>
  </si>
  <si>
    <t>4.2.</t>
  </si>
  <si>
    <t>Prihod od naplaćenih otpisanih potraživanja</t>
  </si>
  <si>
    <t>4.3.</t>
  </si>
  <si>
    <t>Operativni rashodi (5.1.+5.2.+5.3.+5.4.+5.5.)</t>
  </si>
  <si>
    <t>5.1.</t>
  </si>
  <si>
    <t>Troškovi plaća i doprinosa</t>
  </si>
  <si>
    <t>5.2.</t>
  </si>
  <si>
    <t>Troškovi amortizacije (5.2.1.+5.2.2.)</t>
  </si>
  <si>
    <t>5.2.1.</t>
  </si>
  <si>
    <t>Troškovi amortizacije fiksne aktive u vlasništvu</t>
  </si>
  <si>
    <t>5.2.2.</t>
  </si>
  <si>
    <t>Troškovi amortizacije fiksne aktive u korištenju</t>
  </si>
  <si>
    <t>5.3.</t>
  </si>
  <si>
    <t>Materijalni troškovi</t>
  </si>
  <si>
    <t>5.4.</t>
  </si>
  <si>
    <t>Troškovi usluga</t>
  </si>
  <si>
    <t>5.5.</t>
  </si>
  <si>
    <t xml:space="preserve">Ostali operativni troškovi </t>
  </si>
  <si>
    <t>OSTALI POSLOVNI PRIHODI I RASHODI</t>
  </si>
  <si>
    <t>Ostali poslovni prihodi (6.1.+6.2.+6.3.)</t>
  </si>
  <si>
    <t>6.1.</t>
  </si>
  <si>
    <t>Dobici od prodaje osnovnih sredstava i nematerijalnih ulaganja</t>
  </si>
  <si>
    <t>6.2.</t>
  </si>
  <si>
    <t>prihodi od dividendi i učešća (ulaganja)</t>
  </si>
  <si>
    <t>6.3.</t>
  </si>
  <si>
    <t>Ostali prihodi</t>
  </si>
  <si>
    <t xml:space="preserve">7. </t>
  </si>
  <si>
    <t>Ostali poslovni rashodi (7.1.+7.2.+7.3.)</t>
  </si>
  <si>
    <t>7.1.</t>
  </si>
  <si>
    <t>Gubici od prodaje osnovnih sredstava i nematerijalnih ulaganja</t>
  </si>
  <si>
    <t>7.2.</t>
  </si>
  <si>
    <t>Gubici po osnovu rashodovanja i otpisa osnvnih sredstava i nematerijalnih ulaganja</t>
  </si>
  <si>
    <t>7.3.</t>
  </si>
  <si>
    <t>Ostali rashodi</t>
  </si>
  <si>
    <t>Troškovi rezerviranja za kreditne i druge gubitke (8.1.+8.2.+8.3.)</t>
  </si>
  <si>
    <t>8.1.</t>
  </si>
  <si>
    <t>Rezervisanja za date kredite - glavnica</t>
  </si>
  <si>
    <t>8.2.</t>
  </si>
  <si>
    <t>Rezervisanja za date kredite - kamata</t>
  </si>
  <si>
    <t>8.3.</t>
  </si>
  <si>
    <t>Ostala rezervisanja</t>
  </si>
  <si>
    <t>Dobit/gubitak i Višak/manjak prihoda nad rashodima prije oporezivanja (3.+4.-5.+6.-7.-8.)</t>
  </si>
  <si>
    <t>Porez dobit i na višak prihoda nad rashodima</t>
  </si>
  <si>
    <t>Neto dobit i višak/manjak prihoda nad rashodima                  (9.-10.)</t>
  </si>
  <si>
    <t>Višak prihoda nad rashodima / neraspoređena dobit</t>
  </si>
  <si>
    <t>Ostale rezerve / zakonske rezerve</t>
  </si>
  <si>
    <t xml:space="preserve">Otpisani krediti (zatezna kamata) - stanje na izvještajni datum </t>
  </si>
  <si>
    <t xml:space="preserve">Otpisani krediti (sudski troškovi) - stanje na izvještajni datum </t>
  </si>
  <si>
    <t>Ukupno otpisani krediti (19+20+21)</t>
  </si>
  <si>
    <t>Odobrena nepovučena kreditna sredstva od strane povjerilaca</t>
  </si>
  <si>
    <t>Komisioni poslovi</t>
  </si>
  <si>
    <t>Sudske tužbe, rješenja nadležnih organa koja su potencijalna obaveza MKO, a koja još nisu evidentirana u bilansnim evidencijama i sl.</t>
  </si>
  <si>
    <t>Ostalo (sve ostale vanbilansne stavke koje nisu obuhvaćene naprijed navedenim)</t>
  </si>
  <si>
    <t xml:space="preserve">3a) </t>
  </si>
  <si>
    <t xml:space="preserve">3d) </t>
  </si>
  <si>
    <t xml:space="preserve">3e) </t>
  </si>
  <si>
    <t xml:space="preserve">-000 KM- </t>
  </si>
  <si>
    <t>Mikrokrediti</t>
  </si>
  <si>
    <t>Kratkoročni mikrokrediti</t>
  </si>
  <si>
    <t>6=3+4+5</t>
  </si>
  <si>
    <t>Pravnim licima</t>
  </si>
  <si>
    <t>Uslužne djelatnosti</t>
  </si>
  <si>
    <t>Trgovina</t>
  </si>
  <si>
    <t>Poljoprivreda</t>
  </si>
  <si>
    <t>Proizvodnja</t>
  </si>
  <si>
    <t>Fizičkim licima</t>
  </si>
  <si>
    <t>Stambene potrebe</t>
  </si>
  <si>
    <t>Dugoročni mikrokrediti</t>
  </si>
  <si>
    <t>Kratkoročna potraživanja</t>
  </si>
  <si>
    <t>Dugoročna potraživanja</t>
  </si>
  <si>
    <t>Ukupna potraživanja</t>
  </si>
  <si>
    <t>Prema predmetu lizinga</t>
  </si>
  <si>
    <t>Putnička vozila</t>
  </si>
  <si>
    <t>Mašine i oprema</t>
  </si>
  <si>
    <t>Nekretnine</t>
  </si>
  <si>
    <t>Prema korisniku lizinga</t>
  </si>
  <si>
    <t>Preduzetnici</t>
  </si>
  <si>
    <t xml:space="preserve">Fizička lica </t>
  </si>
  <si>
    <t xml:space="preserve">Ostalo </t>
  </si>
  <si>
    <t>Vozila za obavljanje djelatnosti (terenska i putnička)</t>
  </si>
  <si>
    <t>Kratkoročni mikrokrediti za:</t>
  </si>
  <si>
    <t>uslužne djelatnosti</t>
  </si>
  <si>
    <t>trgovinu</t>
  </si>
  <si>
    <t>poljoprivredu</t>
  </si>
  <si>
    <t>proizvodnju</t>
  </si>
  <si>
    <t>stambene potrebe</t>
  </si>
  <si>
    <t>nenamjenski-osnovne potrebe</t>
  </si>
  <si>
    <t>1.7.</t>
  </si>
  <si>
    <t>ostalo</t>
  </si>
  <si>
    <t>Dugoročni mikrokrediti za:</t>
  </si>
  <si>
    <t>2.5.</t>
  </si>
  <si>
    <t>2.6.</t>
  </si>
  <si>
    <t>2.7.</t>
  </si>
  <si>
    <t>Ukupni mikrokrediti</t>
  </si>
  <si>
    <t>8a)</t>
  </si>
  <si>
    <t>8b)</t>
  </si>
  <si>
    <t>8c)</t>
  </si>
  <si>
    <t>O P I S</t>
  </si>
  <si>
    <t>Broj ugovora</t>
  </si>
  <si>
    <t>Kratkoročni lizing ugovor prema predmetu lizinga:</t>
  </si>
  <si>
    <t>a.</t>
  </si>
  <si>
    <t>putnička vozila</t>
  </si>
  <si>
    <t>b.</t>
  </si>
  <si>
    <t>vozila za obavlja.djelatnosti (terenska i putnička)</t>
  </si>
  <si>
    <t>c.</t>
  </si>
  <si>
    <t>mašine i oprema</t>
  </si>
  <si>
    <t>d.</t>
  </si>
  <si>
    <t>nekretnine</t>
  </si>
  <si>
    <t xml:space="preserve">e. </t>
  </si>
  <si>
    <t>Kratkoročni lizing ugovor prema korisniku lizinga:</t>
  </si>
  <si>
    <t>pravna lica</t>
  </si>
  <si>
    <t>preduzetnici</t>
  </si>
  <si>
    <t>fizička lica</t>
  </si>
  <si>
    <t>Dugoročni lizing ugovor prema predmetu lizinga:</t>
  </si>
  <si>
    <t>Dugoročni lizing ugovor prema korisniku lizinga:</t>
  </si>
  <si>
    <t>UKUPNO (1+2)</t>
  </si>
  <si>
    <t>Ponderisana NKS                     %</t>
  </si>
  <si>
    <t>Iznos  finansiranja    (u 000 KM)</t>
  </si>
  <si>
    <t xml:space="preserve">Tabela 25: Pregled prosječnih ponderisanih NKS i EKS za ugovore finansijskog lizinga </t>
  </si>
  <si>
    <t>Tabela 24: Struktura potraživanja po finansijskom lizingu</t>
  </si>
  <si>
    <t xml:space="preserve">Tabela 23: Struktura bilansa uspjeha lizing društava sa sjedištem u FBiH </t>
  </si>
  <si>
    <t xml:space="preserve">Tabela 22: Struktura bilansa stanja lizing društava sa sjedištem u FBiH </t>
  </si>
  <si>
    <t xml:space="preserve">Tabela 21: Prosječne ponderirane NKS i EKS za MKO sa sjedištem u FBiH za isplaćene mikrokredite </t>
  </si>
  <si>
    <t>Tabela 20: Sektorska i ročna struktura mikrokredita MKO sa sjedištem u FBiH</t>
  </si>
  <si>
    <t>Tabela 19: Struktura bilansa uspjeha mikrokreditnog sektora FBiH</t>
  </si>
  <si>
    <t>Tabela 18: Struktura bilansa stanja mikrokreditnog sektora FBiH</t>
  </si>
  <si>
    <t xml:space="preserve">4a) </t>
  </si>
  <si>
    <t xml:space="preserve">4a)1. </t>
  </si>
  <si>
    <t xml:space="preserve">4a)2. </t>
  </si>
  <si>
    <t>4b)</t>
  </si>
  <si>
    <t xml:space="preserve">4b)1. </t>
  </si>
  <si>
    <t xml:space="preserve">4b)2. </t>
  </si>
  <si>
    <t xml:space="preserve">9a) </t>
  </si>
  <si>
    <t xml:space="preserve">9b) </t>
  </si>
  <si>
    <t xml:space="preserve">9c) </t>
  </si>
  <si>
    <t xml:space="preserve">Tabela 21: Prosječne ponderisane NKS i EKS za MKO sa sjedištem u FBiH za isplaćene mikrokredite </t>
  </si>
  <si>
    <t>I Ukupno bilansna izloženost</t>
  </si>
  <si>
    <t>II Ukupno vanbilansne stavke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</si>
  <si>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</si>
  <si>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</si>
  <si>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</si>
  <si>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</si>
  <si>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</si>
  <si>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</si>
  <si>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</si>
  <si>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</si>
  <si>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</si>
  <si>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</si>
  <si>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</si>
  <si>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</si>
  <si>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</si>
  <si>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1.21.</t>
  </si>
  <si>
    <t>Ukupni krediti pravna lica (1.1. do 1.21.)</t>
  </si>
  <si>
    <t>A Poljoprivreda, šumarstvo i ribolov</t>
  </si>
  <si>
    <t>B Vađenje ruda i kamena</t>
  </si>
  <si>
    <t>C Prerađivačka industrija</t>
  </si>
  <si>
    <t>D Proizvodnja i opskrba električnom energijom, plinom, parom i klimatizacija</t>
  </si>
  <si>
    <t>E Opskrba vodom, uklanj. otp. voda, gospodar. otpadom, te djelatnosti sanacije okoliša</t>
  </si>
  <si>
    <t>F Građevinarstvo</t>
  </si>
  <si>
    <t>G Trg. na veliko i malo; popravak motornih vozila i motoc.</t>
  </si>
  <si>
    <t>H Prijevoz i skladištenje</t>
  </si>
  <si>
    <t>I Djelatnosti pružanja smještaja te pripreme i usluživanja hrane (hoteljerstvo i ugostiteljstvo)</t>
  </si>
  <si>
    <t>J Informacije i komunikacije</t>
  </si>
  <si>
    <t>K Finans. djelatnosti i djelatnosti osiguranja</t>
  </si>
  <si>
    <t>L Poslovanje nekretninama</t>
  </si>
  <si>
    <t>M Stručne, znanstvene i tehničke djelatnosti</t>
  </si>
  <si>
    <t>N Administrat. i pomoćne uslužne djelatnosti</t>
  </si>
  <si>
    <t>O Javna uprava i odbrana; obav. soc. osiguranje</t>
  </si>
  <si>
    <t>P Obrazovanje</t>
  </si>
  <si>
    <t>Q Djelatnosti zdravstvene zaštite i socijalne skrbi</t>
  </si>
  <si>
    <t>R Umjetnost, zabava i rekreacija</t>
  </si>
  <si>
    <t>S Ostale uslužne djelatnosti</t>
  </si>
  <si>
    <t>T Djelatnosti kućanstva kao poslodavca; djelatnosti kućanstva koja proizvode različita dobra i obavljaju različite usluge za vlastite potrebe</t>
  </si>
  <si>
    <t xml:space="preserve"> U Djelatnosti izvanteritorijal. organizacija i tijela</t>
  </si>
  <si>
    <t>Ukupno stanovništvo (2.1 + 2.2 + 2.3)</t>
  </si>
  <si>
    <t>Opća potrošnja</t>
  </si>
  <si>
    <t>Stambena izgradnja</t>
  </si>
  <si>
    <t>Obavljanje djelatnosti (obrtnici)</t>
  </si>
  <si>
    <t>Ukupni krediti (1. + 2.)</t>
  </si>
  <si>
    <t xml:space="preserve">Broj 
aktivnih 
računa  </t>
  </si>
  <si>
    <t>Broj 
blokiranih 
računa</t>
  </si>
  <si>
    <t xml:space="preserve">     Vrsta (naziv) računa</t>
  </si>
  <si>
    <t>Glavni račun</t>
  </si>
  <si>
    <t>Ostali računi</t>
  </si>
  <si>
    <t>Gotovinske - G</t>
  </si>
  <si>
    <t>Unutarbankarske platne transakcije - UBPT</t>
  </si>
  <si>
    <t>Međubankarske platne transakcije - MBPT GC</t>
  </si>
  <si>
    <t>Međubankarske platne transakcije - MBPT RTGS</t>
  </si>
  <si>
    <t>UPP = unutrašnji platni promet</t>
  </si>
  <si>
    <t>RTGS eng. Real Time Gross Setllement = bruto poravnanje u realnom vremenu</t>
  </si>
  <si>
    <t xml:space="preserve">GC = žirokliring </t>
  </si>
  <si>
    <t xml:space="preserve">Vrijednost </t>
  </si>
  <si>
    <t>Transakcije DPP (sve valute)</t>
  </si>
  <si>
    <t>Ukupno broj (2+4)</t>
  </si>
  <si>
    <t>Ukupno vrijednost (3+5)</t>
  </si>
  <si>
    <t>Ukupno 1</t>
  </si>
  <si>
    <t>Ukupno 2</t>
  </si>
  <si>
    <t xml:space="preserve">      Ukupno (1+2)</t>
  </si>
  <si>
    <t>Ponderisana NKS (prosječna)                    %</t>
  </si>
  <si>
    <t>DPP = devizni platni promet</t>
  </si>
  <si>
    <t>Tabela 1. Struktura bilansa stanja banaka sa sjedištem u FBiH</t>
  </si>
  <si>
    <t>Tabela 13: Kvalifikaciona struktura zaposlenih u bankama sa sjedištem u FBiH</t>
  </si>
  <si>
    <t>Ukupno MKO</t>
  </si>
  <si>
    <t>Napomena:</t>
  </si>
  <si>
    <t>Ukupno ECL</t>
  </si>
  <si>
    <t>Union banka d.d. Sarajevo</t>
  </si>
  <si>
    <t>16a)</t>
  </si>
  <si>
    <t>16b)</t>
  </si>
  <si>
    <t xml:space="preserve">20. </t>
  </si>
  <si>
    <t xml:space="preserve">22. </t>
  </si>
  <si>
    <t>Emisiona ažia</t>
  </si>
  <si>
    <t>Broj zaključenih ugovora</t>
  </si>
  <si>
    <t>Ponderisana EKS (prosječna)                 %</t>
  </si>
  <si>
    <t>Ostala vanbilansna evidencija</t>
  </si>
  <si>
    <t>Ponderisana EKS                      %</t>
  </si>
  <si>
    <t>PRELIMINARNI PODACI O BANKARSKOM, MIKROKREDITNOM I LIZING SEKTORU U FBIH</t>
  </si>
  <si>
    <t xml:space="preserve">Preliminarni podaci su dostupni sa ciljem pravovremene informisanosti javnosti, medija i drugih korisnika o </t>
  </si>
  <si>
    <t>osnovnim pokazateljima poslovanja subjekata bankarskog sistema FBiH. Konačni  podaci biti će</t>
  </si>
  <si>
    <t xml:space="preserve">objavljeni na internet stranici FBA u kategoriji "Publikacije" u okviru Informacije o subjektima bankarskog </t>
  </si>
  <si>
    <t>Informacije o subjektima bankarskog sistema Federacije BiH dostupne na linku</t>
  </si>
  <si>
    <t>sistema FBiH na kvartalnom nivou, sa stanjem na izvještajni datum.</t>
  </si>
  <si>
    <t>Isplate mikrokredita u 000 KM</t>
  </si>
  <si>
    <t>Odliv</t>
  </si>
  <si>
    <t>Transakcije UPP-a</t>
  </si>
  <si>
    <t>Period</t>
  </si>
  <si>
    <t>Таbеlа 15: Broj i status računa pravnih lica u bankama koje posluju u FBiH</t>
  </si>
  <si>
    <t>Таbеlа 16: Тransakcije unutrašnjeg platnog prometa banaka koje posluju u FBiH</t>
  </si>
  <si>
    <t>Таbеlа 17: Transakcije deviznog platnog prometa banaka koje posluju u FBiH</t>
  </si>
  <si>
    <t>Таbеlа 16: Тransakcije unutrašnjeg platnog prometa banaka koje posluju u FBIH</t>
  </si>
  <si>
    <t>Priliv</t>
  </si>
  <si>
    <t>31.12.2021.</t>
  </si>
  <si>
    <t>01.01. - 31.12.2021.</t>
  </si>
  <si>
    <t xml:space="preserve">       31.12.2021.</t>
  </si>
  <si>
    <t xml:space="preserve">    31.12.2021.</t>
  </si>
  <si>
    <t>Računi pravnih lica na dan 31.12.2021.</t>
  </si>
  <si>
    <t xml:space="preserve">31.12.2021. </t>
  </si>
  <si>
    <t>Tabela 14: Pokazatelji profitabilnosti banaka</t>
  </si>
  <si>
    <t>Trošk. ispr. vrijed. riz. aktive, rezerviranja za potenc. obaveze i ost. vrijed. usklađenja</t>
  </si>
  <si>
    <t>Napomena: Izvještajem su obuhvaćene i banke sa sjedištem u Republici Srpskoj, a koje posluju na području Federacije BiH</t>
  </si>
  <si>
    <r>
      <t xml:space="preserve">          UKUPAN RASHOD </t>
    </r>
    <r>
      <rPr>
        <sz val="12"/>
        <color rgb="FF000000"/>
        <rFont val="Calibri"/>
        <family val="2"/>
        <scheme val="minor"/>
      </rPr>
      <t>(1b7+3c)</t>
    </r>
  </si>
  <si>
    <t>Stanje neizmirenih - pozvanih za plaćanje vanbilansnih obaveza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</si>
</sst>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0.0"/>
    <numFmt numFmtId="165" formatCode="_ * #,##0.00_)\ _D_i_n_._ ;_ * \(#,##0.00\)\ _D_i_n_._ ;_ * &quot;-&quot;??_)\ _D_i_n_._ ;_ @_ "/>
    <numFmt numFmtId="166" formatCode="yyyy\-mm\-dd;@"/>
    <numFmt numFmtId="167" formatCode="0.0000"/>
    <numFmt numFmtId="168" formatCode="0.0000%"/>
    <numFmt numFmtId="169" formatCode="0.0%"/>
    <numFmt numFmtId="170" formatCode="_-* #,##0.00_-;\-* #,##0.00_-;_-* \-??_-;_-@_-"/>
    <numFmt numFmtId="171" formatCode="&quot;Yes&quot;;[Red]&quot;No&quot;"/>
    <numFmt numFmtId="172" formatCode="0.00000"/>
    <numFmt numFmtId="173" formatCode="[&gt;0]General"/>
    <numFmt numFmtId="174" formatCode="_-* #,##0.00\ _k_n_-;\-* #,##0.00\ _k_n_-;_-* &quot;-&quot;??\ _k_n_-;_-@_-"/>
    <numFmt numFmtId="175" formatCode="_-* #,##0.00\ _E_U_R_-;\-* #,##0.00\ _E_U_R_-;_-* &quot;-&quot;??\ _E_U_R_-;_-@_-"/>
    <numFmt numFmtId="176" formatCode="#,##0.0"/>
  </numFmts>
  <fonts count="16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</font>
    <font>
      <b/>
      <sz val="9"/>
      <color rgb="FF800000"/>
      <name val="Calibri"/>
      <family val="2"/>
      <charset val="204"/>
    </font>
    <font>
      <sz val="9"/>
      <color rgb="FF800000"/>
      <name val="Calibri"/>
      <family val="2"/>
      <charset val="204"/>
    </font>
    <font>
      <sz val="9"/>
      <name val="Calibri"/>
      <family val="2"/>
      <charset val="204"/>
      <scheme val="minor"/>
    </font>
    <font>
      <sz val="8"/>
      <color rgb="FF800000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color rgb="FF632423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</font>
    <font>
      <b/>
      <sz val="11"/>
      <color rgb="FF632423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rgb="FF8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YDutchR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b/>
      <sz val="11"/>
      <color indexed="63"/>
      <name val="Calibri"/>
      <family val="2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i/>
      <sz val="11"/>
      <color indexed="23"/>
      <name val="Calibri"/>
      <family val="2"/>
    </font>
    <font>
      <sz val="10"/>
      <color indexed="6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  <charset val="238"/>
    </font>
    <font>
      <sz val="12"/>
      <name val="Arial"/>
      <family val="2"/>
    </font>
    <font>
      <sz val="12"/>
      <name val="Arial"/>
      <family val="2"/>
      <charset val="238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2"/>
      <color theme="0"/>
      <name val="Calibri"/>
      <family val="2"/>
      <charset val="204"/>
    </font>
    <font>
      <sz val="12"/>
      <name val="Calibri"/>
      <family val="2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0"/>
      <color theme="1"/>
      <name val="Calibri"/>
      <family val="2"/>
    </font>
    <font>
      <b/>
      <sz val="12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b/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</font>
    <font>
      <b/>
      <sz val="12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u/>
      <sz val="12"/>
      <color rgb="FF0070C0"/>
      <name val="Calibri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  <charset val="238"/>
      <scheme val="minor"/>
    </font>
    <font>
      <b/>
      <sz val="18"/>
      <name val="Calibri"/>
      <family val="2"/>
      <charset val="204"/>
      <scheme val="minor"/>
    </font>
    <font>
      <b/>
      <i/>
      <sz val="16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rgb="FF1F4E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7">
    <border>
      <left/>
      <right/>
      <top/>
      <bottom/>
      <diagonal/>
    </border>
    <border>
      <left/>
      <right/>
      <top style="medium">
        <color rgb="FF800000"/>
      </top>
      <bottom/>
      <diagonal/>
    </border>
    <border>
      <left/>
      <right/>
      <top/>
      <bottom style="medium">
        <color rgb="FF800000"/>
      </bottom>
      <diagonal/>
    </border>
    <border>
      <left style="dotted">
        <color rgb="FF800000"/>
      </left>
      <right/>
      <top/>
      <bottom/>
      <diagonal/>
    </border>
    <border>
      <left/>
      <right style="dotted">
        <color rgb="FF800000"/>
      </right>
      <top/>
      <bottom/>
      <diagonal/>
    </border>
    <border>
      <left style="dotted">
        <color rgb="FF800000"/>
      </left>
      <right/>
      <top/>
      <bottom style="medium">
        <color rgb="FF800000"/>
      </bottom>
      <diagonal/>
    </border>
    <border>
      <left style="dotted">
        <color rgb="FF800000"/>
      </left>
      <right/>
      <top style="medium">
        <color rgb="FF800000"/>
      </top>
      <bottom/>
      <diagonal/>
    </border>
    <border>
      <left style="dotted">
        <color rgb="FF800000"/>
      </left>
      <right/>
      <top style="dotted">
        <color rgb="FF800000"/>
      </top>
      <bottom/>
      <diagonal/>
    </border>
    <border>
      <left/>
      <right/>
      <top style="dotted">
        <color rgb="FF800000"/>
      </top>
      <bottom/>
      <diagonal/>
    </border>
    <border>
      <left style="dotted">
        <color rgb="FF800000"/>
      </left>
      <right/>
      <top style="medium">
        <color rgb="FF800000"/>
      </top>
      <bottom style="dotted">
        <color rgb="FF800000"/>
      </bottom>
      <diagonal/>
    </border>
    <border>
      <left style="dotted">
        <color rgb="FF800000"/>
      </left>
      <right/>
      <top style="dotted">
        <color rgb="FF800000"/>
      </top>
      <bottom style="dotted">
        <color rgb="FF800000"/>
      </bottom>
      <diagonal/>
    </border>
    <border>
      <left/>
      <right/>
      <top style="dotted">
        <color rgb="FF800000"/>
      </top>
      <bottom style="dotted">
        <color rgb="FF800000"/>
      </bottom>
      <diagonal/>
    </border>
    <border>
      <left/>
      <right/>
      <top/>
      <bottom style="dotted">
        <color rgb="FF632423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800000"/>
      </top>
      <bottom style="dotted">
        <color rgb="FF800000"/>
      </bottom>
      <diagonal/>
    </border>
    <border>
      <left/>
      <right style="dotted">
        <color rgb="FF800000"/>
      </right>
      <top style="dotted">
        <color rgb="FF800000"/>
      </top>
      <bottom style="dotted">
        <color rgb="FF8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87">
    <xf numFmtId="0" fontId="0" fillId="0" borderId="0"/>
    <xf numFmtId="0" fontId="2" fillId="0" borderId="0" applyNumberForma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16" fillId="0" borderId="0"/>
    <xf numFmtId="0" fontId="2" fillId="0" borderId="0" applyNumberForma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6" fillId="0" borderId="0"/>
    <xf numFmtId="0" fontId="19" fillId="0" borderId="0"/>
    <xf numFmtId="0" fontId="16" fillId="0" borderId="0"/>
    <xf numFmtId="0" fontId="22" fillId="0" borderId="0"/>
    <xf numFmtId="0" fontId="7" fillId="0" borderId="0"/>
    <xf numFmtId="0" fontId="23" fillId="0" borderId="0"/>
    <xf numFmtId="0" fontId="24" fillId="0" borderId="0"/>
    <xf numFmtId="0" fontId="25" fillId="0" borderId="0"/>
    <xf numFmtId="0" fontId="7" fillId="0" borderId="0"/>
    <xf numFmtId="0" fontId="6" fillId="0" borderId="0"/>
    <xf numFmtId="0" fontId="23" fillId="0" borderId="0"/>
    <xf numFmtId="0" fontId="23" fillId="0" borderId="0">
      <alignment vertical="center"/>
    </xf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6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17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4" borderId="0" applyNumberFormat="0" applyBorder="0" applyAlignment="0" applyProtection="0"/>
    <xf numFmtId="0" fontId="30" fillId="8" borderId="0" applyNumberFormat="0" applyBorder="0" applyAlignment="0" applyProtection="0"/>
    <xf numFmtId="0" fontId="31" fillId="12" borderId="20" applyNumberFormat="0" applyAlignment="0" applyProtection="0"/>
    <xf numFmtId="0" fontId="32" fillId="9" borderId="0" applyNumberFormat="0" applyBorder="0" applyAlignment="0" applyProtection="0"/>
    <xf numFmtId="0" fontId="33" fillId="25" borderId="20" applyNumberFormat="0" applyAlignment="0" applyProtection="0"/>
    <xf numFmtId="0" fontId="34" fillId="25" borderId="20" applyNumberFormat="0" applyAlignment="0" applyProtection="0"/>
    <xf numFmtId="0" fontId="35" fillId="26" borderId="21" applyNumberFormat="0" applyAlignment="0" applyProtection="0"/>
    <xf numFmtId="0" fontId="36" fillId="0" borderId="22" applyNumberFormat="0" applyFill="0" applyAlignment="0" applyProtection="0"/>
    <xf numFmtId="0" fontId="37" fillId="26" borderId="21" applyNumberFormat="0" applyAlignment="0" applyProtection="0"/>
    <xf numFmtId="3" fontId="38" fillId="27" borderId="16" applyFont="0" applyFill="0" applyProtection="0">
      <alignment horizontal="right" vertical="center"/>
    </xf>
    <xf numFmtId="0" fontId="39" fillId="0" borderId="0" applyNumberFormat="0" applyFill="0" applyBorder="0" applyAlignment="0" applyProtection="0"/>
    <xf numFmtId="0" fontId="40" fillId="0" borderId="23" applyNumberFormat="0" applyFill="0" applyAlignment="0" applyProtection="0"/>
    <xf numFmtId="0" fontId="41" fillId="0" borderId="24" applyNumberFormat="0" applyFill="0" applyAlignment="0" applyProtection="0"/>
    <xf numFmtId="0" fontId="42" fillId="0" borderId="25" applyNumberFormat="0" applyFill="0" applyAlignment="0" applyProtection="0"/>
    <xf numFmtId="0" fontId="42" fillId="0" borderId="0" applyNumberFormat="0" applyFill="0" applyBorder="0" applyAlignment="0" applyProtection="0"/>
    <xf numFmtId="0" fontId="35" fillId="26" borderId="21" applyNumberFormat="0" applyAlignment="0" applyProtection="0"/>
    <xf numFmtId="0" fontId="42" fillId="0" borderId="0" applyNumberFormat="0" applyFill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4" borderId="0" applyNumberFormat="0" applyBorder="0" applyAlignment="0" applyProtection="0"/>
    <xf numFmtId="0" fontId="31" fillId="12" borderId="20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9" borderId="0" applyNumberFormat="0" applyBorder="0" applyAlignment="0" applyProtection="0"/>
    <xf numFmtId="0" fontId="23" fillId="28" borderId="16" applyNumberFormat="0" applyFont="0" applyBorder="0" applyProtection="0">
      <alignment horizontal="center" vertical="center"/>
    </xf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8" fillId="0" borderId="0" applyNumberFormat="0" applyFill="0" applyBorder="0" applyAlignment="0" applyProtection="0"/>
    <xf numFmtId="0" fontId="49" fillId="27" borderId="19" applyFont="0" applyBorder="0">
      <alignment horizontal="center" wrapText="1"/>
    </xf>
    <xf numFmtId="3" fontId="23" fillId="29" borderId="16" applyFont="0" applyProtection="0">
      <alignment horizontal="right" vertical="center"/>
    </xf>
    <xf numFmtId="10" fontId="23" fillId="29" borderId="16" applyFont="0" applyProtection="0">
      <alignment horizontal="right" vertical="center"/>
    </xf>
    <xf numFmtId="9" fontId="23" fillId="29" borderId="16" applyFont="0" applyProtection="0">
      <alignment horizontal="right" vertical="center"/>
    </xf>
    <xf numFmtId="0" fontId="23" fillId="29" borderId="19" applyNumberFormat="0" applyFont="0" applyBorder="0" applyProtection="0">
      <alignment horizontal="left"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36" fillId="0" borderId="22" applyNumberFormat="0" applyFill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1" fillId="8" borderId="0" applyNumberFormat="0" applyBorder="0" applyAlignment="0" applyProtection="0"/>
    <xf numFmtId="0" fontId="52" fillId="12" borderId="20" applyNumberFormat="0" applyAlignment="0" applyProtection="0"/>
    <xf numFmtId="166" fontId="23" fillId="30" borderId="16" applyFont="0">
      <alignment vertical="center"/>
      <protection locked="0"/>
    </xf>
    <xf numFmtId="3" fontId="23" fillId="30" borderId="16" applyFont="0">
      <alignment horizontal="right" vertical="center"/>
      <protection locked="0"/>
    </xf>
    <xf numFmtId="164" fontId="23" fillId="30" borderId="16" applyFont="0">
      <alignment horizontal="right" vertical="center"/>
      <protection locked="0"/>
    </xf>
    <xf numFmtId="167" fontId="23" fillId="31" borderId="16" applyFont="0">
      <alignment vertical="center"/>
      <protection locked="0"/>
    </xf>
    <xf numFmtId="10" fontId="23" fillId="30" borderId="16" applyFont="0">
      <alignment horizontal="right" vertical="center"/>
      <protection locked="0"/>
    </xf>
    <xf numFmtId="9" fontId="23" fillId="30" borderId="17" applyFont="0">
      <alignment horizontal="right" vertical="center"/>
      <protection locked="0"/>
    </xf>
    <xf numFmtId="168" fontId="23" fillId="30" borderId="16" applyFont="0">
      <alignment horizontal="right" vertical="center"/>
      <protection locked="0"/>
    </xf>
    <xf numFmtId="169" fontId="23" fillId="30" borderId="17" applyFont="0">
      <alignment horizontal="right" vertical="center"/>
      <protection locked="0"/>
    </xf>
    <xf numFmtId="0" fontId="23" fillId="30" borderId="16" applyFont="0">
      <alignment horizontal="center" vertical="center" wrapText="1"/>
      <protection locked="0"/>
    </xf>
    <xf numFmtId="49" fontId="23" fillId="30" borderId="16" applyFont="0">
      <alignment vertical="center"/>
      <protection locked="0"/>
    </xf>
    <xf numFmtId="0" fontId="23" fillId="32" borderId="26" applyNumberFormat="0" applyFont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4" borderId="0" applyNumberFormat="0" applyBorder="0" applyAlignment="0" applyProtection="0"/>
    <xf numFmtId="0" fontId="32" fillId="9" borderId="0" applyNumberFormat="0" applyBorder="0" applyAlignment="0" applyProtection="0"/>
    <xf numFmtId="0" fontId="53" fillId="25" borderId="27" applyNumberFormat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22" applyNumberFormat="0" applyFill="0" applyAlignment="0" applyProtection="0"/>
    <xf numFmtId="0" fontId="56" fillId="0" borderId="0" applyNumberFormat="0" applyFill="0" applyBorder="0" applyAlignment="0" applyProtection="0"/>
    <xf numFmtId="170" fontId="23" fillId="0" borderId="0" applyFill="0" applyBorder="0" applyAlignment="0" applyProtection="0"/>
    <xf numFmtId="170" fontId="23" fillId="0" borderId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57" fillId="3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6" fillId="0" borderId="0"/>
    <xf numFmtId="0" fontId="23" fillId="0" borderId="0"/>
    <xf numFmtId="0" fontId="23" fillId="0" borderId="0"/>
    <xf numFmtId="0" fontId="26" fillId="0" borderId="0"/>
    <xf numFmtId="0" fontId="24" fillId="0" borderId="0"/>
    <xf numFmtId="0" fontId="23" fillId="0" borderId="0"/>
    <xf numFmtId="0" fontId="16" fillId="0" borderId="0"/>
    <xf numFmtId="0" fontId="23" fillId="0" borderId="0"/>
    <xf numFmtId="0" fontId="25" fillId="0" borderId="0"/>
    <xf numFmtId="0" fontId="26" fillId="0" borderId="0"/>
    <xf numFmtId="0" fontId="58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3" fillId="0" borderId="0"/>
    <xf numFmtId="0" fontId="23" fillId="32" borderId="26" applyNumberFormat="0" applyFont="0" applyAlignment="0" applyProtection="0"/>
    <xf numFmtId="0" fontId="23" fillId="32" borderId="26" applyNumberFormat="0" applyFont="0" applyAlignment="0" applyProtection="0"/>
    <xf numFmtId="0" fontId="16" fillId="0" borderId="0"/>
    <xf numFmtId="0" fontId="59" fillId="0" borderId="0"/>
    <xf numFmtId="0" fontId="23" fillId="0" borderId="0"/>
    <xf numFmtId="0" fontId="24" fillId="0" borderId="0"/>
    <xf numFmtId="0" fontId="59" fillId="0" borderId="0"/>
    <xf numFmtId="0" fontId="59" fillId="0" borderId="0"/>
    <xf numFmtId="0" fontId="60" fillId="0" borderId="0"/>
    <xf numFmtId="0" fontId="59" fillId="0" borderId="0"/>
    <xf numFmtId="3" fontId="23" fillId="34" borderId="16" applyFont="0">
      <alignment horizontal="right" vertical="center"/>
      <protection locked="0"/>
    </xf>
    <xf numFmtId="164" fontId="23" fillId="34" borderId="16" applyFont="0">
      <alignment horizontal="right" vertical="center"/>
      <protection locked="0"/>
    </xf>
    <xf numFmtId="10" fontId="23" fillId="34" borderId="16" applyFont="0">
      <alignment horizontal="right" vertical="center"/>
      <protection locked="0"/>
    </xf>
    <xf numFmtId="9" fontId="23" fillId="34" borderId="16" applyFont="0">
      <alignment horizontal="right" vertical="center"/>
      <protection locked="0"/>
    </xf>
    <xf numFmtId="168" fontId="23" fillId="34" borderId="16" applyFont="0">
      <alignment horizontal="right" vertical="center"/>
      <protection locked="0"/>
    </xf>
    <xf numFmtId="169" fontId="23" fillId="34" borderId="17" applyFont="0">
      <alignment horizontal="right" vertical="center"/>
      <protection locked="0"/>
    </xf>
    <xf numFmtId="0" fontId="23" fillId="34" borderId="16" applyFont="0">
      <alignment horizontal="center" vertical="center" wrapText="1"/>
      <protection locked="0"/>
    </xf>
    <xf numFmtId="0" fontId="23" fillId="34" borderId="16" applyNumberFormat="0" applyFont="0">
      <alignment horizontal="center" vertical="center" wrapText="1"/>
      <protection locked="0"/>
    </xf>
    <xf numFmtId="0" fontId="62" fillId="0" borderId="28" applyNumberFormat="0" applyFill="0" applyAlignment="0" applyProtection="0"/>
    <xf numFmtId="0" fontId="63" fillId="25" borderId="27" applyNumberForma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3" fontId="23" fillId="35" borderId="16" applyFont="0">
      <alignment horizontal="right" vertical="center"/>
      <protection locked="0"/>
    </xf>
    <xf numFmtId="0" fontId="51" fillId="8" borderId="0" applyNumberFormat="0" applyBorder="0" applyAlignment="0" applyProtection="0"/>
    <xf numFmtId="0" fontId="53" fillId="25" borderId="27" applyNumberFormat="0" applyAlignment="0" applyProtection="0"/>
    <xf numFmtId="0" fontId="64" fillId="33" borderId="0" applyNumberFormat="0" applyBorder="0" applyAlignment="0" applyProtection="0"/>
    <xf numFmtId="171" fontId="23" fillId="27" borderId="16" applyFont="0">
      <alignment horizontal="center" vertical="center"/>
    </xf>
    <xf numFmtId="3" fontId="23" fillId="27" borderId="16" applyFont="0">
      <alignment horizontal="right" vertical="center"/>
    </xf>
    <xf numFmtId="172" fontId="23" fillId="27" borderId="16" applyFont="0">
      <alignment horizontal="right" vertical="center"/>
    </xf>
    <xf numFmtId="164" fontId="23" fillId="27" borderId="16" applyFont="0">
      <alignment horizontal="right" vertical="center"/>
    </xf>
    <xf numFmtId="10" fontId="23" fillId="27" borderId="16" applyFont="0">
      <alignment horizontal="right" vertical="center"/>
    </xf>
    <xf numFmtId="9" fontId="23" fillId="27" borderId="16" applyFont="0">
      <alignment horizontal="right" vertical="center"/>
    </xf>
    <xf numFmtId="173" fontId="23" fillId="27" borderId="16" applyFont="0">
      <alignment horizontal="center" wrapText="1"/>
    </xf>
    <xf numFmtId="0" fontId="23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166" fontId="23" fillId="36" borderId="16" applyFont="0">
      <alignment vertical="center"/>
    </xf>
    <xf numFmtId="1" fontId="23" fillId="36" borderId="16" applyFont="0">
      <alignment horizontal="right" vertical="center"/>
    </xf>
    <xf numFmtId="167" fontId="23" fillId="36" borderId="16" applyFont="0">
      <alignment vertical="center"/>
    </xf>
    <xf numFmtId="9" fontId="23" fillId="36" borderId="16" applyFont="0">
      <alignment horizontal="right" vertical="center"/>
    </xf>
    <xf numFmtId="168" fontId="23" fillId="36" borderId="16" applyFont="0">
      <alignment horizontal="right" vertical="center"/>
    </xf>
    <xf numFmtId="10" fontId="23" fillId="36" borderId="16" applyFont="0">
      <alignment horizontal="right" vertical="center"/>
    </xf>
    <xf numFmtId="0" fontId="23" fillId="36" borderId="16" applyFont="0">
      <alignment horizontal="center" vertical="center" wrapText="1"/>
    </xf>
    <xf numFmtId="49" fontId="23" fillId="36" borderId="16" applyFont="0">
      <alignment vertical="center"/>
    </xf>
    <xf numFmtId="167" fontId="23" fillId="37" borderId="16" applyFont="0">
      <alignment vertical="center"/>
    </xf>
    <xf numFmtId="9" fontId="23" fillId="37" borderId="16" applyFont="0">
      <alignment horizontal="right" vertical="center"/>
    </xf>
    <xf numFmtId="166" fontId="23" fillId="38" borderId="16">
      <alignment vertical="center"/>
    </xf>
    <xf numFmtId="167" fontId="23" fillId="39" borderId="16" applyFont="0">
      <alignment horizontal="right" vertical="center"/>
    </xf>
    <xf numFmtId="1" fontId="23" fillId="39" borderId="16" applyFont="0">
      <alignment horizontal="right" vertical="center"/>
    </xf>
    <xf numFmtId="167" fontId="23" fillId="39" borderId="16" applyFont="0">
      <alignment vertical="center"/>
    </xf>
    <xf numFmtId="164" fontId="23" fillId="39" borderId="16" applyFont="0">
      <alignment vertical="center"/>
    </xf>
    <xf numFmtId="10" fontId="23" fillId="39" borderId="16" applyFont="0">
      <alignment horizontal="right" vertical="center"/>
    </xf>
    <xf numFmtId="9" fontId="23" fillId="39" borderId="16" applyFont="0">
      <alignment horizontal="right" vertical="center"/>
    </xf>
    <xf numFmtId="168" fontId="23" fillId="39" borderId="16" applyFont="0">
      <alignment horizontal="right" vertical="center"/>
    </xf>
    <xf numFmtId="10" fontId="23" fillId="39" borderId="18" applyFont="0">
      <alignment horizontal="right" vertical="center"/>
    </xf>
    <xf numFmtId="0" fontId="23" fillId="39" borderId="16" applyFont="0">
      <alignment horizontal="center" vertical="center" wrapText="1"/>
    </xf>
    <xf numFmtId="49" fontId="23" fillId="39" borderId="16" applyFont="0">
      <alignment vertical="center"/>
    </xf>
    <xf numFmtId="0" fontId="34" fillId="25" borderId="20" applyNumberFormat="0" applyAlignment="0" applyProtection="0"/>
    <xf numFmtId="0" fontId="4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3" applyNumberFormat="0" applyFill="0" applyAlignment="0" applyProtection="0"/>
    <xf numFmtId="0" fontId="41" fillId="0" borderId="24" applyNumberFormat="0" applyFill="0" applyAlignment="0" applyProtection="0"/>
    <xf numFmtId="0" fontId="42" fillId="0" borderId="25" applyNumberFormat="0" applyFill="0" applyAlignment="0" applyProtection="0"/>
    <xf numFmtId="0" fontId="39" fillId="0" borderId="0" applyNumberFormat="0" applyFill="0" applyBorder="0" applyAlignment="0" applyProtection="0"/>
    <xf numFmtId="0" fontId="65" fillId="0" borderId="28" applyNumberFormat="0" applyFill="0" applyAlignment="0" applyProtection="0"/>
    <xf numFmtId="0" fontId="38" fillId="0" borderId="0" applyNumberFormat="0" applyFill="0" applyBorder="0" applyAlignment="0" applyProtection="0"/>
    <xf numFmtId="174" fontId="61" fillId="0" borderId="0" applyFont="0" applyFill="0" applyBorder="0" applyAlignment="0" applyProtection="0"/>
    <xf numFmtId="0" fontId="22" fillId="0" borderId="0"/>
    <xf numFmtId="0" fontId="22" fillId="0" borderId="0"/>
    <xf numFmtId="0" fontId="7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6" fillId="0" borderId="0"/>
    <xf numFmtId="0" fontId="7" fillId="0" borderId="0"/>
    <xf numFmtId="0" fontId="22" fillId="0" borderId="0"/>
    <xf numFmtId="0" fontId="67" fillId="7" borderId="0" applyNumberFormat="0" applyBorder="0" applyAlignment="0" applyProtection="0"/>
    <xf numFmtId="0" fontId="67" fillId="8" borderId="0" applyNumberFormat="0" applyBorder="0" applyAlignment="0" applyProtection="0"/>
    <xf numFmtId="0" fontId="67" fillId="9" borderId="0" applyNumberFormat="0" applyBorder="0" applyAlignment="0" applyProtection="0"/>
    <xf numFmtId="0" fontId="67" fillId="10" borderId="0" applyNumberFormat="0" applyBorder="0" applyAlignment="0" applyProtection="0"/>
    <xf numFmtId="0" fontId="67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13" borderId="0" applyNumberFormat="0" applyBorder="0" applyAlignment="0" applyProtection="0"/>
    <xf numFmtId="0" fontId="67" fillId="14" borderId="0" applyNumberFormat="0" applyBorder="0" applyAlignment="0" applyProtection="0"/>
    <xf numFmtId="0" fontId="67" fillId="15" borderId="0" applyNumberFormat="0" applyBorder="0" applyAlignment="0" applyProtection="0"/>
    <xf numFmtId="0" fontId="67" fillId="10" borderId="0" applyNumberFormat="0" applyBorder="0" applyAlignment="0" applyProtection="0"/>
    <xf numFmtId="0" fontId="67" fillId="13" borderId="0" applyNumberFormat="0" applyBorder="0" applyAlignment="0" applyProtection="0"/>
    <xf numFmtId="0" fontId="67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14" borderId="0" applyNumberFormat="0" applyBorder="0" applyAlignment="0" applyProtection="0"/>
    <xf numFmtId="0" fontId="68" fillId="15" borderId="0" applyNumberFormat="0" applyBorder="0" applyAlignment="0" applyProtection="0"/>
    <xf numFmtId="0" fontId="68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68" fillId="22" borderId="0" applyNumberFormat="0" applyBorder="0" applyAlignment="0" applyProtection="0"/>
    <xf numFmtId="0" fontId="68" fillId="23" borderId="0" applyNumberFormat="0" applyBorder="0" applyAlignment="0" applyProtection="0"/>
    <xf numFmtId="0" fontId="68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24" borderId="0" applyNumberFormat="0" applyBorder="0" applyAlignment="0" applyProtection="0"/>
    <xf numFmtId="0" fontId="69" fillId="8" borderId="0" applyNumberFormat="0" applyBorder="0" applyAlignment="0" applyProtection="0"/>
    <xf numFmtId="0" fontId="70" fillId="25" borderId="20" applyNumberFormat="0" applyAlignment="0" applyProtection="0"/>
    <xf numFmtId="0" fontId="71" fillId="26" borderId="21" applyNumberFormat="0" applyAlignment="0" applyProtection="0"/>
    <xf numFmtId="0" fontId="72" fillId="0" borderId="0" applyNumberFormat="0" applyFill="0" applyBorder="0" applyAlignment="0" applyProtection="0"/>
    <xf numFmtId="0" fontId="73" fillId="9" borderId="0" applyNumberFormat="0" applyBorder="0" applyAlignment="0" applyProtection="0"/>
    <xf numFmtId="0" fontId="74" fillId="0" borderId="23" applyNumberFormat="0" applyFill="0" applyAlignment="0" applyProtection="0"/>
    <xf numFmtId="0" fontId="75" fillId="0" borderId="24" applyNumberFormat="0" applyFill="0" applyAlignment="0" applyProtection="0"/>
    <xf numFmtId="0" fontId="76" fillId="0" borderId="25" applyNumberFormat="0" applyFill="0" applyAlignment="0" applyProtection="0"/>
    <xf numFmtId="0" fontId="76" fillId="0" borderId="0" applyNumberFormat="0" applyFill="0" applyBorder="0" applyAlignment="0" applyProtection="0"/>
    <xf numFmtId="0" fontId="77" fillId="12" borderId="20" applyNumberFormat="0" applyAlignment="0" applyProtection="0"/>
    <xf numFmtId="0" fontId="78" fillId="0" borderId="22" applyNumberFormat="0" applyFill="0" applyAlignment="0" applyProtection="0"/>
    <xf numFmtId="0" fontId="79" fillId="33" borderId="0" applyNumberFormat="0" applyBorder="0" applyAlignment="0" applyProtection="0"/>
    <xf numFmtId="0" fontId="25" fillId="0" borderId="0"/>
    <xf numFmtId="0" fontId="24" fillId="0" borderId="0"/>
    <xf numFmtId="0" fontId="16" fillId="0" borderId="0"/>
    <xf numFmtId="0" fontId="80" fillId="32" borderId="26" applyNumberFormat="0" applyFont="0" applyAlignment="0" applyProtection="0"/>
    <xf numFmtId="0" fontId="24" fillId="0" borderId="0"/>
    <xf numFmtId="0" fontId="24" fillId="0" borderId="0"/>
    <xf numFmtId="0" fontId="81" fillId="25" borderId="27" applyNumberFormat="0" applyAlignment="0" applyProtection="0"/>
    <xf numFmtId="0" fontId="82" fillId="0" borderId="0" applyNumberFormat="0" applyFill="0" applyBorder="0" applyAlignment="0" applyProtection="0"/>
    <xf numFmtId="0" fontId="83" fillId="0" borderId="28" applyNumberFormat="0" applyFill="0" applyAlignment="0" applyProtection="0"/>
    <xf numFmtId="0" fontId="84" fillId="0" borderId="0" applyNumberFormat="0" applyFill="0" applyBorder="0" applyAlignment="0" applyProtection="0"/>
    <xf numFmtId="0" fontId="7" fillId="0" borderId="0"/>
    <xf numFmtId="0" fontId="85" fillId="7" borderId="0" applyNumberFormat="0" applyBorder="0" applyAlignment="0" applyProtection="0"/>
    <xf numFmtId="0" fontId="85" fillId="8" borderId="0" applyNumberFormat="0" applyBorder="0" applyAlignment="0" applyProtection="0"/>
    <xf numFmtId="0" fontId="85" fillId="9" borderId="0" applyNumberFormat="0" applyBorder="0" applyAlignment="0" applyProtection="0"/>
    <xf numFmtId="0" fontId="85" fillId="10" borderId="0" applyNumberFormat="0" applyBorder="0" applyAlignment="0" applyProtection="0"/>
    <xf numFmtId="0" fontId="85" fillId="11" borderId="0" applyNumberFormat="0" applyBorder="0" applyAlignment="0" applyProtection="0"/>
    <xf numFmtId="0" fontId="85" fillId="12" borderId="0" applyNumberFormat="0" applyBorder="0" applyAlignment="0" applyProtection="0"/>
    <xf numFmtId="0" fontId="85" fillId="13" borderId="0" applyNumberFormat="0" applyBorder="0" applyAlignment="0" applyProtection="0"/>
    <xf numFmtId="0" fontId="85" fillId="14" borderId="0" applyNumberFormat="0" applyBorder="0" applyAlignment="0" applyProtection="0"/>
    <xf numFmtId="0" fontId="85" fillId="15" borderId="0" applyNumberFormat="0" applyBorder="0" applyAlignment="0" applyProtection="0"/>
    <xf numFmtId="0" fontId="85" fillId="10" borderId="0" applyNumberFormat="0" applyBorder="0" applyAlignment="0" applyProtection="0"/>
    <xf numFmtId="0" fontId="85" fillId="13" borderId="0" applyNumberFormat="0" applyBorder="0" applyAlignment="0" applyProtection="0"/>
    <xf numFmtId="0" fontId="85" fillId="16" borderId="0" applyNumberFormat="0" applyBorder="0" applyAlignment="0" applyProtection="0"/>
    <xf numFmtId="0" fontId="86" fillId="17" borderId="0" applyNumberFormat="0" applyBorder="0" applyAlignment="0" applyProtection="0"/>
    <xf numFmtId="0" fontId="86" fillId="14" borderId="0" applyNumberFormat="0" applyBorder="0" applyAlignment="0" applyProtection="0"/>
    <xf numFmtId="0" fontId="86" fillId="15" borderId="0" applyNumberFormat="0" applyBorder="0" applyAlignment="0" applyProtection="0"/>
    <xf numFmtId="0" fontId="86" fillId="18" borderId="0" applyNumberFormat="0" applyBorder="0" applyAlignment="0" applyProtection="0"/>
    <xf numFmtId="0" fontId="86" fillId="19" borderId="0" applyNumberFormat="0" applyBorder="0" applyAlignment="0" applyProtection="0"/>
    <xf numFmtId="0" fontId="86" fillId="20" borderId="0" applyNumberFormat="0" applyBorder="0" applyAlignment="0" applyProtection="0"/>
    <xf numFmtId="0" fontId="86" fillId="21" borderId="0" applyNumberFormat="0" applyBorder="0" applyAlignment="0" applyProtection="0"/>
    <xf numFmtId="0" fontId="86" fillId="22" borderId="0" applyNumberFormat="0" applyBorder="0" applyAlignment="0" applyProtection="0"/>
    <xf numFmtId="0" fontId="86" fillId="23" borderId="0" applyNumberFormat="0" applyBorder="0" applyAlignment="0" applyProtection="0"/>
    <xf numFmtId="0" fontId="86" fillId="18" borderId="0" applyNumberFormat="0" applyBorder="0" applyAlignment="0" applyProtection="0"/>
    <xf numFmtId="0" fontId="86" fillId="19" borderId="0" applyNumberFormat="0" applyBorder="0" applyAlignment="0" applyProtection="0"/>
    <xf numFmtId="0" fontId="86" fillId="24" borderId="0" applyNumberFormat="0" applyBorder="0" applyAlignment="0" applyProtection="0"/>
    <xf numFmtId="0" fontId="87" fillId="8" borderId="0" applyNumberFormat="0" applyBorder="0" applyAlignment="0" applyProtection="0"/>
    <xf numFmtId="0" fontId="88" fillId="25" borderId="20" applyNumberFormat="0" applyAlignment="0" applyProtection="0"/>
    <xf numFmtId="0" fontId="89" fillId="26" borderId="21" applyNumberFormat="0" applyAlignment="0" applyProtection="0"/>
    <xf numFmtId="175" fontId="7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1" fillId="9" borderId="0" applyNumberFormat="0" applyBorder="0" applyAlignment="0" applyProtection="0"/>
    <xf numFmtId="0" fontId="92" fillId="0" borderId="23" applyNumberFormat="0" applyFill="0" applyAlignment="0" applyProtection="0"/>
    <xf numFmtId="0" fontId="93" fillId="0" borderId="24" applyNumberFormat="0" applyFill="0" applyAlignment="0" applyProtection="0"/>
    <xf numFmtId="0" fontId="94" fillId="0" borderId="25" applyNumberFormat="0" applyFill="0" applyAlignment="0" applyProtection="0"/>
    <xf numFmtId="0" fontId="94" fillId="0" borderId="0" applyNumberFormat="0" applyFill="0" applyBorder="0" applyAlignment="0" applyProtection="0"/>
    <xf numFmtId="0" fontId="95" fillId="12" borderId="20" applyNumberFormat="0" applyAlignment="0" applyProtection="0"/>
    <xf numFmtId="0" fontId="96" fillId="0" borderId="22" applyNumberFormat="0" applyFill="0" applyAlignment="0" applyProtection="0"/>
    <xf numFmtId="0" fontId="97" fillId="33" borderId="0" applyNumberFormat="0" applyBorder="0" applyAlignment="0" applyProtection="0"/>
    <xf numFmtId="0" fontId="7" fillId="0" borderId="0"/>
    <xf numFmtId="0" fontId="6" fillId="0" borderId="0"/>
    <xf numFmtId="0" fontId="7" fillId="32" borderId="26" applyNumberFormat="0" applyFont="0" applyAlignment="0" applyProtection="0"/>
    <xf numFmtId="0" fontId="98" fillId="25" borderId="27" applyNumberFormat="0" applyAlignment="0" applyProtection="0"/>
    <xf numFmtId="0" fontId="99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100" fillId="0" borderId="0" applyNumberForma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6" fillId="0" borderId="0"/>
    <xf numFmtId="0" fontId="23" fillId="32" borderId="35" applyNumberFormat="0" applyFont="0" applyAlignment="0" applyProtection="0"/>
    <xf numFmtId="0" fontId="23" fillId="32" borderId="35" applyNumberFormat="0" applyFont="0" applyAlignment="0" applyProtection="0"/>
    <xf numFmtId="0" fontId="53" fillId="25" borderId="36" applyNumberFormat="0" applyAlignment="0" applyProtection="0"/>
    <xf numFmtId="0" fontId="23" fillId="32" borderId="35" applyNumberFormat="0" applyFont="0" applyAlignment="0" applyProtection="0"/>
    <xf numFmtId="0" fontId="31" fillId="12" borderId="34" applyNumberFormat="0" applyAlignment="0" applyProtection="0"/>
    <xf numFmtId="0" fontId="33" fillId="25" borderId="39" applyNumberFormat="0" applyAlignment="0" applyProtection="0"/>
    <xf numFmtId="9" fontId="23" fillId="30" borderId="38" applyFont="0">
      <alignment horizontal="right" vertical="center"/>
      <protection locked="0"/>
    </xf>
    <xf numFmtId="0" fontId="53" fillId="25" borderId="41" applyNumberFormat="0" applyAlignment="0" applyProtection="0"/>
    <xf numFmtId="0" fontId="31" fillId="12" borderId="30" applyNumberFormat="0" applyAlignment="0" applyProtection="0"/>
    <xf numFmtId="0" fontId="33" fillId="25" borderId="30" applyNumberFormat="0" applyAlignment="0" applyProtection="0"/>
    <xf numFmtId="0" fontId="34" fillId="25" borderId="30" applyNumberFormat="0" applyAlignment="0" applyProtection="0"/>
    <xf numFmtId="0" fontId="23" fillId="32" borderId="40" applyNumberFormat="0" applyFont="0" applyAlignment="0" applyProtection="0"/>
    <xf numFmtId="0" fontId="23" fillId="32" borderId="40" applyNumberFormat="0" applyFont="0" applyAlignment="0" applyProtection="0"/>
    <xf numFmtId="0" fontId="31" fillId="12" borderId="30" applyNumberFormat="0" applyAlignment="0" applyProtection="0"/>
    <xf numFmtId="0" fontId="52" fillId="12" borderId="30" applyNumberFormat="0" applyAlignment="0" applyProtection="0"/>
    <xf numFmtId="9" fontId="23" fillId="30" borderId="29" applyFont="0">
      <alignment horizontal="right" vertical="center"/>
      <protection locked="0"/>
    </xf>
    <xf numFmtId="169" fontId="23" fillId="30" borderId="29" applyFont="0">
      <alignment horizontal="right" vertical="center"/>
      <protection locked="0"/>
    </xf>
    <xf numFmtId="0" fontId="23" fillId="32" borderId="31" applyNumberFormat="0" applyFont="0" applyAlignment="0" applyProtection="0"/>
    <xf numFmtId="0" fontId="53" fillId="25" borderId="32" applyNumberFormat="0" applyAlignment="0" applyProtection="0"/>
    <xf numFmtId="0" fontId="23" fillId="32" borderId="31" applyNumberFormat="0" applyFont="0" applyAlignment="0" applyProtection="0"/>
    <xf numFmtId="0" fontId="23" fillId="32" borderId="31" applyNumberFormat="0" applyFont="0" applyAlignment="0" applyProtection="0"/>
    <xf numFmtId="169" fontId="23" fillId="34" borderId="29" applyFont="0">
      <alignment horizontal="right" vertical="center"/>
      <protection locked="0"/>
    </xf>
    <xf numFmtId="0" fontId="62" fillId="0" borderId="33" applyNumberFormat="0" applyFill="0" applyAlignment="0" applyProtection="0"/>
    <xf numFmtId="0" fontId="63" fillId="25" borderId="32" applyNumberFormat="0" applyAlignment="0" applyProtection="0"/>
    <xf numFmtId="0" fontId="53" fillId="25" borderId="32" applyNumberFormat="0" applyAlignment="0" applyProtection="0"/>
    <xf numFmtId="0" fontId="34" fillId="25" borderId="30" applyNumberFormat="0" applyAlignment="0" applyProtection="0"/>
    <xf numFmtId="0" fontId="65" fillId="0" borderId="33" applyNumberFormat="0" applyFill="0" applyAlignment="0" applyProtection="0"/>
    <xf numFmtId="0" fontId="31" fillId="12" borderId="39" applyNumberFormat="0" applyAlignment="0" applyProtection="0"/>
    <xf numFmtId="0" fontId="34" fillId="25" borderId="34" applyNumberFormat="0" applyAlignment="0" applyProtection="0"/>
    <xf numFmtId="0" fontId="31" fillId="12" borderId="34" applyNumberFormat="0" applyAlignment="0" applyProtection="0"/>
    <xf numFmtId="0" fontId="52" fillId="12" borderId="39" applyNumberFormat="0" applyAlignment="0" applyProtection="0"/>
    <xf numFmtId="0" fontId="70" fillId="25" borderId="30" applyNumberFormat="0" applyAlignment="0" applyProtection="0"/>
    <xf numFmtId="0" fontId="77" fillId="12" borderId="30" applyNumberFormat="0" applyAlignment="0" applyProtection="0"/>
    <xf numFmtId="0" fontId="80" fillId="32" borderId="31" applyNumberFormat="0" applyFont="0" applyAlignment="0" applyProtection="0"/>
    <xf numFmtId="0" fontId="81" fillId="25" borderId="32" applyNumberFormat="0" applyAlignment="0" applyProtection="0"/>
    <xf numFmtId="0" fontId="83" fillId="0" borderId="33" applyNumberFormat="0" applyFill="0" applyAlignment="0" applyProtection="0"/>
    <xf numFmtId="0" fontId="52" fillId="12" borderId="34" applyNumberFormat="0" applyAlignment="0" applyProtection="0"/>
    <xf numFmtId="0" fontId="33" fillId="25" borderId="34" applyNumberFormat="0" applyAlignment="0" applyProtection="0"/>
    <xf numFmtId="0" fontId="88" fillId="25" borderId="30" applyNumberFormat="0" applyAlignment="0" applyProtection="0"/>
    <xf numFmtId="0" fontId="63" fillId="25" borderId="41" applyNumberFormat="0" applyAlignment="0" applyProtection="0"/>
    <xf numFmtId="0" fontId="95" fillId="12" borderId="30" applyNumberFormat="0" applyAlignment="0" applyProtection="0"/>
    <xf numFmtId="0" fontId="7" fillId="32" borderId="31" applyNumberFormat="0" applyFont="0" applyAlignment="0" applyProtection="0"/>
    <xf numFmtId="0" fontId="98" fillId="25" borderId="32" applyNumberFormat="0" applyAlignment="0" applyProtection="0"/>
    <xf numFmtId="0" fontId="66" fillId="0" borderId="33" applyNumberFormat="0" applyFill="0" applyAlignment="0" applyProtection="0"/>
    <xf numFmtId="0" fontId="62" fillId="0" borderId="37" applyNumberFormat="0" applyFill="0" applyAlignment="0" applyProtection="0"/>
    <xf numFmtId="0" fontId="63" fillId="25" borderId="36" applyNumberFormat="0" applyAlignment="0" applyProtection="0"/>
    <xf numFmtId="0" fontId="53" fillId="25" borderId="36" applyNumberFormat="0" applyAlignment="0" applyProtection="0"/>
    <xf numFmtId="0" fontId="34" fillId="25" borderId="34" applyNumberFormat="0" applyAlignment="0" applyProtection="0"/>
    <xf numFmtId="0" fontId="65" fillId="0" borderId="37" applyNumberFormat="0" applyFill="0" applyAlignment="0" applyProtection="0"/>
    <xf numFmtId="0" fontId="62" fillId="0" borderId="42" applyNumberFormat="0" applyFill="0" applyAlignment="0" applyProtection="0"/>
    <xf numFmtId="169" fontId="23" fillId="34" borderId="38" applyFont="0">
      <alignment horizontal="right" vertical="center"/>
      <protection locked="0"/>
    </xf>
    <xf numFmtId="0" fontId="23" fillId="32" borderId="40" applyNumberFormat="0" applyFont="0" applyAlignment="0" applyProtection="0"/>
    <xf numFmtId="169" fontId="23" fillId="30" borderId="38" applyFont="0">
      <alignment horizontal="right" vertical="center"/>
      <protection locked="0"/>
    </xf>
    <xf numFmtId="0" fontId="70" fillId="25" borderId="34" applyNumberFormat="0" applyAlignment="0" applyProtection="0"/>
    <xf numFmtId="0" fontId="77" fillId="12" borderId="34" applyNumberFormat="0" applyAlignment="0" applyProtection="0"/>
    <xf numFmtId="0" fontId="80" fillId="32" borderId="35" applyNumberFormat="0" applyFont="0" applyAlignment="0" applyProtection="0"/>
    <xf numFmtId="0" fontId="81" fillId="25" borderId="36" applyNumberFormat="0" applyAlignment="0" applyProtection="0"/>
    <xf numFmtId="0" fontId="83" fillId="0" borderId="37" applyNumberFormat="0" applyFill="0" applyAlignment="0" applyProtection="0"/>
    <xf numFmtId="0" fontId="53" fillId="25" borderId="41" applyNumberFormat="0" applyAlignment="0" applyProtection="0"/>
    <xf numFmtId="0" fontId="31" fillId="12" borderId="39" applyNumberFormat="0" applyAlignment="0" applyProtection="0"/>
    <xf numFmtId="0" fontId="88" fillId="25" borderId="34" applyNumberFormat="0" applyAlignment="0" applyProtection="0"/>
    <xf numFmtId="0" fontId="34" fillId="25" borderId="39" applyNumberFormat="0" applyAlignment="0" applyProtection="0"/>
    <xf numFmtId="0" fontId="95" fillId="12" borderId="34" applyNumberFormat="0" applyAlignment="0" applyProtection="0"/>
    <xf numFmtId="0" fontId="7" fillId="32" borderId="35" applyNumberFormat="0" applyFont="0" applyAlignment="0" applyProtection="0"/>
    <xf numFmtId="0" fontId="98" fillId="25" borderId="36" applyNumberFormat="0" applyAlignment="0" applyProtection="0"/>
    <xf numFmtId="0" fontId="66" fillId="0" borderId="37" applyNumberFormat="0" applyFill="0" applyAlignment="0" applyProtection="0"/>
    <xf numFmtId="0" fontId="34" fillId="25" borderId="39" applyNumberFormat="0" applyAlignment="0" applyProtection="0"/>
    <xf numFmtId="0" fontId="65" fillId="0" borderId="42" applyNumberFormat="0" applyFill="0" applyAlignment="0" applyProtection="0"/>
    <xf numFmtId="0" fontId="70" fillId="25" borderId="39" applyNumberFormat="0" applyAlignment="0" applyProtection="0"/>
    <xf numFmtId="0" fontId="77" fillId="12" borderId="39" applyNumberFormat="0" applyAlignment="0" applyProtection="0"/>
    <xf numFmtId="0" fontId="80" fillId="32" borderId="40" applyNumberFormat="0" applyFont="0" applyAlignment="0" applyProtection="0"/>
    <xf numFmtId="0" fontId="81" fillId="25" borderId="41" applyNumberFormat="0" applyAlignment="0" applyProtection="0"/>
    <xf numFmtId="0" fontId="83" fillId="0" borderId="42" applyNumberFormat="0" applyFill="0" applyAlignment="0" applyProtection="0"/>
    <xf numFmtId="0" fontId="88" fillId="25" borderId="39" applyNumberFormat="0" applyAlignment="0" applyProtection="0"/>
    <xf numFmtId="0" fontId="95" fillId="12" borderId="39" applyNumberFormat="0" applyAlignment="0" applyProtection="0"/>
    <xf numFmtId="0" fontId="7" fillId="32" borderId="40" applyNumberFormat="0" applyFont="0" applyAlignment="0" applyProtection="0"/>
    <xf numFmtId="0" fontId="98" fillId="25" borderId="41" applyNumberFormat="0" applyAlignment="0" applyProtection="0"/>
    <xf numFmtId="0" fontId="66" fillId="0" borderId="42" applyNumberFormat="0" applyFill="0" applyAlignment="0" applyProtection="0"/>
    <xf numFmtId="0" fontId="7" fillId="0" borderId="0"/>
    <xf numFmtId="0" fontId="53" fillId="25" borderId="45" applyNumberFormat="0" applyAlignment="0" applyProtection="0"/>
    <xf numFmtId="0" fontId="52" fillId="12" borderId="43" applyNumberFormat="0" applyAlignment="0" applyProtection="0"/>
    <xf numFmtId="0" fontId="31" fillId="12" borderId="43" applyNumberFormat="0" applyAlignment="0" applyProtection="0"/>
    <xf numFmtId="0" fontId="34" fillId="25" borderId="43" applyNumberFormat="0" applyAlignment="0" applyProtection="0"/>
    <xf numFmtId="0" fontId="31" fillId="12" borderId="43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3" fillId="25" borderId="43" applyNumberFormat="0" applyAlignment="0" applyProtection="0"/>
    <xf numFmtId="0" fontId="23" fillId="32" borderId="44" applyNumberFormat="0" applyFont="0" applyAlignment="0" applyProtection="0"/>
    <xf numFmtId="0" fontId="23" fillId="32" borderId="44" applyNumberFormat="0" applyFont="0" applyAlignment="0" applyProtection="0"/>
    <xf numFmtId="0" fontId="23" fillId="32" borderId="44" applyNumberFormat="0" applyFont="0" applyAlignment="0" applyProtection="0"/>
    <xf numFmtId="0" fontId="62" fillId="0" borderId="46" applyNumberFormat="0" applyFill="0" applyAlignment="0" applyProtection="0"/>
    <xf numFmtId="0" fontId="63" fillId="25" borderId="45" applyNumberFormat="0" applyAlignment="0" applyProtection="0"/>
    <xf numFmtId="0" fontId="53" fillId="25" borderId="45" applyNumberFormat="0" applyAlignment="0" applyProtection="0"/>
    <xf numFmtId="0" fontId="34" fillId="25" borderId="43" applyNumberFormat="0" applyAlignment="0" applyProtection="0"/>
    <xf numFmtId="0" fontId="65" fillId="0" borderId="46" applyNumberFormat="0" applyFill="0" applyAlignment="0" applyProtection="0"/>
    <xf numFmtId="0" fontId="70" fillId="25" borderId="43" applyNumberFormat="0" applyAlignment="0" applyProtection="0"/>
    <xf numFmtId="0" fontId="77" fillId="12" borderId="43" applyNumberFormat="0" applyAlignment="0" applyProtection="0"/>
    <xf numFmtId="0" fontId="80" fillId="32" borderId="44" applyNumberFormat="0" applyFont="0" applyAlignment="0" applyProtection="0"/>
    <xf numFmtId="0" fontId="81" fillId="25" borderId="45" applyNumberFormat="0" applyAlignment="0" applyProtection="0"/>
    <xf numFmtId="0" fontId="83" fillId="0" borderId="46" applyNumberFormat="0" applyFill="0" applyAlignment="0" applyProtection="0"/>
    <xf numFmtId="0" fontId="88" fillId="25" borderId="43" applyNumberFormat="0" applyAlignment="0" applyProtection="0"/>
    <xf numFmtId="0" fontId="95" fillId="12" borderId="43" applyNumberFormat="0" applyAlignment="0" applyProtection="0"/>
    <xf numFmtId="0" fontId="7" fillId="32" borderId="44" applyNumberFormat="0" applyFont="0" applyAlignment="0" applyProtection="0"/>
    <xf numFmtId="0" fontId="98" fillId="25" borderId="45" applyNumberFormat="0" applyAlignment="0" applyProtection="0"/>
    <xf numFmtId="0" fontId="66" fillId="0" borderId="46" applyNumberFormat="0" applyFill="0" applyAlignment="0" applyProtection="0"/>
    <xf numFmtId="0" fontId="22" fillId="0" borderId="0"/>
    <xf numFmtId="9" fontId="6" fillId="0" borderId="0" applyFont="0" applyFill="0" applyBorder="0" applyAlignment="0" applyProtection="0"/>
  </cellStyleXfs>
  <cellXfs count="893">
    <xf numFmtId="0" fontId="0" fillId="0" borderId="0" xfId="0"/>
    <xf numFmtId="0" fontId="3" fillId="0" borderId="0" xfId="0" applyFont="1"/>
    <xf numFmtId="0" fontId="8" fillId="0" borderId="0" xfId="0" applyFont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3" fontId="8" fillId="0" borderId="3" xfId="0" applyNumberFormat="1" applyFont="1" applyBorder="1" applyAlignment="1">
      <alignment horizontal="right" vertical="center" wrapText="1"/>
    </xf>
    <xf numFmtId="3" fontId="8" fillId="3" borderId="3" xfId="0" applyNumberFormat="1" applyFont="1" applyFill="1" applyBorder="1" applyAlignment="1">
      <alignment horizontal="right" vertical="center" wrapText="1"/>
    </xf>
    <xf numFmtId="3" fontId="12" fillId="3" borderId="3" xfId="0" applyNumberFormat="1" applyFont="1" applyFill="1" applyBorder="1" applyAlignment="1">
      <alignment horizontal="righ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right" vertical="center" wrapText="1"/>
    </xf>
    <xf numFmtId="0" fontId="0" fillId="0" borderId="0" xfId="0"/>
    <xf numFmtId="0" fontId="0" fillId="0" borderId="0" xfId="0" applyFont="1"/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0" xfId="6"/>
    <xf numFmtId="0" fontId="17" fillId="0" borderId="0" xfId="6" applyFont="1" applyAlignment="1">
      <alignment horizontal="center"/>
    </xf>
    <xf numFmtId="0" fontId="10" fillId="4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3" fontId="9" fillId="0" borderId="3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3" fontId="9" fillId="0" borderId="5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/>
    </xf>
    <xf numFmtId="49" fontId="20" fillId="0" borderId="0" xfId="0" applyNumberFormat="1" applyFont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3" fontId="14" fillId="3" borderId="5" xfId="0" applyNumberFormat="1" applyFont="1" applyFill="1" applyBorder="1" applyAlignment="1">
      <alignment horizontal="right" vertical="center" wrapText="1"/>
    </xf>
    <xf numFmtId="3" fontId="14" fillId="3" borderId="2" xfId="0" applyNumberFormat="1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164" fontId="8" fillId="3" borderId="0" xfId="0" applyNumberFormat="1" applyFont="1" applyFill="1" applyBorder="1" applyAlignment="1">
      <alignment horizontal="right" vertical="center" wrapText="1"/>
    </xf>
    <xf numFmtId="1" fontId="9" fillId="3" borderId="0" xfId="0" applyNumberFormat="1" applyFont="1" applyFill="1" applyBorder="1" applyAlignment="1">
      <alignment horizontal="right" vertical="center" wrapText="1"/>
    </xf>
    <xf numFmtId="164" fontId="9" fillId="3" borderId="0" xfId="0" applyNumberFormat="1" applyFont="1" applyFill="1" applyBorder="1" applyAlignment="1">
      <alignment horizontal="right" vertical="center" wrapText="1"/>
    </xf>
    <xf numFmtId="1" fontId="9" fillId="0" borderId="0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0" fontId="21" fillId="0" borderId="0" xfId="0" applyFont="1" applyProtection="1">
      <protection locked="0"/>
    </xf>
    <xf numFmtId="0" fontId="15" fillId="2" borderId="0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 wrapText="1"/>
    </xf>
    <xf numFmtId="3" fontId="12" fillId="6" borderId="3" xfId="0" applyNumberFormat="1" applyFont="1" applyFill="1" applyBorder="1" applyAlignment="1">
      <alignment horizontal="right" vertical="center" wrapText="1"/>
    </xf>
    <xf numFmtId="164" fontId="8" fillId="6" borderId="0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22" fillId="0" borderId="0" xfId="14"/>
    <xf numFmtId="0" fontId="21" fillId="0" borderId="0" xfId="14" applyFont="1" applyProtection="1">
      <protection locked="0"/>
    </xf>
    <xf numFmtId="3" fontId="3" fillId="0" borderId="0" xfId="0" applyNumberFormat="1" applyFont="1"/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101" fillId="0" borderId="0" xfId="0" applyFont="1"/>
    <xf numFmtId="49" fontId="103" fillId="0" borderId="0" xfId="0" applyNumberFormat="1" applyFont="1"/>
    <xf numFmtId="0" fontId="101" fillId="0" borderId="0" xfId="0" applyFont="1" applyFill="1"/>
    <xf numFmtId="49" fontId="103" fillId="0" borderId="0" xfId="0" applyNumberFormat="1" applyFont="1" applyAlignment="1">
      <alignment horizontal="right"/>
    </xf>
    <xf numFmtId="0" fontId="0" fillId="0" borderId="0" xfId="0" applyBorder="1"/>
    <xf numFmtId="0" fontId="0" fillId="5" borderId="0" xfId="0" applyFill="1" applyBorder="1"/>
    <xf numFmtId="0" fontId="4" fillId="0" borderId="0" xfId="0" applyFont="1" applyBorder="1"/>
    <xf numFmtId="3" fontId="112" fillId="5" borderId="16" xfId="0" applyNumberFormat="1" applyFont="1" applyFill="1" applyBorder="1" applyAlignment="1">
      <alignment horizontal="right" vertical="center" wrapText="1"/>
    </xf>
    <xf numFmtId="3" fontId="112" fillId="5" borderId="48" xfId="0" applyNumberFormat="1" applyFont="1" applyFill="1" applyBorder="1" applyAlignment="1">
      <alignment horizontal="right" vertical="center" wrapText="1"/>
    </xf>
    <xf numFmtId="49" fontId="114" fillId="0" borderId="0" xfId="0" applyNumberFormat="1" applyFont="1" applyBorder="1" applyAlignment="1">
      <alignment horizontal="right" vertical="center"/>
    </xf>
    <xf numFmtId="3" fontId="117" fillId="0" borderId="48" xfId="0" applyNumberFormat="1" applyFont="1" applyFill="1" applyBorder="1" applyAlignment="1">
      <alignment horizontal="right" vertical="center" wrapText="1"/>
    </xf>
    <xf numFmtId="3" fontId="117" fillId="0" borderId="16" xfId="0" applyNumberFormat="1" applyFont="1" applyFill="1" applyBorder="1" applyAlignment="1">
      <alignment horizontal="right" vertical="center" wrapText="1"/>
    </xf>
    <xf numFmtId="3" fontId="117" fillId="0" borderId="17" xfId="0" applyNumberFormat="1" applyFont="1" applyFill="1" applyBorder="1" applyAlignment="1">
      <alignment horizontal="right" vertical="center" wrapText="1"/>
    </xf>
    <xf numFmtId="3" fontId="106" fillId="0" borderId="53" xfId="0" applyNumberFormat="1" applyFont="1" applyFill="1" applyBorder="1" applyAlignment="1">
      <alignment horizontal="right" vertical="center" wrapText="1"/>
    </xf>
    <xf numFmtId="3" fontId="112" fillId="5" borderId="17" xfId="0" applyNumberFormat="1" applyFont="1" applyFill="1" applyBorder="1" applyAlignment="1">
      <alignment horizontal="right" vertical="center" wrapText="1"/>
    </xf>
    <xf numFmtId="3" fontId="117" fillId="5" borderId="48" xfId="0" applyNumberFormat="1" applyFont="1" applyFill="1" applyBorder="1" applyAlignment="1">
      <alignment horizontal="right" vertical="center" wrapText="1"/>
    </xf>
    <xf numFmtId="3" fontId="120" fillId="5" borderId="48" xfId="0" applyNumberFormat="1" applyFont="1" applyFill="1" applyBorder="1" applyAlignment="1">
      <alignment horizontal="right" vertical="center" wrapText="1"/>
    </xf>
    <xf numFmtId="3" fontId="118" fillId="0" borderId="58" xfId="0" applyNumberFormat="1" applyFont="1" applyBorder="1"/>
    <xf numFmtId="3" fontId="117" fillId="5" borderId="16" xfId="0" applyNumberFormat="1" applyFont="1" applyFill="1" applyBorder="1" applyAlignment="1">
      <alignment horizontal="right" vertical="center" wrapText="1"/>
    </xf>
    <xf numFmtId="3" fontId="120" fillId="5" borderId="16" xfId="0" applyNumberFormat="1" applyFont="1" applyFill="1" applyBorder="1" applyAlignment="1">
      <alignment horizontal="right" vertical="center" wrapText="1"/>
    </xf>
    <xf numFmtId="3" fontId="118" fillId="0" borderId="54" xfId="0" applyNumberFormat="1" applyFont="1" applyBorder="1"/>
    <xf numFmtId="3" fontId="118" fillId="0" borderId="63" xfId="0" applyNumberFormat="1" applyFont="1" applyBorder="1"/>
    <xf numFmtId="3" fontId="115" fillId="5" borderId="53" xfId="0" applyNumberFormat="1" applyFont="1" applyFill="1" applyBorder="1" applyAlignment="1">
      <alignment vertical="center" wrapText="1"/>
    </xf>
    <xf numFmtId="3" fontId="108" fillId="0" borderId="59" xfId="0" applyNumberFormat="1" applyFont="1" applyBorder="1"/>
    <xf numFmtId="0" fontId="110" fillId="42" borderId="56" xfId="0" applyFont="1" applyFill="1" applyBorder="1" applyAlignment="1">
      <alignment horizontal="center" vertical="center" wrapText="1"/>
    </xf>
    <xf numFmtId="0" fontId="110" fillId="42" borderId="57" xfId="0" applyFont="1" applyFill="1" applyBorder="1" applyAlignment="1">
      <alignment horizontal="center" vertical="center" wrapText="1"/>
    </xf>
    <xf numFmtId="0" fontId="116" fillId="42" borderId="56" xfId="0" applyFont="1" applyFill="1" applyBorder="1" applyAlignment="1">
      <alignment horizontal="center" vertical="center" wrapText="1"/>
    </xf>
    <xf numFmtId="0" fontId="107" fillId="40" borderId="57" xfId="0" applyFont="1" applyFill="1" applyBorder="1" applyAlignment="1">
      <alignment horizontal="center" vertical="center" wrapText="1"/>
    </xf>
    <xf numFmtId="0" fontId="107" fillId="40" borderId="68" xfId="0" applyFont="1" applyFill="1" applyBorder="1" applyAlignment="1">
      <alignment horizontal="center" vertical="center"/>
    </xf>
    <xf numFmtId="0" fontId="107" fillId="40" borderId="69" xfId="0" applyFont="1" applyFill="1" applyBorder="1" applyAlignment="1">
      <alignment horizontal="center" vertical="center" wrapText="1"/>
    </xf>
    <xf numFmtId="0" fontId="102" fillId="40" borderId="64" xfId="0" applyFont="1" applyFill="1" applyBorder="1" applyAlignment="1">
      <alignment horizontal="center" vertical="center" wrapText="1"/>
    </xf>
    <xf numFmtId="0" fontId="105" fillId="41" borderId="68" xfId="0" applyFont="1" applyFill="1" applyBorder="1" applyAlignment="1">
      <alignment horizontal="center" vertical="center"/>
    </xf>
    <xf numFmtId="0" fontId="105" fillId="41" borderId="69" xfId="0" applyFont="1" applyFill="1" applyBorder="1" applyAlignment="1">
      <alignment horizontal="center" vertical="center" wrapText="1"/>
    </xf>
    <xf numFmtId="0" fontId="105" fillId="41" borderId="64" xfId="0" applyFont="1" applyFill="1" applyBorder="1" applyAlignment="1">
      <alignment horizontal="center" vertical="center" wrapText="1"/>
    </xf>
    <xf numFmtId="0" fontId="108" fillId="0" borderId="0" xfId="0" applyFont="1" applyAlignment="1">
      <alignment vertical="center"/>
    </xf>
    <xf numFmtId="3" fontId="121" fillId="0" borderId="54" xfId="0" applyNumberFormat="1" applyFont="1" applyBorder="1"/>
    <xf numFmtId="3" fontId="123" fillId="0" borderId="48" xfId="0" applyNumberFormat="1" applyFont="1" applyBorder="1" applyAlignment="1">
      <alignment horizontal="right" vertical="center" wrapText="1"/>
    </xf>
    <xf numFmtId="3" fontId="123" fillId="0" borderId="58" xfId="0" applyNumberFormat="1" applyFont="1" applyBorder="1" applyAlignment="1">
      <alignment horizontal="right" vertical="center" wrapText="1"/>
    </xf>
    <xf numFmtId="3" fontId="123" fillId="0" borderId="53" xfId="0" applyNumberFormat="1" applyFont="1" applyBorder="1" applyAlignment="1">
      <alignment horizontal="right" vertical="center" wrapText="1"/>
    </xf>
    <xf numFmtId="3" fontId="123" fillId="0" borderId="59" xfId="0" applyNumberFormat="1" applyFont="1" applyBorder="1" applyAlignment="1">
      <alignment horizontal="right" vertical="center" wrapText="1"/>
    </xf>
    <xf numFmtId="3" fontId="123" fillId="0" borderId="67" xfId="0" applyNumberFormat="1" applyFont="1" applyBorder="1" applyAlignment="1">
      <alignment horizontal="right" vertical="center" wrapText="1"/>
    </xf>
    <xf numFmtId="3" fontId="123" fillId="0" borderId="65" xfId="0" applyNumberFormat="1" applyFont="1" applyBorder="1" applyAlignment="1">
      <alignment horizontal="right" vertical="center" wrapText="1"/>
    </xf>
    <xf numFmtId="3" fontId="124" fillId="0" borderId="53" xfId="0" applyNumberFormat="1" applyFont="1" applyBorder="1" applyAlignment="1">
      <alignment horizontal="right" vertical="center" wrapText="1"/>
    </xf>
    <xf numFmtId="3" fontId="121" fillId="0" borderId="16" xfId="0" applyNumberFormat="1" applyFont="1" applyBorder="1" applyAlignment="1">
      <alignment horizontal="right" vertical="center" wrapText="1"/>
    </xf>
    <xf numFmtId="3" fontId="121" fillId="0" borderId="54" xfId="0" applyNumberFormat="1" applyFont="1" applyBorder="1" applyAlignment="1">
      <alignment horizontal="right" vertical="center" wrapText="1"/>
    </xf>
    <xf numFmtId="3" fontId="121" fillId="0" borderId="63" xfId="0" applyNumberFormat="1" applyFont="1" applyBorder="1" applyAlignment="1">
      <alignment horizontal="right" vertical="center" wrapText="1"/>
    </xf>
    <xf numFmtId="0" fontId="105" fillId="0" borderId="52" xfId="0" applyFont="1" applyBorder="1" applyAlignment="1">
      <alignment horizontal="center" vertical="center" wrapText="1"/>
    </xf>
    <xf numFmtId="0" fontId="105" fillId="0" borderId="53" xfId="0" applyFont="1" applyBorder="1" applyAlignment="1">
      <alignment horizontal="center" vertical="center"/>
    </xf>
    <xf numFmtId="0" fontId="105" fillId="0" borderId="59" xfId="0" applyFont="1" applyBorder="1" applyAlignment="1">
      <alignment horizontal="center" vertical="center"/>
    </xf>
    <xf numFmtId="0" fontId="125" fillId="0" borderId="16" xfId="0" applyFont="1" applyBorder="1" applyAlignment="1">
      <alignment horizontal="center" vertical="center" wrapText="1"/>
    </xf>
    <xf numFmtId="0" fontId="125" fillId="0" borderId="16" xfId="0" applyFont="1" applyBorder="1" applyAlignment="1">
      <alignment vertical="center" wrapText="1"/>
    </xf>
    <xf numFmtId="0" fontId="125" fillId="0" borderId="55" xfId="0" applyFont="1" applyBorder="1" applyAlignment="1">
      <alignment horizontal="center" vertical="center" wrapText="1"/>
    </xf>
    <xf numFmtId="0" fontId="125" fillId="0" borderId="56" xfId="0" applyFont="1" applyBorder="1" applyAlignment="1">
      <alignment vertical="center" wrapText="1"/>
    </xf>
    <xf numFmtId="0" fontId="125" fillId="0" borderId="47" xfId="0" applyFont="1" applyBorder="1" applyAlignment="1">
      <alignment horizontal="center" vertical="center" wrapText="1"/>
    </xf>
    <xf numFmtId="0" fontId="125" fillId="0" borderId="48" xfId="0" applyFont="1" applyBorder="1" applyAlignment="1">
      <alignment vertical="center" wrapText="1"/>
    </xf>
    <xf numFmtId="0" fontId="125" fillId="41" borderId="48" xfId="0" applyFont="1" applyFill="1" applyBorder="1" applyAlignment="1">
      <alignment horizontal="center" vertical="center" wrapText="1"/>
    </xf>
    <xf numFmtId="0" fontId="125" fillId="41" borderId="58" xfId="0" applyFont="1" applyFill="1" applyBorder="1" applyAlignment="1">
      <alignment horizontal="center" vertical="center" wrapText="1"/>
    </xf>
    <xf numFmtId="0" fontId="122" fillId="0" borderId="52" xfId="0" applyFont="1" applyBorder="1" applyAlignment="1">
      <alignment horizontal="center" vertical="center" wrapText="1"/>
    </xf>
    <xf numFmtId="0" fontId="122" fillId="0" borderId="53" xfId="0" applyFont="1" applyBorder="1" applyAlignment="1">
      <alignment vertical="center" wrapText="1"/>
    </xf>
    <xf numFmtId="0" fontId="122" fillId="41" borderId="53" xfId="0" applyFont="1" applyFill="1" applyBorder="1" applyAlignment="1">
      <alignment horizontal="center" vertical="center" wrapText="1"/>
    </xf>
    <xf numFmtId="0" fontId="122" fillId="41" borderId="59" xfId="0" applyFont="1" applyFill="1" applyBorder="1" applyAlignment="1">
      <alignment horizontal="center" vertical="center" wrapText="1"/>
    </xf>
    <xf numFmtId="0" fontId="125" fillId="0" borderId="50" xfId="0" applyFont="1" applyBorder="1" applyAlignment="1">
      <alignment horizontal="center" vertical="center" wrapText="1"/>
    </xf>
    <xf numFmtId="0" fontId="125" fillId="0" borderId="38" xfId="0" applyFont="1" applyBorder="1" applyAlignment="1">
      <alignment vertical="center" wrapText="1"/>
    </xf>
    <xf numFmtId="0" fontId="125" fillId="41" borderId="38" xfId="0" applyFont="1" applyFill="1" applyBorder="1" applyAlignment="1">
      <alignment horizontal="center" vertical="center" wrapText="1"/>
    </xf>
    <xf numFmtId="0" fontId="125" fillId="41" borderId="63" xfId="0" applyFont="1" applyFill="1" applyBorder="1" applyAlignment="1">
      <alignment horizontal="center" vertical="center" wrapText="1"/>
    </xf>
    <xf numFmtId="0" fontId="107" fillId="40" borderId="56" xfId="0" applyFont="1" applyFill="1" applyBorder="1" applyAlignment="1">
      <alignment horizontal="center" vertical="center" wrapText="1"/>
    </xf>
    <xf numFmtId="0" fontId="103" fillId="0" borderId="0" xfId="0" applyFont="1" applyAlignment="1">
      <alignment horizontal="right" vertical="center"/>
    </xf>
    <xf numFmtId="0" fontId="107" fillId="40" borderId="16" xfId="0" applyFont="1" applyFill="1" applyBorder="1" applyAlignment="1">
      <alignment horizontal="center" vertical="center" wrapText="1"/>
    </xf>
    <xf numFmtId="0" fontId="107" fillId="40" borderId="5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18" fillId="0" borderId="49" xfId="0" applyFont="1" applyBorder="1" applyAlignment="1">
      <alignment vertical="center" wrapText="1"/>
    </xf>
    <xf numFmtId="0" fontId="118" fillId="0" borderId="16" xfId="0" applyFont="1" applyBorder="1" applyAlignment="1">
      <alignment vertical="center" wrapText="1"/>
    </xf>
    <xf numFmtId="0" fontId="118" fillId="0" borderId="16" xfId="0" applyFont="1" applyBorder="1" applyAlignment="1">
      <alignment horizontal="center" vertical="center" wrapText="1"/>
    </xf>
    <xf numFmtId="0" fontId="125" fillId="0" borderId="54" xfId="0" applyFont="1" applyBorder="1" applyAlignment="1">
      <alignment horizontal="center" vertical="center" wrapText="1"/>
    </xf>
    <xf numFmtId="3" fontId="125" fillId="0" borderId="1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18" fillId="0" borderId="38" xfId="0" applyFont="1" applyBorder="1" applyAlignment="1">
      <alignment vertical="center" wrapText="1"/>
    </xf>
    <xf numFmtId="0" fontId="125" fillId="0" borderId="38" xfId="0" applyFont="1" applyBorder="1" applyAlignment="1">
      <alignment horizontal="center" vertical="center" wrapText="1"/>
    </xf>
    <xf numFmtId="0" fontId="125" fillId="0" borderId="63" xfId="0" applyFont="1" applyBorder="1" applyAlignment="1">
      <alignment horizontal="center" vertical="center" wrapText="1"/>
    </xf>
    <xf numFmtId="0" fontId="125" fillId="0" borderId="47" xfId="0" applyFont="1" applyBorder="1" applyAlignment="1">
      <alignment horizontal="right" vertical="center" wrapText="1"/>
    </xf>
    <xf numFmtId="0" fontId="125" fillId="0" borderId="52" xfId="0" applyFont="1" applyBorder="1" applyAlignment="1">
      <alignment horizontal="right" vertical="center" wrapText="1"/>
    </xf>
    <xf numFmtId="0" fontId="108" fillId="0" borderId="53" xfId="0" applyFont="1" applyBorder="1" applyAlignment="1">
      <alignment vertical="center" wrapText="1"/>
    </xf>
    <xf numFmtId="3" fontId="108" fillId="0" borderId="53" xfId="0" applyNumberFormat="1" applyFont="1" applyBorder="1" applyAlignment="1">
      <alignment horizontal="center" vertical="center" wrapText="1"/>
    </xf>
    <xf numFmtId="3" fontId="108" fillId="0" borderId="59" xfId="0" applyNumberFormat="1" applyFont="1" applyBorder="1" applyAlignment="1">
      <alignment horizontal="center" vertical="center" wrapText="1"/>
    </xf>
    <xf numFmtId="0" fontId="118" fillId="0" borderId="38" xfId="0" applyFont="1" applyBorder="1" applyAlignment="1">
      <alignment horizontal="center" vertical="center" wrapText="1"/>
    </xf>
    <xf numFmtId="0" fontId="125" fillId="0" borderId="52" xfId="0" applyFont="1" applyBorder="1" applyAlignment="1">
      <alignment vertical="center" wrapText="1"/>
    </xf>
    <xf numFmtId="0" fontId="108" fillId="0" borderId="53" xfId="0" applyFont="1" applyBorder="1" applyAlignment="1">
      <alignment horizontal="center" vertical="center" wrapText="1"/>
    </xf>
    <xf numFmtId="0" fontId="108" fillId="0" borderId="59" xfId="0" applyFont="1" applyBorder="1" applyAlignment="1">
      <alignment horizontal="center" vertical="center" wrapText="1"/>
    </xf>
    <xf numFmtId="3" fontId="128" fillId="0" borderId="48" xfId="0" applyNumberFormat="1" applyFont="1" applyBorder="1" applyAlignment="1">
      <alignment horizontal="right" vertical="center" wrapText="1"/>
    </xf>
    <xf numFmtId="3" fontId="128" fillId="0" borderId="16" xfId="0" applyNumberFormat="1" applyFont="1" applyBorder="1" applyAlignment="1">
      <alignment horizontal="right" vertical="center" wrapText="1"/>
    </xf>
    <xf numFmtId="3" fontId="127" fillId="0" borderId="53" xfId="0" applyNumberFormat="1" applyFont="1" applyBorder="1" applyAlignment="1">
      <alignment horizontal="right" vertical="center" wrapText="1"/>
    </xf>
    <xf numFmtId="1" fontId="127" fillId="0" borderId="59" xfId="0" applyNumberFormat="1" applyFont="1" applyBorder="1" applyAlignment="1">
      <alignment horizontal="center" vertical="center" wrapText="1"/>
    </xf>
    <xf numFmtId="164" fontId="128" fillId="0" borderId="58" xfId="0" applyNumberFormat="1" applyFont="1" applyBorder="1" applyAlignment="1">
      <alignment horizontal="center" vertical="center" wrapText="1"/>
    </xf>
    <xf numFmtId="0" fontId="127" fillId="0" borderId="53" xfId="0" applyFont="1" applyBorder="1" applyAlignment="1">
      <alignment horizontal="center" vertical="center" wrapText="1"/>
    </xf>
    <xf numFmtId="0" fontId="125" fillId="0" borderId="49" xfId="0" applyFont="1" applyBorder="1" applyAlignment="1">
      <alignment horizontal="center" vertical="center"/>
    </xf>
    <xf numFmtId="0" fontId="125" fillId="41" borderId="49" xfId="0" applyFont="1" applyFill="1" applyBorder="1" applyAlignment="1">
      <alignment horizontal="center" vertical="center"/>
    </xf>
    <xf numFmtId="0" fontId="125" fillId="0" borderId="16" xfId="0" applyFont="1" applyBorder="1" applyAlignment="1">
      <alignment vertical="center"/>
    </xf>
    <xf numFmtId="3" fontId="125" fillId="0" borderId="16" xfId="0" applyNumberFormat="1" applyFont="1" applyBorder="1" applyAlignment="1">
      <alignment horizontal="right" vertical="center"/>
    </xf>
    <xf numFmtId="0" fontId="125" fillId="0" borderId="16" xfId="0" applyFont="1" applyBorder="1" applyAlignment="1">
      <alignment horizontal="right" vertical="center"/>
    </xf>
    <xf numFmtId="0" fontId="125" fillId="41" borderId="16" xfId="0" applyFont="1" applyFill="1" applyBorder="1" applyAlignment="1">
      <alignment vertical="center"/>
    </xf>
    <xf numFmtId="3" fontId="125" fillId="41" borderId="16" xfId="0" applyNumberFormat="1" applyFont="1" applyFill="1" applyBorder="1" applyAlignment="1">
      <alignment horizontal="right" vertical="center"/>
    </xf>
    <xf numFmtId="0" fontId="125" fillId="0" borderId="54" xfId="0" applyFont="1" applyBorder="1" applyAlignment="1">
      <alignment horizontal="center" vertical="center"/>
    </xf>
    <xf numFmtId="0" fontId="125" fillId="0" borderId="49" xfId="0" applyFont="1" applyBorder="1" applyAlignment="1">
      <alignment horizontal="right" vertical="center"/>
    </xf>
    <xf numFmtId="0" fontId="125" fillId="0" borderId="50" xfId="0" applyFont="1" applyBorder="1" applyAlignment="1">
      <alignment horizontal="center" vertical="center"/>
    </xf>
    <xf numFmtId="0" fontId="125" fillId="0" borderId="17" xfId="0" applyFont="1" applyBorder="1" applyAlignment="1">
      <alignment vertical="center"/>
    </xf>
    <xf numFmtId="3" fontId="125" fillId="0" borderId="17" xfId="0" applyNumberFormat="1" applyFont="1" applyBorder="1" applyAlignment="1">
      <alignment horizontal="right" vertical="center"/>
    </xf>
    <xf numFmtId="0" fontId="125" fillId="0" borderId="63" xfId="0" applyFont="1" applyBorder="1" applyAlignment="1">
      <alignment horizontal="center" vertical="center"/>
    </xf>
    <xf numFmtId="0" fontId="125" fillId="0" borderId="47" xfId="0" applyFont="1" applyBorder="1" applyAlignment="1">
      <alignment horizontal="right" vertical="center"/>
    </xf>
    <xf numFmtId="0" fontId="122" fillId="0" borderId="48" xfId="0" applyFont="1" applyBorder="1" applyAlignment="1">
      <alignment horizontal="center" vertical="center"/>
    </xf>
    <xf numFmtId="0" fontId="125" fillId="0" borderId="48" xfId="0" applyFont="1" applyBorder="1" applyAlignment="1">
      <alignment vertical="center"/>
    </xf>
    <xf numFmtId="0" fontId="125" fillId="0" borderId="58" xfId="0" applyFont="1" applyBorder="1" applyAlignment="1">
      <alignment horizontal="center" vertical="center"/>
    </xf>
    <xf numFmtId="0" fontId="122" fillId="0" borderId="53" xfId="0" applyFont="1" applyBorder="1" applyAlignment="1">
      <alignment vertical="center"/>
    </xf>
    <xf numFmtId="0" fontId="122" fillId="0" borderId="52" xfId="0" applyFont="1" applyBorder="1" applyAlignment="1">
      <alignment horizontal="right" vertical="center"/>
    </xf>
    <xf numFmtId="3" fontId="122" fillId="0" borderId="53" xfId="0" applyNumberFormat="1" applyFont="1" applyBorder="1" applyAlignment="1">
      <alignment horizontal="right" vertical="center"/>
    </xf>
    <xf numFmtId="0" fontId="122" fillId="0" borderId="59" xfId="0" applyFont="1" applyBorder="1" applyAlignment="1">
      <alignment horizontal="center" vertical="center"/>
    </xf>
    <xf numFmtId="0" fontId="125" fillId="0" borderId="47" xfId="0" applyFont="1" applyBorder="1" applyAlignment="1">
      <alignment horizontal="center" vertical="center"/>
    </xf>
    <xf numFmtId="3" fontId="125" fillId="0" borderId="48" xfId="0" applyNumberFormat="1" applyFont="1" applyBorder="1" applyAlignment="1">
      <alignment horizontal="right" vertical="center"/>
    </xf>
    <xf numFmtId="0" fontId="108" fillId="0" borderId="52" xfId="0" applyFont="1" applyBorder="1" applyAlignment="1">
      <alignment vertical="center"/>
    </xf>
    <xf numFmtId="0" fontId="125" fillId="0" borderId="17" xfId="0" applyFont="1" applyBorder="1" applyAlignment="1">
      <alignment horizontal="right" vertical="center"/>
    </xf>
    <xf numFmtId="0" fontId="125" fillId="0" borderId="50" xfId="0" applyFont="1" applyBorder="1" applyAlignment="1">
      <alignment horizontal="right" vertical="center"/>
    </xf>
    <xf numFmtId="164" fontId="125" fillId="0" borderId="54" xfId="0" applyNumberFormat="1" applyFont="1" applyBorder="1" applyAlignment="1">
      <alignment horizontal="center" vertical="center"/>
    </xf>
    <xf numFmtId="164" fontId="125" fillId="0" borderId="63" xfId="0" applyNumberFormat="1" applyFont="1" applyBorder="1" applyAlignment="1">
      <alignment horizontal="center" vertical="center"/>
    </xf>
    <xf numFmtId="164" fontId="122" fillId="0" borderId="59" xfId="0" applyNumberFormat="1" applyFont="1" applyBorder="1" applyAlignment="1">
      <alignment horizontal="center" vertical="center"/>
    </xf>
    <xf numFmtId="164" fontId="125" fillId="0" borderId="58" xfId="0" applyNumberFormat="1" applyFont="1" applyBorder="1" applyAlignment="1">
      <alignment horizontal="center" vertical="center"/>
    </xf>
    <xf numFmtId="1" fontId="122" fillId="0" borderId="59" xfId="0" applyNumberFormat="1" applyFont="1" applyBorder="1" applyAlignment="1">
      <alignment horizontal="center" vertical="center"/>
    </xf>
    <xf numFmtId="0" fontId="132" fillId="0" borderId="0" xfId="0" applyFont="1" applyAlignment="1">
      <alignment horizontal="right" vertical="center"/>
    </xf>
    <xf numFmtId="0" fontId="125" fillId="41" borderId="16" xfId="0" applyFont="1" applyFill="1" applyBorder="1" applyAlignment="1">
      <alignment horizontal="right" vertical="center"/>
    </xf>
    <xf numFmtId="0" fontId="107" fillId="40" borderId="64" xfId="0" applyFont="1" applyFill="1" applyBorder="1" applyAlignment="1">
      <alignment horizontal="center" vertical="center" wrapText="1"/>
    </xf>
    <xf numFmtId="0" fontId="108" fillId="0" borderId="59" xfId="0" applyFont="1" applyBorder="1" applyAlignment="1">
      <alignment horizontal="center" vertical="center"/>
    </xf>
    <xf numFmtId="0" fontId="122" fillId="0" borderId="71" xfId="0" applyFont="1" applyBorder="1" applyAlignment="1">
      <alignment vertical="center"/>
    </xf>
    <xf numFmtId="0" fontId="122" fillId="0" borderId="51" xfId="0" applyFont="1" applyBorder="1" applyAlignment="1">
      <alignment horizontal="justify" vertical="center"/>
    </xf>
    <xf numFmtId="0" fontId="125" fillId="0" borderId="51" xfId="0" applyFont="1" applyBorder="1" applyAlignment="1">
      <alignment vertical="center"/>
    </xf>
    <xf numFmtId="0" fontId="125" fillId="0" borderId="72" xfId="0" applyFont="1" applyBorder="1" applyAlignment="1">
      <alignment horizontal="center" vertical="center"/>
    </xf>
    <xf numFmtId="0" fontId="122" fillId="0" borderId="52" xfId="0" applyFont="1" applyBorder="1" applyAlignment="1">
      <alignment horizontal="center" vertical="center"/>
    </xf>
    <xf numFmtId="0" fontId="122" fillId="0" borderId="71" xfId="0" applyFont="1" applyBorder="1" applyAlignment="1">
      <alignment horizontal="center" vertical="center"/>
    </xf>
    <xf numFmtId="0" fontId="122" fillId="0" borderId="51" xfId="0" applyFont="1" applyBorder="1" applyAlignment="1">
      <alignment vertical="center"/>
    </xf>
    <xf numFmtId="0" fontId="125" fillId="41" borderId="47" xfId="0" applyFont="1" applyFill="1" applyBorder="1" applyAlignment="1">
      <alignment horizontal="center" vertical="center"/>
    </xf>
    <xf numFmtId="0" fontId="125" fillId="41" borderId="48" xfId="0" applyFont="1" applyFill="1" applyBorder="1" applyAlignment="1">
      <alignment vertical="center"/>
    </xf>
    <xf numFmtId="0" fontId="125" fillId="41" borderId="48" xfId="0" applyFont="1" applyFill="1" applyBorder="1" applyAlignment="1">
      <alignment horizontal="right" vertical="center"/>
    </xf>
    <xf numFmtId="0" fontId="125" fillId="41" borderId="50" xfId="0" applyFont="1" applyFill="1" applyBorder="1" applyAlignment="1">
      <alignment horizontal="center" vertical="center"/>
    </xf>
    <xf numFmtId="0" fontId="125" fillId="41" borderId="17" xfId="0" applyFont="1" applyFill="1" applyBorder="1" applyAlignment="1">
      <alignment vertical="center"/>
    </xf>
    <xf numFmtId="3" fontId="125" fillId="41" borderId="17" xfId="0" applyNumberFormat="1" applyFont="1" applyFill="1" applyBorder="1" applyAlignment="1">
      <alignment horizontal="right" vertical="center"/>
    </xf>
    <xf numFmtId="3" fontId="125" fillId="41" borderId="48" xfId="0" applyNumberFormat="1" applyFont="1" applyFill="1" applyBorder="1" applyAlignment="1">
      <alignment horizontal="right" vertical="center"/>
    </xf>
    <xf numFmtId="0" fontId="122" fillId="41" borderId="52" xfId="0" applyFont="1" applyFill="1" applyBorder="1" applyAlignment="1">
      <alignment horizontal="center" vertical="center"/>
    </xf>
    <xf numFmtId="0" fontId="125" fillId="0" borderId="71" xfId="0" applyFont="1" applyBorder="1" applyAlignment="1">
      <alignment horizontal="center" vertical="center"/>
    </xf>
    <xf numFmtId="0" fontId="125" fillId="0" borderId="51" xfId="0" applyFont="1" applyBorder="1" applyAlignment="1">
      <alignment horizontal="right" vertical="center"/>
    </xf>
    <xf numFmtId="0" fontId="107" fillId="40" borderId="17" xfId="0" applyFont="1" applyFill="1" applyBorder="1" applyAlignment="1">
      <alignment horizontal="center" vertical="center"/>
    </xf>
    <xf numFmtId="0" fontId="107" fillId="40" borderId="63" xfId="0" applyFont="1" applyFill="1" applyBorder="1" applyAlignment="1">
      <alignment horizontal="center" vertical="center" wrapText="1"/>
    </xf>
    <xf numFmtId="0" fontId="103" fillId="0" borderId="52" xfId="0" applyFont="1" applyBorder="1" applyAlignment="1">
      <alignment horizontal="center" vertical="center"/>
    </xf>
    <xf numFmtId="0" fontId="103" fillId="0" borderId="59" xfId="0" applyFont="1" applyBorder="1" applyAlignment="1">
      <alignment horizontal="center" vertical="center"/>
    </xf>
    <xf numFmtId="3" fontId="115" fillId="5" borderId="53" xfId="0" applyNumberFormat="1" applyFont="1" applyFill="1" applyBorder="1" applyAlignment="1">
      <alignment horizontal="right" vertical="center" wrapText="1"/>
    </xf>
    <xf numFmtId="0" fontId="133" fillId="0" borderId="0" xfId="0" applyFont="1"/>
    <xf numFmtId="0" fontId="103" fillId="0" borderId="53" xfId="0" applyFont="1" applyBorder="1" applyAlignment="1">
      <alignment horizontal="center" vertical="center"/>
    </xf>
    <xf numFmtId="0" fontId="107" fillId="40" borderId="69" xfId="0" applyFont="1" applyFill="1" applyBorder="1" applyAlignment="1">
      <alignment horizontal="center" vertical="center"/>
    </xf>
    <xf numFmtId="0" fontId="107" fillId="40" borderId="68" xfId="0" applyFont="1" applyFill="1" applyBorder="1" applyAlignment="1">
      <alignment horizontal="center" vertical="center" wrapText="1"/>
    </xf>
    <xf numFmtId="0" fontId="119" fillId="42" borderId="16" xfId="0" applyFont="1" applyFill="1" applyBorder="1" applyAlignment="1">
      <alignment horizontal="center" vertical="center" wrapText="1"/>
    </xf>
    <xf numFmtId="0" fontId="16" fillId="0" borderId="0" xfId="0" applyFont="1"/>
    <xf numFmtId="0" fontId="131" fillId="0" borderId="0" xfId="0" applyFont="1"/>
    <xf numFmtId="0" fontId="16" fillId="0" borderId="0" xfId="0" applyFont="1" applyFill="1"/>
    <xf numFmtId="0" fontId="131" fillId="0" borderId="0" xfId="0" applyFont="1" applyFill="1"/>
    <xf numFmtId="49" fontId="103" fillId="0" borderId="0" xfId="0" applyNumberFormat="1" applyFont="1" applyFill="1" applyAlignment="1">
      <alignment horizontal="right"/>
    </xf>
    <xf numFmtId="0" fontId="118" fillId="0" borderId="0" xfId="0" applyFont="1"/>
    <xf numFmtId="3" fontId="113" fillId="5" borderId="53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108" fillId="0" borderId="0" xfId="0" applyFont="1"/>
    <xf numFmtId="0" fontId="141" fillId="0" borderId="0" xfId="0" applyFont="1"/>
    <xf numFmtId="0" fontId="108" fillId="0" borderId="0" xfId="0" applyFont="1" applyAlignment="1">
      <alignment wrapText="1"/>
    </xf>
    <xf numFmtId="0" fontId="118" fillId="5" borderId="47" xfId="0" applyFont="1" applyFill="1" applyBorder="1" applyAlignment="1">
      <alignment horizontal="center" vertical="center"/>
    </xf>
    <xf numFmtId="0" fontId="118" fillId="5" borderId="48" xfId="0" applyFont="1" applyFill="1" applyBorder="1" applyAlignment="1">
      <alignment vertical="center"/>
    </xf>
    <xf numFmtId="0" fontId="118" fillId="5" borderId="49" xfId="0" applyFont="1" applyFill="1" applyBorder="1" applyAlignment="1">
      <alignment horizontal="center" vertical="center"/>
    </xf>
    <xf numFmtId="0" fontId="118" fillId="5" borderId="16" xfId="0" applyFont="1" applyFill="1" applyBorder="1" applyAlignment="1">
      <alignment vertical="center"/>
    </xf>
    <xf numFmtId="0" fontId="118" fillId="5" borderId="50" xfId="0" applyFont="1" applyFill="1" applyBorder="1" applyAlignment="1">
      <alignment horizontal="center" vertical="center"/>
    </xf>
    <xf numFmtId="0" fontId="118" fillId="5" borderId="38" xfId="0" applyFont="1" applyFill="1" applyBorder="1" applyAlignment="1">
      <alignment vertical="center"/>
    </xf>
    <xf numFmtId="0" fontId="118" fillId="0" borderId="47" xfId="0" applyFont="1" applyBorder="1" applyAlignment="1">
      <alignment horizontal="center" vertical="center"/>
    </xf>
    <xf numFmtId="0" fontId="118" fillId="0" borderId="48" xfId="0" applyFont="1" applyBorder="1" applyAlignment="1">
      <alignment vertical="center"/>
    </xf>
    <xf numFmtId="0" fontId="118" fillId="0" borderId="49" xfId="0" applyFont="1" applyBorder="1" applyAlignment="1">
      <alignment horizontal="center" vertical="center"/>
    </xf>
    <xf numFmtId="0" fontId="118" fillId="0" borderId="16" xfId="0" applyFont="1" applyBorder="1" applyAlignment="1">
      <alignment vertical="center"/>
    </xf>
    <xf numFmtId="3" fontId="118" fillId="0" borderId="16" xfId="0" applyNumberFormat="1" applyFont="1" applyBorder="1" applyAlignment="1">
      <alignment horizontal="right" vertical="center"/>
    </xf>
    <xf numFmtId="0" fontId="118" fillId="0" borderId="50" xfId="0" applyFont="1" applyBorder="1" applyAlignment="1">
      <alignment horizontal="center" vertical="center"/>
    </xf>
    <xf numFmtId="0" fontId="118" fillId="0" borderId="38" xfId="0" applyFont="1" applyBorder="1" applyAlignment="1">
      <alignment vertical="center"/>
    </xf>
    <xf numFmtId="0" fontId="109" fillId="0" borderId="0" xfId="0" applyFont="1" applyBorder="1" applyAlignment="1">
      <alignment horizontal="left" vertical="center" wrapText="1"/>
    </xf>
    <xf numFmtId="0" fontId="142" fillId="0" borderId="0" xfId="0" applyFont="1" applyBorder="1"/>
    <xf numFmtId="0" fontId="143" fillId="0" borderId="0" xfId="0" applyFont="1"/>
    <xf numFmtId="0" fontId="144" fillId="0" borderId="0" xfId="0" applyFont="1"/>
    <xf numFmtId="0" fontId="145" fillId="0" borderId="0" xfId="1" applyFont="1" applyAlignment="1">
      <alignment vertical="center"/>
    </xf>
    <xf numFmtId="0" fontId="145" fillId="0" borderId="0" xfId="1" applyFont="1"/>
    <xf numFmtId="0" fontId="144" fillId="0" borderId="0" xfId="0" applyFont="1" applyAlignment="1">
      <alignment vertical="center"/>
    </xf>
    <xf numFmtId="0" fontId="146" fillId="0" borderId="67" xfId="0" applyFont="1" applyBorder="1" applyAlignment="1">
      <alignment horizontal="center" vertical="center" wrapText="1"/>
    </xf>
    <xf numFmtId="0" fontId="146" fillId="0" borderId="65" xfId="0" applyFont="1" applyBorder="1" applyAlignment="1">
      <alignment horizontal="center" vertical="center" wrapText="1"/>
    </xf>
    <xf numFmtId="0" fontId="146" fillId="0" borderId="53" xfId="0" applyFont="1" applyBorder="1" applyAlignment="1">
      <alignment horizontal="center" vertical="center" wrapText="1"/>
    </xf>
    <xf numFmtId="3" fontId="103" fillId="0" borderId="59" xfId="0" applyNumberFormat="1" applyFont="1" applyBorder="1" applyAlignment="1">
      <alignment horizontal="center" vertical="center"/>
    </xf>
    <xf numFmtId="3" fontId="101" fillId="0" borderId="0" xfId="0" applyNumberFormat="1" applyFont="1"/>
    <xf numFmtId="0" fontId="105" fillId="0" borderId="71" xfId="0" applyFont="1" applyBorder="1" applyAlignment="1">
      <alignment horizontal="center" vertical="center" wrapText="1"/>
    </xf>
    <xf numFmtId="0" fontId="105" fillId="0" borderId="51" xfId="0" applyFont="1" applyBorder="1" applyAlignment="1">
      <alignment horizontal="center" vertical="center" wrapText="1"/>
    </xf>
    <xf numFmtId="0" fontId="105" fillId="0" borderId="72" xfId="0" applyFont="1" applyBorder="1" applyAlignment="1">
      <alignment horizontal="center" vertical="center" wrapText="1"/>
    </xf>
    <xf numFmtId="0" fontId="105" fillId="0" borderId="50" xfId="0" applyFont="1" applyBorder="1" applyAlignment="1">
      <alignment horizontal="center" vertical="center" wrapText="1"/>
    </xf>
    <xf numFmtId="0" fontId="105" fillId="0" borderId="38" xfId="0" applyFont="1" applyBorder="1" applyAlignment="1">
      <alignment horizontal="center" vertical="center" wrapText="1"/>
    </xf>
    <xf numFmtId="0" fontId="105" fillId="0" borderId="63" xfId="0" applyFont="1" applyBorder="1" applyAlignment="1">
      <alignment horizontal="center" vertical="center" wrapText="1"/>
    </xf>
    <xf numFmtId="0" fontId="130" fillId="0" borderId="49" xfId="0" applyFont="1" applyFill="1" applyBorder="1" applyAlignment="1">
      <alignment horizontal="center" vertical="center" wrapText="1"/>
    </xf>
    <xf numFmtId="0" fontId="130" fillId="0" borderId="16" xfId="0" applyFont="1" applyFill="1" applyBorder="1" applyAlignment="1">
      <alignment horizontal="center" vertical="center" wrapText="1"/>
    </xf>
    <xf numFmtId="0" fontId="130" fillId="0" borderId="54" xfId="0" applyFont="1" applyFill="1" applyBorder="1" applyAlignment="1">
      <alignment horizontal="center" vertical="center" wrapText="1"/>
    </xf>
    <xf numFmtId="0" fontId="147" fillId="0" borderId="53" xfId="0" applyFont="1" applyBorder="1" applyAlignment="1">
      <alignment horizontal="center" vertical="center" wrapText="1"/>
    </xf>
    <xf numFmtId="0" fontId="147" fillId="0" borderId="5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1" fillId="0" borderId="0" xfId="0" applyFont="1" applyBorder="1"/>
    <xf numFmtId="0" fontId="111" fillId="5" borderId="16" xfId="0" applyFont="1" applyFill="1" applyBorder="1" applyAlignment="1">
      <alignment vertical="center" wrapText="1"/>
    </xf>
    <xf numFmtId="0" fontId="0" fillId="0" borderId="49" xfId="0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111" fillId="5" borderId="48" xfId="0" applyFont="1" applyFill="1" applyBorder="1" applyAlignment="1">
      <alignment vertical="center" wrapText="1"/>
    </xf>
    <xf numFmtId="0" fontId="146" fillId="0" borderId="59" xfId="0" applyFont="1" applyBorder="1" applyAlignment="1">
      <alignment horizontal="center" vertical="center" wrapText="1"/>
    </xf>
    <xf numFmtId="0" fontId="116" fillId="42" borderId="17" xfId="0" applyFont="1" applyFill="1" applyBorder="1" applyAlignment="1">
      <alignment horizontal="center" vertical="center" wrapText="1"/>
    </xf>
    <xf numFmtId="0" fontId="119" fillId="42" borderId="63" xfId="0" applyFont="1" applyFill="1" applyBorder="1" applyAlignment="1">
      <alignment horizontal="center"/>
    </xf>
    <xf numFmtId="0" fontId="0" fillId="0" borderId="16" xfId="0" applyBorder="1"/>
    <xf numFmtId="0" fontId="117" fillId="0" borderId="16" xfId="0" applyFont="1" applyFill="1" applyBorder="1" applyAlignment="1">
      <alignment horizontal="left" vertical="center" wrapText="1"/>
    </xf>
    <xf numFmtId="0" fontId="103" fillId="0" borderId="66" xfId="0" applyFont="1" applyBorder="1" applyAlignment="1">
      <alignment horizontal="center" vertical="center"/>
    </xf>
    <xf numFmtId="0" fontId="0" fillId="5" borderId="50" xfId="0" applyFill="1" applyBorder="1" applyAlignment="1">
      <alignment horizontal="center" vertical="center"/>
    </xf>
    <xf numFmtId="0" fontId="111" fillId="5" borderId="17" xfId="0" applyFont="1" applyFill="1" applyBorder="1" applyAlignment="1">
      <alignment vertical="center" wrapText="1"/>
    </xf>
    <xf numFmtId="0" fontId="4" fillId="0" borderId="52" xfId="0" applyFont="1" applyBorder="1" applyAlignment="1">
      <alignment horizontal="center" vertical="center"/>
    </xf>
    <xf numFmtId="0" fontId="113" fillId="5" borderId="53" xfId="0" applyFont="1" applyFill="1" applyBorder="1" applyAlignment="1">
      <alignment horizontal="left" vertical="center" wrapText="1"/>
    </xf>
    <xf numFmtId="3" fontId="113" fillId="5" borderId="53" xfId="0" applyNumberFormat="1" applyFont="1" applyFill="1" applyBorder="1" applyAlignment="1">
      <alignment vertical="center" wrapText="1"/>
    </xf>
    <xf numFmtId="0" fontId="117" fillId="0" borderId="48" xfId="0" applyFont="1" applyFill="1" applyBorder="1" applyAlignment="1">
      <alignment horizontal="left" vertical="center" wrapText="1"/>
    </xf>
    <xf numFmtId="0" fontId="103" fillId="0" borderId="59" xfId="0" applyFont="1" applyBorder="1" applyAlignment="1">
      <alignment horizontal="center"/>
    </xf>
    <xf numFmtId="0" fontId="117" fillId="0" borderId="17" xfId="0" applyFont="1" applyFill="1" applyBorder="1" applyAlignment="1">
      <alignment horizontal="left" vertical="center" wrapText="1"/>
    </xf>
    <xf numFmtId="0" fontId="0" fillId="0" borderId="52" xfId="0" applyBorder="1"/>
    <xf numFmtId="0" fontId="106" fillId="0" borderId="53" xfId="0" applyFont="1" applyBorder="1" applyAlignment="1">
      <alignment horizontal="left" vertical="center" wrapText="1"/>
    </xf>
    <xf numFmtId="0" fontId="103" fillId="0" borderId="52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120" fillId="5" borderId="16" xfId="0" applyFont="1" applyFill="1" applyBorder="1" applyAlignment="1">
      <alignment vertical="center" wrapText="1"/>
    </xf>
    <xf numFmtId="3" fontId="119" fillId="42" borderId="57" xfId="0" applyNumberFormat="1" applyFont="1" applyFill="1" applyBorder="1" applyAlignment="1">
      <alignment horizontal="center" wrapText="1"/>
    </xf>
    <xf numFmtId="0" fontId="120" fillId="5" borderId="48" xfId="0" applyFont="1" applyFill="1" applyBorder="1" applyAlignment="1">
      <alignment vertical="center" wrapText="1"/>
    </xf>
    <xf numFmtId="0" fontId="120" fillId="5" borderId="17" xfId="0" applyFont="1" applyFill="1" applyBorder="1" applyAlignment="1">
      <alignment vertical="center" wrapText="1"/>
    </xf>
    <xf numFmtId="3" fontId="117" fillId="5" borderId="17" xfId="0" applyNumberFormat="1" applyFont="1" applyFill="1" applyBorder="1" applyAlignment="1">
      <alignment horizontal="right" vertical="center" wrapText="1"/>
    </xf>
    <xf numFmtId="3" fontId="120" fillId="5" borderId="17" xfId="0" applyNumberFormat="1" applyFont="1" applyFill="1" applyBorder="1" applyAlignment="1">
      <alignment horizontal="right" vertical="center" wrapText="1"/>
    </xf>
    <xf numFmtId="0" fontId="3" fillId="0" borderId="52" xfId="0" applyFont="1" applyBorder="1"/>
    <xf numFmtId="0" fontId="115" fillId="5" borderId="53" xfId="0" applyFont="1" applyFill="1" applyBorder="1" applyAlignment="1">
      <alignment horizontal="left" vertical="center" wrapText="1"/>
    </xf>
    <xf numFmtId="0" fontId="148" fillId="0" borderId="47" xfId="0" applyFont="1" applyBorder="1" applyAlignment="1">
      <alignment horizontal="center"/>
    </xf>
    <xf numFmtId="0" fontId="148" fillId="0" borderId="49" xfId="0" applyFont="1" applyBorder="1" applyAlignment="1">
      <alignment horizontal="center"/>
    </xf>
    <xf numFmtId="0" fontId="148" fillId="0" borderId="50" xfId="0" applyFont="1" applyBorder="1" applyAlignment="1">
      <alignment horizontal="center"/>
    </xf>
    <xf numFmtId="0" fontId="107" fillId="40" borderId="53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31" fillId="0" borderId="52" xfId="0" applyFont="1" applyFill="1" applyBorder="1" applyAlignment="1">
      <alignment horizontal="center" vertical="center"/>
    </xf>
    <xf numFmtId="3" fontId="149" fillId="0" borderId="53" xfId="0" applyNumberFormat="1" applyFont="1" applyBorder="1" applyAlignment="1">
      <alignment horizontal="right" vertical="center"/>
    </xf>
    <xf numFmtId="0" fontId="150" fillId="0" borderId="48" xfId="0" applyFont="1" applyBorder="1" applyAlignment="1">
      <alignment horizontal="justify" vertical="center" wrapText="1"/>
    </xf>
    <xf numFmtId="3" fontId="150" fillId="0" borderId="48" xfId="0" applyNumberFormat="1" applyFont="1" applyBorder="1" applyAlignment="1">
      <alignment horizontal="right" vertical="center"/>
    </xf>
    <xf numFmtId="0" fontId="16" fillId="0" borderId="49" xfId="0" applyFont="1" applyFill="1" applyBorder="1" applyAlignment="1">
      <alignment horizontal="center" vertical="center"/>
    </xf>
    <xf numFmtId="0" fontId="150" fillId="0" borderId="16" xfId="0" applyFont="1" applyBorder="1" applyAlignment="1">
      <alignment horizontal="justify" vertical="center" wrapText="1"/>
    </xf>
    <xf numFmtId="3" fontId="150" fillId="0" borderId="16" xfId="0" applyNumberFormat="1" applyFont="1" applyBorder="1" applyAlignment="1">
      <alignment horizontal="right" vertical="center"/>
    </xf>
    <xf numFmtId="0" fontId="150" fillId="0" borderId="16" xfId="0" applyFont="1" applyBorder="1" applyAlignment="1">
      <alignment horizontal="right" vertical="center"/>
    </xf>
    <xf numFmtId="0" fontId="150" fillId="41" borderId="16" xfId="0" applyFont="1" applyFill="1" applyBorder="1" applyAlignment="1">
      <alignment horizontal="justify" vertical="center" wrapText="1"/>
    </xf>
    <xf numFmtId="0" fontId="16" fillId="0" borderId="50" xfId="0" applyFont="1" applyFill="1" applyBorder="1" applyAlignment="1">
      <alignment horizontal="center" vertical="center"/>
    </xf>
    <xf numFmtId="0" fontId="149" fillId="0" borderId="53" xfId="0" applyFont="1" applyBorder="1" applyAlignment="1">
      <alignment horizontal="justify" vertical="center" wrapText="1"/>
    </xf>
    <xf numFmtId="0" fontId="16" fillId="0" borderId="47" xfId="0" applyFont="1" applyFill="1" applyBorder="1" applyAlignment="1">
      <alignment horizontal="center" vertical="center"/>
    </xf>
    <xf numFmtId="0" fontId="118" fillId="41" borderId="16" xfId="0" applyFont="1" applyFill="1" applyBorder="1" applyAlignment="1">
      <alignment vertical="center" wrapText="1"/>
    </xf>
    <xf numFmtId="0" fontId="116" fillId="42" borderId="57" xfId="0" applyFont="1" applyFill="1" applyBorder="1" applyAlignment="1">
      <alignment horizontal="center" vertical="center" wrapText="1"/>
    </xf>
    <xf numFmtId="0" fontId="123" fillId="0" borderId="48" xfId="0" applyFont="1" applyBorder="1" applyAlignment="1">
      <alignment horizontal="left" vertical="center" wrapText="1"/>
    </xf>
    <xf numFmtId="0" fontId="123" fillId="0" borderId="48" xfId="0" applyFont="1" applyBorder="1" applyAlignment="1">
      <alignment horizontal="center" vertical="center" wrapText="1"/>
    </xf>
    <xf numFmtId="0" fontId="123" fillId="0" borderId="58" xfId="0" applyFont="1" applyBorder="1" applyAlignment="1">
      <alignment horizontal="center" vertical="center" wrapText="1"/>
    </xf>
    <xf numFmtId="0" fontId="118" fillId="41" borderId="17" xfId="0" applyFont="1" applyFill="1" applyBorder="1" applyAlignment="1">
      <alignment vertical="center" wrapText="1"/>
    </xf>
    <xf numFmtId="3" fontId="121" fillId="0" borderId="17" xfId="0" applyNumberFormat="1" applyFont="1" applyBorder="1" applyAlignment="1">
      <alignment horizontal="right" vertical="center" wrapText="1"/>
    </xf>
    <xf numFmtId="0" fontId="122" fillId="41" borderId="48" xfId="0" applyFont="1" applyFill="1" applyBorder="1" applyAlignment="1">
      <alignment vertical="center" wrapText="1"/>
    </xf>
    <xf numFmtId="0" fontId="0" fillId="0" borderId="52" xfId="0" applyBorder="1" applyAlignment="1">
      <alignment horizontal="center"/>
    </xf>
    <xf numFmtId="0" fontId="122" fillId="41" borderId="53" xfId="0" applyFont="1" applyFill="1" applyBorder="1" applyAlignment="1">
      <alignment vertical="center" wrapText="1"/>
    </xf>
    <xf numFmtId="0" fontId="0" fillId="0" borderId="66" xfId="0" applyBorder="1" applyAlignment="1">
      <alignment horizontal="center"/>
    </xf>
    <xf numFmtId="0" fontId="108" fillId="41" borderId="67" xfId="0" applyFont="1" applyFill="1" applyBorder="1" applyAlignment="1">
      <alignment vertical="center" wrapText="1"/>
    </xf>
    <xf numFmtId="0" fontId="126" fillId="0" borderId="0" xfId="0" applyFont="1"/>
    <xf numFmtId="0" fontId="128" fillId="0" borderId="16" xfId="0" applyFont="1" applyBorder="1" applyAlignment="1">
      <alignment vertical="center" wrapText="1"/>
    </xf>
    <xf numFmtId="0" fontId="129" fillId="42" borderId="56" xfId="0" applyFont="1" applyFill="1" applyBorder="1" applyAlignment="1">
      <alignment horizontal="center" vertical="center" wrapText="1"/>
    </xf>
    <xf numFmtId="0" fontId="129" fillId="42" borderId="57" xfId="0" applyFont="1" applyFill="1" applyBorder="1" applyAlignment="1">
      <alignment horizontal="center" vertical="center" wrapText="1"/>
    </xf>
    <xf numFmtId="0" fontId="128" fillId="0" borderId="48" xfId="0" applyFont="1" applyBorder="1" applyAlignment="1">
      <alignment vertical="center" wrapText="1"/>
    </xf>
    <xf numFmtId="0" fontId="128" fillId="0" borderId="17" xfId="0" applyFont="1" applyBorder="1" applyAlignment="1">
      <alignment vertical="center" wrapText="1"/>
    </xf>
    <xf numFmtId="3" fontId="128" fillId="0" borderId="17" xfId="0" applyNumberFormat="1" applyFont="1" applyBorder="1" applyAlignment="1">
      <alignment horizontal="right" vertical="center" wrapText="1"/>
    </xf>
    <xf numFmtId="164" fontId="111" fillId="5" borderId="58" xfId="0" applyNumberFormat="1" applyFont="1" applyFill="1" applyBorder="1" applyAlignment="1">
      <alignment horizontal="center" vertical="center" wrapText="1"/>
    </xf>
    <xf numFmtId="1" fontId="113" fillId="5" borderId="59" xfId="0" applyNumberFormat="1" applyFont="1" applyFill="1" applyBorder="1" applyAlignment="1">
      <alignment horizontal="center" vertical="center" wrapText="1"/>
    </xf>
    <xf numFmtId="164" fontId="118" fillId="0" borderId="58" xfId="0" applyNumberFormat="1" applyFont="1" applyFill="1" applyBorder="1" applyAlignment="1">
      <alignment horizontal="center"/>
    </xf>
    <xf numFmtId="1" fontId="108" fillId="0" borderId="59" xfId="0" applyNumberFormat="1" applyFont="1" applyBorder="1" applyAlignment="1">
      <alignment horizontal="center"/>
    </xf>
    <xf numFmtId="0" fontId="125" fillId="0" borderId="49" xfId="0" applyFont="1" applyBorder="1" applyAlignment="1">
      <alignment horizontal="center" vertical="center" wrapText="1"/>
    </xf>
    <xf numFmtId="0" fontId="121" fillId="0" borderId="56" xfId="0" applyFont="1" applyBorder="1" applyAlignment="1">
      <alignment vertical="center" wrapText="1"/>
    </xf>
    <xf numFmtId="0" fontId="0" fillId="0" borderId="55" xfId="0" applyBorder="1" applyAlignment="1">
      <alignment horizontal="center" vertical="center"/>
    </xf>
    <xf numFmtId="0" fontId="119" fillId="42" borderId="68" xfId="0" applyFont="1" applyFill="1" applyBorder="1" applyAlignment="1">
      <alignment horizontal="center"/>
    </xf>
    <xf numFmtId="0" fontId="116" fillId="42" borderId="69" xfId="0" applyFont="1" applyFill="1" applyBorder="1" applyAlignment="1">
      <alignment horizontal="center" vertical="center" wrapText="1"/>
    </xf>
    <xf numFmtId="0" fontId="116" fillId="42" borderId="64" xfId="0" applyFont="1" applyFill="1" applyBorder="1" applyAlignment="1">
      <alignment horizontal="center" vertical="center" wrapText="1"/>
    </xf>
    <xf numFmtId="0" fontId="121" fillId="0" borderId="48" xfId="0" applyFont="1" applyBorder="1" applyAlignment="1">
      <alignment vertical="center" wrapText="1"/>
    </xf>
    <xf numFmtId="3" fontId="147" fillId="0" borderId="59" xfId="0" applyNumberFormat="1" applyFont="1" applyBorder="1" applyAlignment="1">
      <alignment horizontal="center" vertical="center" wrapText="1"/>
    </xf>
    <xf numFmtId="3" fontId="121" fillId="0" borderId="16" xfId="0" applyNumberFormat="1" applyFont="1" applyFill="1" applyBorder="1" applyAlignment="1">
      <alignment horizontal="right"/>
    </xf>
    <xf numFmtId="0" fontId="121" fillId="0" borderId="49" xfId="0" applyFont="1" applyFill="1" applyBorder="1" applyAlignment="1">
      <alignment horizontal="center"/>
    </xf>
    <xf numFmtId="3" fontId="121" fillId="0" borderId="54" xfId="0" applyNumberFormat="1" applyFont="1" applyFill="1" applyBorder="1" applyAlignment="1">
      <alignment horizontal="right"/>
    </xf>
    <xf numFmtId="0" fontId="147" fillId="0" borderId="53" xfId="0" applyFont="1" applyFill="1" applyBorder="1" applyAlignment="1">
      <alignment horizontal="center" vertical="center" wrapText="1"/>
    </xf>
    <xf numFmtId="0" fontId="147" fillId="0" borderId="59" xfId="0" applyFont="1" applyFill="1" applyBorder="1" applyAlignment="1">
      <alignment horizontal="center" vertical="center" wrapText="1"/>
    </xf>
    <xf numFmtId="0" fontId="121" fillId="0" borderId="50" xfId="0" applyFont="1" applyFill="1" applyBorder="1" applyAlignment="1">
      <alignment horizontal="center"/>
    </xf>
    <xf numFmtId="0" fontId="121" fillId="0" borderId="52" xfId="0" applyFont="1" applyFill="1" applyBorder="1" applyAlignment="1">
      <alignment horizontal="center"/>
    </xf>
    <xf numFmtId="0" fontId="123" fillId="0" borderId="53" xfId="0" applyFont="1" applyFill="1" applyBorder="1"/>
    <xf numFmtId="0" fontId="121" fillId="0" borderId="16" xfId="0" applyFont="1" applyFill="1" applyBorder="1" applyAlignment="1">
      <alignment horizontal="left"/>
    </xf>
    <xf numFmtId="0" fontId="121" fillId="0" borderId="17" xfId="0" applyFont="1" applyFill="1" applyBorder="1" applyAlignment="1">
      <alignment horizontal="left"/>
    </xf>
    <xf numFmtId="3" fontId="121" fillId="0" borderId="17" xfId="0" applyNumberFormat="1" applyFont="1" applyFill="1" applyBorder="1" applyAlignment="1">
      <alignment horizontal="right"/>
    </xf>
    <xf numFmtId="3" fontId="121" fillId="0" borderId="63" xfId="0" applyNumberFormat="1" applyFont="1" applyFill="1" applyBorder="1" applyAlignment="1">
      <alignment horizontal="right"/>
    </xf>
    <xf numFmtId="3" fontId="121" fillId="0" borderId="16" xfId="0" applyNumberFormat="1" applyFont="1" applyFill="1" applyBorder="1"/>
    <xf numFmtId="3" fontId="121" fillId="0" borderId="54" xfId="0" applyNumberFormat="1" applyFont="1" applyFill="1" applyBorder="1"/>
    <xf numFmtId="0" fontId="116" fillId="42" borderId="63" xfId="0" applyFont="1" applyFill="1" applyBorder="1" applyAlignment="1">
      <alignment horizontal="center" vertical="center" wrapText="1"/>
    </xf>
    <xf numFmtId="0" fontId="121" fillId="0" borderId="48" xfId="0" applyFont="1" applyFill="1" applyBorder="1" applyAlignment="1">
      <alignment horizontal="left"/>
    </xf>
    <xf numFmtId="3" fontId="121" fillId="0" borderId="48" xfId="0" applyNumberFormat="1" applyFont="1" applyFill="1" applyBorder="1"/>
    <xf numFmtId="3" fontId="121" fillId="0" borderId="58" xfId="0" applyNumberFormat="1" applyFont="1" applyFill="1" applyBorder="1"/>
    <xf numFmtId="0" fontId="147" fillId="0" borderId="52" xfId="0" applyFont="1" applyFill="1" applyBorder="1" applyAlignment="1">
      <alignment horizontal="center" vertical="center" wrapText="1"/>
    </xf>
    <xf numFmtId="3" fontId="121" fillId="0" borderId="17" xfId="0" applyNumberFormat="1" applyFont="1" applyFill="1" applyBorder="1"/>
    <xf numFmtId="3" fontId="121" fillId="0" borderId="63" xfId="0" applyNumberFormat="1" applyFont="1" applyFill="1" applyBorder="1"/>
    <xf numFmtId="0" fontId="123" fillId="0" borderId="52" xfId="0" applyFont="1" applyFill="1" applyBorder="1"/>
    <xf numFmtId="3" fontId="123" fillId="0" borderId="53" xfId="0" applyNumberFormat="1" applyFont="1" applyFill="1" applyBorder="1"/>
    <xf numFmtId="3" fontId="123" fillId="0" borderId="59" xfId="0" applyNumberFormat="1" applyFont="1" applyFill="1" applyBorder="1"/>
    <xf numFmtId="0" fontId="121" fillId="0" borderId="16" xfId="0" applyFont="1" applyFill="1" applyBorder="1" applyAlignment="1">
      <alignment horizontal="left" wrapText="1"/>
    </xf>
    <xf numFmtId="0" fontId="121" fillId="0" borderId="17" xfId="0" applyFont="1" applyFill="1" applyBorder="1" applyAlignment="1">
      <alignment horizontal="left" wrapText="1"/>
    </xf>
    <xf numFmtId="0" fontId="121" fillId="0" borderId="47" xfId="0" applyFont="1" applyFill="1" applyBorder="1" applyAlignment="1">
      <alignment horizontal="center" vertical="center"/>
    </xf>
    <xf numFmtId="0" fontId="121" fillId="0" borderId="49" xfId="0" applyFont="1" applyFill="1" applyBorder="1" applyAlignment="1">
      <alignment horizontal="center" vertical="center"/>
    </xf>
    <xf numFmtId="0" fontId="121" fillId="0" borderId="50" xfId="0" applyFont="1" applyFill="1" applyBorder="1" applyAlignment="1">
      <alignment horizontal="center" vertical="center"/>
    </xf>
    <xf numFmtId="0" fontId="151" fillId="0" borderId="0" xfId="0" applyFont="1" applyFill="1" applyBorder="1" applyAlignment="1">
      <alignment horizontal="left" vertical="center"/>
    </xf>
    <xf numFmtId="49" fontId="130" fillId="0" borderId="0" xfId="14" applyNumberFormat="1" applyFont="1" applyAlignment="1">
      <alignment horizontal="right"/>
    </xf>
    <xf numFmtId="0" fontId="147" fillId="44" borderId="52" xfId="0" applyFont="1" applyFill="1" applyBorder="1" applyAlignment="1">
      <alignment horizontal="center" vertical="center" wrapText="1"/>
    </xf>
    <xf numFmtId="0" fontId="147" fillId="44" borderId="53" xfId="0" applyFont="1" applyFill="1" applyBorder="1" applyAlignment="1">
      <alignment horizontal="center" vertical="center" wrapText="1"/>
    </xf>
    <xf numFmtId="0" fontId="147" fillId="44" borderId="59" xfId="0" applyFont="1" applyFill="1" applyBorder="1" applyAlignment="1">
      <alignment horizontal="center" vertical="center" wrapText="1"/>
    </xf>
    <xf numFmtId="0" fontId="116" fillId="43" borderId="56" xfId="0" applyFont="1" applyFill="1" applyBorder="1" applyAlignment="1">
      <alignment horizontal="center" vertical="center" wrapText="1"/>
    </xf>
    <xf numFmtId="1" fontId="130" fillId="0" borderId="61" xfId="0" applyNumberFormat="1" applyFont="1" applyFill="1" applyBorder="1" applyAlignment="1">
      <alignment horizontal="right" vertical="center" wrapText="1"/>
    </xf>
    <xf numFmtId="0" fontId="131" fillId="0" borderId="61" xfId="0" applyFont="1" applyFill="1" applyBorder="1"/>
    <xf numFmtId="0" fontId="0" fillId="0" borderId="62" xfId="0" applyBorder="1"/>
    <xf numFmtId="0" fontId="130" fillId="5" borderId="52" xfId="0" applyFont="1" applyFill="1" applyBorder="1" applyAlignment="1">
      <alignment horizontal="center" vertical="center" wrapText="1"/>
    </xf>
    <xf numFmtId="0" fontId="130" fillId="5" borderId="53" xfId="0" applyFont="1" applyFill="1" applyBorder="1" applyAlignment="1">
      <alignment horizontal="center" vertical="center" wrapText="1"/>
    </xf>
    <xf numFmtId="0" fontId="130" fillId="5" borderId="59" xfId="0" applyFont="1" applyFill="1" applyBorder="1" applyAlignment="1">
      <alignment horizontal="center" vertical="center"/>
    </xf>
    <xf numFmtId="0" fontId="101" fillId="5" borderId="0" xfId="0" applyFont="1" applyFill="1"/>
    <xf numFmtId="0" fontId="130" fillId="5" borderId="59" xfId="0" applyFont="1" applyFill="1" applyBorder="1" applyAlignment="1">
      <alignment horizontal="center" wrapText="1"/>
    </xf>
    <xf numFmtId="0" fontId="139" fillId="0" borderId="16" xfId="0" applyFont="1" applyBorder="1" applyAlignment="1">
      <alignment vertical="center"/>
    </xf>
    <xf numFmtId="3" fontId="139" fillId="0" borderId="16" xfId="0" applyNumberFormat="1" applyFont="1" applyBorder="1" applyAlignment="1">
      <alignment horizontal="right" vertical="center"/>
    </xf>
    <xf numFmtId="164" fontId="139" fillId="0" borderId="54" xfId="0" applyNumberFormat="1" applyFont="1" applyBorder="1" applyAlignment="1">
      <alignment horizontal="center" vertical="center"/>
    </xf>
    <xf numFmtId="0" fontId="139" fillId="41" borderId="49" xfId="0" applyFont="1" applyFill="1" applyBorder="1" applyAlignment="1">
      <alignment horizontal="center" vertical="center"/>
    </xf>
    <xf numFmtId="0" fontId="137" fillId="0" borderId="47" xfId="0" applyFont="1" applyBorder="1" applyAlignment="1">
      <alignment horizontal="center" vertical="center" wrapText="1"/>
    </xf>
    <xf numFmtId="0" fontId="137" fillId="0" borderId="48" xfId="0" applyFont="1" applyBorder="1" applyAlignment="1">
      <alignment horizontal="center" vertical="center" wrapText="1"/>
    </xf>
    <xf numFmtId="0" fontId="137" fillId="0" borderId="58" xfId="0" applyFont="1" applyBorder="1" applyAlignment="1">
      <alignment horizontal="center" vertical="center" wrapText="1"/>
    </xf>
    <xf numFmtId="0" fontId="137" fillId="0" borderId="52" xfId="0" applyFont="1" applyBorder="1" applyAlignment="1">
      <alignment horizontal="center" vertical="center" wrapText="1"/>
    </xf>
    <xf numFmtId="0" fontId="152" fillId="0" borderId="52" xfId="0" applyFont="1" applyBorder="1" applyAlignment="1">
      <alignment horizontal="center" vertical="center" wrapText="1"/>
    </xf>
    <xf numFmtId="0" fontId="152" fillId="0" borderId="53" xfId="0" applyFont="1" applyBorder="1" applyAlignment="1">
      <alignment horizontal="center" vertical="center" wrapText="1"/>
    </xf>
    <xf numFmtId="0" fontId="152" fillId="0" borderId="59" xfId="0" applyFont="1" applyBorder="1" applyAlignment="1">
      <alignment horizontal="center" vertical="center" wrapText="1"/>
    </xf>
    <xf numFmtId="3" fontId="139" fillId="0" borderId="17" xfId="0" applyNumberFormat="1" applyFont="1" applyBorder="1" applyAlignment="1">
      <alignment horizontal="right" vertical="center"/>
    </xf>
    <xf numFmtId="164" fontId="139" fillId="0" borderId="63" xfId="0" applyNumberFormat="1" applyFont="1" applyBorder="1" applyAlignment="1">
      <alignment horizontal="center" vertical="center"/>
    </xf>
    <xf numFmtId="3" fontId="137" fillId="0" borderId="67" xfId="0" applyNumberFormat="1" applyFont="1" applyBorder="1" applyAlignment="1">
      <alignment horizontal="right" vertical="center"/>
    </xf>
    <xf numFmtId="0" fontId="137" fillId="0" borderId="65" xfId="0" applyFont="1" applyBorder="1" applyAlignment="1">
      <alignment horizontal="center" vertical="center"/>
    </xf>
    <xf numFmtId="0" fontId="119" fillId="42" borderId="17" xfId="0" applyFont="1" applyFill="1" applyBorder="1" applyAlignment="1">
      <alignment horizontal="center" vertical="center" wrapText="1"/>
    </xf>
    <xf numFmtId="0" fontId="130" fillId="5" borderId="52" xfId="0" applyFont="1" applyFill="1" applyBorder="1" applyAlignment="1">
      <alignment horizontal="center" vertical="center"/>
    </xf>
    <xf numFmtId="0" fontId="130" fillId="5" borderId="53" xfId="0" applyFont="1" applyFill="1" applyBorder="1" applyAlignment="1">
      <alignment horizontal="center" vertical="center"/>
    </xf>
    <xf numFmtId="0" fontId="130" fillId="5" borderId="59" xfId="0" applyFont="1" applyFill="1" applyBorder="1" applyAlignment="1">
      <alignment horizontal="center" vertical="center" wrapText="1"/>
    </xf>
    <xf numFmtId="0" fontId="106" fillId="5" borderId="52" xfId="0" applyFont="1" applyFill="1" applyBorder="1" applyAlignment="1">
      <alignment horizontal="center" vertical="center"/>
    </xf>
    <xf numFmtId="0" fontId="106" fillId="5" borderId="53" xfId="0" applyFont="1" applyFill="1" applyBorder="1" applyAlignment="1">
      <alignment horizontal="left" vertical="center" wrapText="1"/>
    </xf>
    <xf numFmtId="3" fontId="106" fillId="5" borderId="53" xfId="0" applyNumberFormat="1" applyFont="1" applyFill="1" applyBorder="1" applyAlignment="1">
      <alignment horizontal="right" vertical="center"/>
    </xf>
    <xf numFmtId="0" fontId="118" fillId="5" borderId="49" xfId="0" applyFont="1" applyFill="1" applyBorder="1" applyAlignment="1">
      <alignment horizontal="center"/>
    </xf>
    <xf numFmtId="0" fontId="118" fillId="5" borderId="16" xfId="0" applyFont="1" applyFill="1" applyBorder="1" applyAlignment="1">
      <alignment horizontal="left" vertical="center" wrapText="1"/>
    </xf>
    <xf numFmtId="0" fontId="108" fillId="5" borderId="52" xfId="0" applyFont="1" applyFill="1" applyBorder="1" applyAlignment="1">
      <alignment horizontal="center" vertical="center"/>
    </xf>
    <xf numFmtId="0" fontId="139" fillId="5" borderId="49" xfId="0" applyFont="1" applyFill="1" applyBorder="1" applyAlignment="1">
      <alignment horizontal="center" vertical="center"/>
    </xf>
    <xf numFmtId="0" fontId="139" fillId="5" borderId="16" xfId="0" applyFont="1" applyFill="1" applyBorder="1" applyAlignment="1">
      <alignment vertical="center"/>
    </xf>
    <xf numFmtId="3" fontId="139" fillId="5" borderId="16" xfId="0" applyNumberFormat="1" applyFont="1" applyFill="1" applyBorder="1" applyAlignment="1">
      <alignment horizontal="right" vertical="center"/>
    </xf>
    <xf numFmtId="3" fontId="139" fillId="5" borderId="16" xfId="0" applyNumberFormat="1" applyFont="1" applyFill="1" applyBorder="1"/>
    <xf numFmtId="164" fontId="139" fillId="5" borderId="54" xfId="0" applyNumberFormat="1" applyFont="1" applyFill="1" applyBorder="1" applyAlignment="1">
      <alignment horizontal="center" vertical="center"/>
    </xf>
    <xf numFmtId="3" fontId="137" fillId="5" borderId="53" xfId="0" applyNumberFormat="1" applyFont="1" applyFill="1" applyBorder="1" applyAlignment="1">
      <alignment horizontal="right" vertical="center"/>
    </xf>
    <xf numFmtId="0" fontId="119" fillId="42" borderId="63" xfId="0" applyFont="1" applyFill="1" applyBorder="1" applyAlignment="1">
      <alignment horizontal="center" wrapText="1"/>
    </xf>
    <xf numFmtId="0" fontId="107" fillId="40" borderId="52" xfId="0" applyFont="1" applyFill="1" applyBorder="1" applyAlignment="1">
      <alignment horizontal="center" vertical="center" wrapText="1"/>
    </xf>
    <xf numFmtId="0" fontId="107" fillId="40" borderId="59" xfId="0" applyFont="1" applyFill="1" applyBorder="1" applyAlignment="1">
      <alignment horizontal="center" vertical="center"/>
    </xf>
    <xf numFmtId="0" fontId="118" fillId="0" borderId="47" xfId="0" applyFont="1" applyBorder="1" applyAlignment="1">
      <alignment vertical="center"/>
    </xf>
    <xf numFmtId="0" fontId="122" fillId="0" borderId="58" xfId="0" applyFont="1" applyBorder="1" applyAlignment="1">
      <alignment horizontal="center" vertical="center" wrapText="1"/>
    </xf>
    <xf numFmtId="0" fontId="103" fillId="0" borderId="52" xfId="0" applyFont="1" applyBorder="1" applyAlignment="1">
      <alignment horizontal="center" vertical="center" wrapText="1"/>
    </xf>
    <xf numFmtId="0" fontId="139" fillId="0" borderId="16" xfId="0" applyFont="1" applyBorder="1" applyAlignment="1">
      <alignment vertical="center" wrapText="1"/>
    </xf>
    <xf numFmtId="0" fontId="139" fillId="0" borderId="16" xfId="0" applyFont="1" applyBorder="1" applyAlignment="1">
      <alignment horizontal="right" vertical="center"/>
    </xf>
    <xf numFmtId="0" fontId="139" fillId="0" borderId="49" xfId="0" applyFont="1" applyBorder="1" applyAlignment="1">
      <alignment horizontal="center" vertical="center" wrapText="1"/>
    </xf>
    <xf numFmtId="0" fontId="137" fillId="41" borderId="47" xfId="0" applyFont="1" applyFill="1" applyBorder="1" applyAlignment="1">
      <alignment horizontal="center" vertical="center" wrapText="1"/>
    </xf>
    <xf numFmtId="0" fontId="137" fillId="41" borderId="48" xfId="0" applyFont="1" applyFill="1" applyBorder="1" applyAlignment="1">
      <alignment horizontal="center" vertical="center" wrapText="1"/>
    </xf>
    <xf numFmtId="0" fontId="137" fillId="41" borderId="58" xfId="0" applyFont="1" applyFill="1" applyBorder="1" applyAlignment="1">
      <alignment horizontal="center" vertical="center" wrapText="1"/>
    </xf>
    <xf numFmtId="0" fontId="140" fillId="42" borderId="56" xfId="0" applyFont="1" applyFill="1" applyBorder="1" applyAlignment="1">
      <alignment horizontal="center" vertical="center" wrapText="1"/>
    </xf>
    <xf numFmtId="0" fontId="140" fillId="42" borderId="57" xfId="0" applyFont="1" applyFill="1" applyBorder="1" applyAlignment="1">
      <alignment horizontal="center" vertical="center" wrapText="1"/>
    </xf>
    <xf numFmtId="0" fontId="137" fillId="41" borderId="48" xfId="0" applyFont="1" applyFill="1" applyBorder="1" applyAlignment="1">
      <alignment vertical="center" wrapText="1"/>
    </xf>
    <xf numFmtId="0" fontId="139" fillId="0" borderId="50" xfId="0" applyFont="1" applyBorder="1" applyAlignment="1">
      <alignment horizontal="center" vertical="center" wrapText="1"/>
    </xf>
    <xf numFmtId="0" fontId="139" fillId="0" borderId="17" xfId="0" applyFont="1" applyBorder="1" applyAlignment="1">
      <alignment vertical="center" wrapText="1"/>
    </xf>
    <xf numFmtId="0" fontId="139" fillId="0" borderId="17" xfId="0" applyFont="1" applyBorder="1" applyAlignment="1">
      <alignment horizontal="right" vertical="center"/>
    </xf>
    <xf numFmtId="0" fontId="137" fillId="0" borderId="48" xfId="0" applyFont="1" applyBorder="1" applyAlignment="1">
      <alignment vertical="center" wrapText="1"/>
    </xf>
    <xf numFmtId="0" fontId="137" fillId="0" borderId="53" xfId="0" applyFont="1" applyBorder="1" applyAlignment="1">
      <alignment vertical="center" wrapText="1"/>
    </xf>
    <xf numFmtId="3" fontId="134" fillId="0" borderId="53" xfId="0" applyNumberFormat="1" applyFont="1" applyBorder="1" applyAlignment="1">
      <alignment horizontal="right" vertical="center"/>
    </xf>
    <xf numFmtId="1" fontId="134" fillId="0" borderId="59" xfId="0" applyNumberFormat="1" applyFont="1" applyBorder="1" applyAlignment="1">
      <alignment horizontal="center" vertical="center"/>
    </xf>
    <xf numFmtId="0" fontId="137" fillId="0" borderId="52" xfId="0" applyFont="1" applyBorder="1" applyAlignment="1">
      <alignment vertical="center" wrapText="1"/>
    </xf>
    <xf numFmtId="0" fontId="105" fillId="41" borderId="52" xfId="0" applyFont="1" applyFill="1" applyBorder="1" applyAlignment="1">
      <alignment horizontal="center" vertical="center" wrapText="1"/>
    </xf>
    <xf numFmtId="0" fontId="105" fillId="41" borderId="53" xfId="0" applyFont="1" applyFill="1" applyBorder="1" applyAlignment="1">
      <alignment horizontal="center" vertical="center" wrapText="1"/>
    </xf>
    <xf numFmtId="0" fontId="105" fillId="41" borderId="59" xfId="0" applyFont="1" applyFill="1" applyBorder="1" applyAlignment="1">
      <alignment horizontal="center" vertical="center" wrapText="1"/>
    </xf>
    <xf numFmtId="0" fontId="108" fillId="5" borderId="53" xfId="0" applyFont="1" applyFill="1" applyBorder="1" applyAlignment="1">
      <alignment vertical="center" wrapText="1"/>
    </xf>
    <xf numFmtId="3" fontId="108" fillId="5" borderId="53" xfId="0" applyNumberFormat="1" applyFont="1" applyFill="1" applyBorder="1" applyAlignment="1">
      <alignment horizontal="right" vertical="center"/>
    </xf>
    <xf numFmtId="0" fontId="106" fillId="5" borderId="52" xfId="0" applyFont="1" applyFill="1" applyBorder="1" applyAlignment="1">
      <alignment vertical="center"/>
    </xf>
    <xf numFmtId="0" fontId="106" fillId="5" borderId="53" xfId="0" applyFont="1" applyFill="1" applyBorder="1" applyAlignment="1">
      <alignment vertical="center"/>
    </xf>
    <xf numFmtId="0" fontId="130" fillId="5" borderId="50" xfId="0" applyFont="1" applyFill="1" applyBorder="1" applyAlignment="1">
      <alignment horizontal="center" vertical="center" wrapText="1"/>
    </xf>
    <xf numFmtId="0" fontId="130" fillId="5" borderId="38" xfId="0" applyFont="1" applyFill="1" applyBorder="1" applyAlignment="1">
      <alignment horizontal="center" vertical="center"/>
    </xf>
    <xf numFmtId="0" fontId="130" fillId="5" borderId="38" xfId="0" applyFont="1" applyFill="1" applyBorder="1" applyAlignment="1">
      <alignment horizontal="center" vertical="center" wrapText="1"/>
    </xf>
    <xf numFmtId="0" fontId="130" fillId="5" borderId="63" xfId="0" applyFont="1" applyFill="1" applyBorder="1" applyAlignment="1">
      <alignment horizontal="center" vertical="center" wrapText="1"/>
    </xf>
    <xf numFmtId="3" fontId="0" fillId="0" borderId="16" xfId="0" applyNumberFormat="1" applyBorder="1"/>
    <xf numFmtId="3" fontId="147" fillId="0" borderId="0" xfId="0" applyNumberFormat="1" applyFont="1" applyBorder="1" applyAlignment="1">
      <alignment horizontal="center" vertical="center" wrapText="1"/>
    </xf>
    <xf numFmtId="176" fontId="121" fillId="0" borderId="0" xfId="0" applyNumberFormat="1" applyFont="1" applyBorder="1" applyAlignment="1">
      <alignment vertical="center" wrapText="1"/>
    </xf>
    <xf numFmtId="176" fontId="121" fillId="0" borderId="0" xfId="0" applyNumberFormat="1" applyFont="1" applyBorder="1" applyAlignment="1">
      <alignment horizontal="right" vertical="center" wrapText="1"/>
    </xf>
    <xf numFmtId="0" fontId="116" fillId="0" borderId="0" xfId="0" applyFont="1" applyFill="1" applyBorder="1" applyAlignment="1">
      <alignment horizontal="center" vertical="center" wrapText="1"/>
    </xf>
    <xf numFmtId="0" fontId="147" fillId="0" borderId="0" xfId="0" applyFont="1" applyFill="1" applyBorder="1" applyAlignment="1">
      <alignment horizontal="center" vertical="center" wrapText="1"/>
    </xf>
    <xf numFmtId="0" fontId="121" fillId="0" borderId="0" xfId="0" applyFont="1" applyFill="1" applyBorder="1" applyAlignment="1"/>
    <xf numFmtId="3" fontId="121" fillId="0" borderId="0" xfId="0" applyNumberFormat="1" applyFont="1" applyFill="1" applyBorder="1" applyAlignment="1">
      <alignment horizontal="right"/>
    </xf>
    <xf numFmtId="0" fontId="116" fillId="0" borderId="0" xfId="0" applyFont="1" applyFill="1" applyBorder="1" applyAlignment="1">
      <alignment horizontal="center" vertical="center"/>
    </xf>
    <xf numFmtId="0" fontId="119" fillId="42" borderId="52" xfId="0" applyFont="1" applyFill="1" applyBorder="1" applyAlignment="1">
      <alignment horizontal="center" vertical="center"/>
    </xf>
    <xf numFmtId="0" fontId="116" fillId="43" borderId="53" xfId="0" applyFont="1" applyFill="1" applyBorder="1" applyAlignment="1">
      <alignment vertical="center"/>
    </xf>
    <xf numFmtId="0" fontId="0" fillId="0" borderId="47" xfId="0" applyBorder="1"/>
    <xf numFmtId="0" fontId="123" fillId="0" borderId="48" xfId="0" applyFont="1" applyFill="1" applyBorder="1" applyAlignment="1">
      <alignment horizontal="center"/>
    </xf>
    <xf numFmtId="0" fontId="121" fillId="0" borderId="48" xfId="0" applyFont="1" applyFill="1" applyBorder="1" applyAlignment="1"/>
    <xf numFmtId="0" fontId="121" fillId="0" borderId="58" xfId="0" applyFont="1" applyFill="1" applyBorder="1" applyAlignment="1"/>
    <xf numFmtId="0" fontId="147" fillId="0" borderId="52" xfId="0" applyFont="1" applyFill="1" applyBorder="1" applyAlignment="1">
      <alignment horizontal="center" vertical="center"/>
    </xf>
    <xf numFmtId="0" fontId="147" fillId="0" borderId="53" xfId="0" applyFont="1" applyFill="1" applyBorder="1" applyAlignment="1">
      <alignment horizontal="center" vertical="center"/>
    </xf>
    <xf numFmtId="0" fontId="116" fillId="43" borderId="59" xfId="0" applyFont="1" applyFill="1" applyBorder="1" applyAlignment="1">
      <alignment horizontal="center" vertical="center" wrapText="1"/>
    </xf>
    <xf numFmtId="0" fontId="116" fillId="43" borderId="53" xfId="0" applyFont="1" applyFill="1" applyBorder="1" applyAlignment="1">
      <alignment horizontal="center" vertical="center" wrapText="1"/>
    </xf>
    <xf numFmtId="0" fontId="119" fillId="42" borderId="54" xfId="0" applyFont="1" applyFill="1" applyBorder="1" applyAlignment="1">
      <alignment horizontal="center" vertical="center" wrapText="1"/>
    </xf>
    <xf numFmtId="3" fontId="137" fillId="5" borderId="81" xfId="0" applyNumberFormat="1" applyFont="1" applyFill="1" applyBorder="1" applyAlignment="1">
      <alignment horizontal="right" vertical="center"/>
    </xf>
    <xf numFmtId="3" fontId="137" fillId="5" borderId="80" xfId="0" applyNumberFormat="1" applyFont="1" applyFill="1" applyBorder="1" applyAlignment="1">
      <alignment horizontal="right" vertical="center"/>
    </xf>
    <xf numFmtId="0" fontId="137" fillId="5" borderId="60" xfId="0" applyFont="1" applyFill="1" applyBorder="1" applyAlignment="1">
      <alignment horizontal="center" vertical="center"/>
    </xf>
    <xf numFmtId="0" fontId="138" fillId="5" borderId="61" xfId="0" applyFont="1" applyFill="1" applyBorder="1" applyAlignment="1">
      <alignment horizontal="right"/>
    </xf>
    <xf numFmtId="0" fontId="138" fillId="5" borderId="61" xfId="0" applyFont="1" applyFill="1" applyBorder="1" applyAlignment="1">
      <alignment vertical="center"/>
    </xf>
    <xf numFmtId="0" fontId="138" fillId="5" borderId="61" xfId="0" applyFont="1" applyFill="1" applyBorder="1" applyAlignment="1">
      <alignment vertical="center" wrapText="1"/>
    </xf>
    <xf numFmtId="0" fontId="139" fillId="5" borderId="62" xfId="0" applyFont="1" applyFill="1" applyBorder="1" applyAlignment="1">
      <alignment horizontal="center" vertical="center" wrapText="1"/>
    </xf>
    <xf numFmtId="0" fontId="139" fillId="5" borderId="55" xfId="0" applyFont="1" applyFill="1" applyBorder="1" applyAlignment="1">
      <alignment horizontal="center" vertical="center"/>
    </xf>
    <xf numFmtId="0" fontId="139" fillId="5" borderId="56" xfId="0" applyFont="1" applyFill="1" applyBorder="1" applyAlignment="1">
      <alignment vertical="center"/>
    </xf>
    <xf numFmtId="3" fontId="139" fillId="5" borderId="56" xfId="0" applyNumberFormat="1" applyFont="1" applyFill="1" applyBorder="1" applyAlignment="1">
      <alignment horizontal="right" vertical="center"/>
    </xf>
    <xf numFmtId="3" fontId="139" fillId="5" borderId="56" xfId="0" applyNumberFormat="1" applyFont="1" applyFill="1" applyBorder="1"/>
    <xf numFmtId="3" fontId="149" fillId="0" borderId="67" xfId="0" applyNumberFormat="1" applyFont="1" applyBorder="1" applyAlignment="1">
      <alignment horizontal="right" vertical="center"/>
    </xf>
    <xf numFmtId="0" fontId="102" fillId="40" borderId="53" xfId="0" applyFont="1" applyFill="1" applyBorder="1" applyAlignment="1">
      <alignment horizontal="center" vertical="center" wrapText="1"/>
    </xf>
    <xf numFmtId="0" fontId="136" fillId="40" borderId="59" xfId="0" applyFont="1" applyFill="1" applyBorder="1" applyAlignment="1">
      <alignment horizontal="center" vertical="center" wrapText="1"/>
    </xf>
    <xf numFmtId="0" fontId="103" fillId="0" borderId="71" xfId="0" applyFont="1" applyBorder="1" applyAlignment="1">
      <alignment horizontal="center" vertical="center"/>
    </xf>
    <xf numFmtId="0" fontId="105" fillId="0" borderId="51" xfId="0" applyFont="1" applyBorder="1" applyAlignment="1">
      <alignment horizontal="center" vertical="center"/>
    </xf>
    <xf numFmtId="0" fontId="131" fillId="0" borderId="68" xfId="0" applyFont="1" applyBorder="1" applyAlignment="1">
      <alignment horizontal="center" vertical="center"/>
    </xf>
    <xf numFmtId="0" fontId="149" fillId="0" borderId="69" xfId="0" applyFont="1" applyBorder="1" applyAlignment="1">
      <alignment horizontal="justify" vertical="center"/>
    </xf>
    <xf numFmtId="3" fontId="149" fillId="0" borderId="69" xfId="0" applyNumberFormat="1" applyFont="1" applyBorder="1" applyAlignment="1">
      <alignment horizontal="right" vertical="center"/>
    </xf>
    <xf numFmtId="0" fontId="16" fillId="0" borderId="60" xfId="0" applyFont="1" applyBorder="1" applyAlignment="1">
      <alignment horizontal="center" vertical="center"/>
    </xf>
    <xf numFmtId="0" fontId="150" fillId="0" borderId="61" xfId="0" applyFont="1" applyBorder="1" applyAlignment="1">
      <alignment horizontal="justify" vertical="center" wrapText="1"/>
    </xf>
    <xf numFmtId="3" fontId="150" fillId="0" borderId="61" xfId="0" applyNumberFormat="1" applyFont="1" applyBorder="1" applyAlignment="1">
      <alignment horizontal="right" vertical="center"/>
    </xf>
    <xf numFmtId="0" fontId="150" fillId="0" borderId="38" xfId="0" applyFont="1" applyBorder="1" applyAlignment="1">
      <alignment horizontal="justify" vertical="center" wrapText="1"/>
    </xf>
    <xf numFmtId="3" fontId="150" fillId="0" borderId="38" xfId="0" applyNumberFormat="1" applyFont="1" applyBorder="1" applyAlignment="1">
      <alignment horizontal="right" vertical="center"/>
    </xf>
    <xf numFmtId="0" fontId="150" fillId="0" borderId="38" xfId="0" applyFont="1" applyBorder="1" applyAlignment="1">
      <alignment horizontal="right" vertical="center"/>
    </xf>
    <xf numFmtId="3" fontId="131" fillId="0" borderId="64" xfId="0" applyNumberFormat="1" applyFont="1" applyBorder="1" applyAlignment="1">
      <alignment vertical="center" wrapText="1"/>
    </xf>
    <xf numFmtId="0" fontId="131" fillId="0" borderId="66" xfId="0" applyFont="1" applyFill="1" applyBorder="1" applyAlignment="1">
      <alignment horizontal="center" vertical="center"/>
    </xf>
    <xf numFmtId="0" fontId="149" fillId="0" borderId="67" xfId="0" applyFont="1" applyBorder="1" applyAlignment="1">
      <alignment horizontal="justify" vertical="center" wrapText="1"/>
    </xf>
    <xf numFmtId="3" fontId="16" fillId="0" borderId="62" xfId="0" applyNumberFormat="1" applyFont="1" applyBorder="1" applyAlignment="1">
      <alignment vertical="center" wrapText="1"/>
    </xf>
    <xf numFmtId="3" fontId="16" fillId="0" borderId="54" xfId="0" applyNumberFormat="1" applyFont="1" applyBorder="1" applyAlignment="1">
      <alignment vertical="center" wrapText="1"/>
    </xf>
    <xf numFmtId="0" fontId="16" fillId="0" borderId="55" xfId="0" applyFont="1" applyFill="1" applyBorder="1" applyAlignment="1">
      <alignment horizontal="center" vertical="center"/>
    </xf>
    <xf numFmtId="0" fontId="150" fillId="0" borderId="56" xfId="0" applyFont="1" applyBorder="1" applyAlignment="1">
      <alignment horizontal="justify" vertical="center" wrapText="1"/>
    </xf>
    <xf numFmtId="3" fontId="150" fillId="0" borderId="56" xfId="0" applyNumberFormat="1" applyFont="1" applyBorder="1" applyAlignment="1">
      <alignment horizontal="right" vertical="center"/>
    </xf>
    <xf numFmtId="0" fontId="150" fillId="0" borderId="56" xfId="0" applyFont="1" applyBorder="1" applyAlignment="1">
      <alignment horizontal="right" vertical="center"/>
    </xf>
    <xf numFmtId="3" fontId="16" fillId="0" borderId="57" xfId="0" applyNumberFormat="1" applyFont="1" applyBorder="1" applyAlignment="1">
      <alignment vertical="center" wrapText="1"/>
    </xf>
    <xf numFmtId="3" fontId="16" fillId="0" borderId="58" xfId="0" applyNumberFormat="1" applyFont="1" applyBorder="1" applyAlignment="1">
      <alignment vertical="center" wrapText="1"/>
    </xf>
    <xf numFmtId="3" fontId="131" fillId="0" borderId="59" xfId="0" applyNumberFormat="1" applyFont="1" applyBorder="1" applyAlignment="1">
      <alignment vertical="center" wrapText="1"/>
    </xf>
    <xf numFmtId="3" fontId="131" fillId="0" borderId="65" xfId="0" applyNumberFormat="1" applyFont="1" applyBorder="1" applyAlignment="1">
      <alignment vertical="center" wrapText="1"/>
    </xf>
    <xf numFmtId="2" fontId="125" fillId="41" borderId="48" xfId="0" applyNumberFormat="1" applyFont="1" applyFill="1" applyBorder="1" applyAlignment="1">
      <alignment horizontal="center" vertical="center" wrapText="1"/>
    </xf>
    <xf numFmtId="2" fontId="125" fillId="41" borderId="56" xfId="0" applyNumberFormat="1" applyFont="1" applyFill="1" applyBorder="1" applyAlignment="1">
      <alignment horizontal="center" vertical="center" wrapText="1"/>
    </xf>
    <xf numFmtId="2" fontId="122" fillId="41" borderId="53" xfId="0" applyNumberFormat="1" applyFont="1" applyFill="1" applyBorder="1" applyAlignment="1">
      <alignment horizontal="center" vertical="center" wrapText="1"/>
    </xf>
    <xf numFmtId="2" fontId="122" fillId="41" borderId="59" xfId="0" applyNumberFormat="1" applyFont="1" applyFill="1" applyBorder="1" applyAlignment="1">
      <alignment horizontal="center" vertical="center" wrapText="1"/>
    </xf>
    <xf numFmtId="0" fontId="119" fillId="42" borderId="17" xfId="0" applyFont="1" applyFill="1" applyBorder="1" applyAlignment="1">
      <alignment horizontal="center" vertical="center" wrapText="1"/>
    </xf>
    <xf numFmtId="3" fontId="139" fillId="0" borderId="16" xfId="0" applyNumberFormat="1" applyFont="1" applyBorder="1" applyAlignment="1">
      <alignment horizontal="right" vertical="center"/>
    </xf>
    <xf numFmtId="164" fontId="139" fillId="0" borderId="54" xfId="0" applyNumberFormat="1" applyFont="1" applyBorder="1" applyAlignment="1">
      <alignment horizontal="center" vertical="center"/>
    </xf>
    <xf numFmtId="0" fontId="119" fillId="42" borderId="63" xfId="0" applyFont="1" applyFill="1" applyBorder="1" applyAlignment="1">
      <alignment horizontal="center" vertical="center" wrapText="1"/>
    </xf>
    <xf numFmtId="0" fontId="103" fillId="0" borderId="72" xfId="0" applyFont="1" applyBorder="1" applyAlignment="1">
      <alignment horizontal="center" vertical="center" wrapText="1"/>
    </xf>
    <xf numFmtId="0" fontId="137" fillId="5" borderId="61" xfId="0" applyFont="1" applyFill="1" applyBorder="1" applyAlignment="1">
      <alignment horizontal="right" vertical="center"/>
    </xf>
    <xf numFmtId="3" fontId="139" fillId="5" borderId="61" xfId="0" applyNumberFormat="1" applyFont="1" applyFill="1" applyBorder="1" applyAlignment="1">
      <alignment horizontal="right" vertical="center"/>
    </xf>
    <xf numFmtId="164" fontId="139" fillId="5" borderId="62" xfId="0" applyNumberFormat="1" applyFont="1" applyFill="1" applyBorder="1" applyAlignment="1">
      <alignment horizontal="center" vertical="center"/>
    </xf>
    <xf numFmtId="0" fontId="139" fillId="41" borderId="55" xfId="0" applyFont="1" applyFill="1" applyBorder="1" applyAlignment="1">
      <alignment horizontal="center" vertical="center"/>
    </xf>
    <xf numFmtId="0" fontId="139" fillId="0" borderId="56" xfId="0" applyFont="1" applyBorder="1" applyAlignment="1">
      <alignment vertical="center"/>
    </xf>
    <xf numFmtId="3" fontId="139" fillId="0" borderId="56" xfId="0" applyNumberFormat="1" applyFont="1" applyBorder="1" applyAlignment="1">
      <alignment horizontal="right" vertical="center"/>
    </xf>
    <xf numFmtId="3" fontId="139" fillId="0" borderId="83" xfId="0" applyNumberFormat="1" applyFont="1" applyBorder="1" applyAlignment="1">
      <alignment horizontal="right" vertical="center"/>
    </xf>
    <xf numFmtId="176" fontId="125" fillId="0" borderId="57" xfId="0" applyNumberFormat="1" applyFont="1" applyBorder="1" applyAlignment="1">
      <alignment horizontal="center" vertical="center"/>
    </xf>
    <xf numFmtId="164" fontId="125" fillId="5" borderId="57" xfId="0" applyNumberFormat="1" applyFont="1" applyFill="1" applyBorder="1" applyAlignment="1">
      <alignment horizontal="center" vertical="center"/>
    </xf>
    <xf numFmtId="1" fontId="137" fillId="5" borderId="80" xfId="0" applyNumberFormat="1" applyFont="1" applyFill="1" applyBorder="1" applyAlignment="1">
      <alignment horizontal="center" vertical="center"/>
    </xf>
    <xf numFmtId="3" fontId="106" fillId="5" borderId="53" xfId="0" applyNumberFormat="1" applyFont="1" applyFill="1" applyBorder="1" applyAlignment="1">
      <alignment horizontal="right" vertical="center" wrapText="1"/>
    </xf>
    <xf numFmtId="2" fontId="108" fillId="0" borderId="80" xfId="0" applyNumberFormat="1" applyFont="1" applyBorder="1" applyAlignment="1">
      <alignment horizontal="center" vertical="center"/>
    </xf>
    <xf numFmtId="2" fontId="108" fillId="0" borderId="87" xfId="0" applyNumberFormat="1" applyFont="1" applyBorder="1" applyAlignment="1">
      <alignment horizontal="center" vertical="center" wrapText="1"/>
    </xf>
    <xf numFmtId="2" fontId="108" fillId="0" borderId="85" xfId="0" applyNumberFormat="1" applyFont="1" applyBorder="1" applyAlignment="1">
      <alignment horizontal="center" vertical="center"/>
    </xf>
    <xf numFmtId="2" fontId="108" fillId="0" borderId="88" xfId="0" applyNumberFormat="1" applyFont="1" applyBorder="1" applyAlignment="1">
      <alignment horizontal="center" vertical="center" wrapText="1"/>
    </xf>
    <xf numFmtId="0" fontId="122" fillId="41" borderId="68" xfId="0" applyFont="1" applyFill="1" applyBorder="1" applyAlignment="1">
      <alignment horizontal="right" vertical="center"/>
    </xf>
    <xf numFmtId="0" fontId="125" fillId="41" borderId="69" xfId="0" applyFont="1" applyFill="1" applyBorder="1" applyAlignment="1">
      <alignment vertical="center"/>
    </xf>
    <xf numFmtId="3" fontId="125" fillId="41" borderId="69" xfId="0" applyNumberFormat="1" applyFont="1" applyFill="1" applyBorder="1" applyAlignment="1">
      <alignment horizontal="right" vertical="center"/>
    </xf>
    <xf numFmtId="0" fontId="125" fillId="41" borderId="64" xfId="0" applyFont="1" applyFill="1" applyBorder="1" applyAlignment="1">
      <alignment horizontal="center" vertical="center"/>
    </xf>
    <xf numFmtId="0" fontId="148" fillId="0" borderId="53" xfId="0" applyFont="1" applyBorder="1"/>
    <xf numFmtId="0" fontId="0" fillId="0" borderId="59" xfId="0" applyBorder="1"/>
    <xf numFmtId="3" fontId="0" fillId="0" borderId="53" xfId="0" applyNumberFormat="1" applyBorder="1"/>
    <xf numFmtId="164" fontId="125" fillId="0" borderId="72" xfId="0" applyNumberFormat="1" applyFont="1" applyBorder="1" applyAlignment="1">
      <alignment horizontal="center" vertical="center"/>
    </xf>
    <xf numFmtId="0" fontId="154" fillId="45" borderId="19" xfId="13" applyFont="1" applyFill="1" applyBorder="1" applyAlignment="1">
      <alignment vertical="center"/>
    </xf>
    <xf numFmtId="0" fontId="154" fillId="45" borderId="73" xfId="13" applyFont="1" applyFill="1" applyBorder="1" applyAlignment="1">
      <alignment vertical="center"/>
    </xf>
    <xf numFmtId="0" fontId="154" fillId="45" borderId="18" xfId="13" applyFont="1" applyFill="1" applyBorder="1" applyAlignment="1">
      <alignment vertical="center"/>
    </xf>
    <xf numFmtId="0" fontId="155" fillId="0" borderId="0" xfId="6" applyFont="1"/>
    <xf numFmtId="0" fontId="155" fillId="0" borderId="0" xfId="6" applyFont="1" applyAlignment="1">
      <alignment horizontal="left" vertical="top"/>
    </xf>
    <xf numFmtId="0" fontId="157" fillId="47" borderId="16" xfId="6" applyFont="1" applyFill="1" applyBorder="1" applyAlignment="1">
      <alignment horizontal="left" vertical="top"/>
    </xf>
    <xf numFmtId="0" fontId="157" fillId="47" borderId="16" xfId="6" applyFont="1" applyFill="1" applyBorder="1" applyAlignment="1">
      <alignment horizontal="center" vertical="center"/>
    </xf>
    <xf numFmtId="0" fontId="155" fillId="4" borderId="16" xfId="6" applyFont="1" applyFill="1" applyBorder="1"/>
    <xf numFmtId="0" fontId="159" fillId="3" borderId="93" xfId="6" applyFont="1" applyFill="1" applyBorder="1"/>
    <xf numFmtId="0" fontId="159" fillId="3" borderId="0" xfId="6" applyFont="1" applyFill="1"/>
    <xf numFmtId="0" fontId="160" fillId="3" borderId="0" xfId="6" applyFont="1" applyFill="1"/>
    <xf numFmtId="0" fontId="160" fillId="3" borderId="94" xfId="6" applyFont="1" applyFill="1" applyBorder="1"/>
    <xf numFmtId="0" fontId="159" fillId="3" borderId="93" xfId="6" applyFont="1" applyFill="1" applyBorder="1" applyAlignment="1">
      <alignment horizontal="left"/>
    </xf>
    <xf numFmtId="0" fontId="159" fillId="3" borderId="0" xfId="6" applyFont="1" applyFill="1" applyAlignment="1">
      <alignment horizontal="left"/>
    </xf>
    <xf numFmtId="22" fontId="159" fillId="3" borderId="75" xfId="6" applyNumberFormat="1" applyFont="1" applyFill="1" applyBorder="1"/>
    <xf numFmtId="22" fontId="159" fillId="3" borderId="13" xfId="6" applyNumberFormat="1" applyFont="1" applyFill="1" applyBorder="1"/>
    <xf numFmtId="0" fontId="160" fillId="3" borderId="13" xfId="6" applyFont="1" applyFill="1" applyBorder="1"/>
    <xf numFmtId="0" fontId="160" fillId="3" borderId="91" xfId="6" applyFont="1" applyFill="1" applyBorder="1"/>
    <xf numFmtId="0" fontId="2" fillId="0" borderId="0" xfId="1"/>
    <xf numFmtId="2" fontId="108" fillId="5" borderId="53" xfId="0" applyNumberFormat="1" applyFont="1" applyFill="1" applyBorder="1" applyAlignment="1">
      <alignment horizontal="center" vertical="center"/>
    </xf>
    <xf numFmtId="2" fontId="108" fillId="5" borderId="59" xfId="0" applyNumberFormat="1" applyFont="1" applyFill="1" applyBorder="1" applyAlignment="1">
      <alignment horizontal="center" vertical="center"/>
    </xf>
    <xf numFmtId="0" fontId="109" fillId="0" borderId="0" xfId="0" applyFont="1" applyBorder="1" applyAlignment="1">
      <alignment horizontal="left" vertical="center" wrapText="1"/>
    </xf>
    <xf numFmtId="0" fontId="108" fillId="0" borderId="0" xfId="0" applyFont="1" applyFill="1" applyAlignment="1">
      <alignment horizontal="left" vertical="center"/>
    </xf>
    <xf numFmtId="3" fontId="123" fillId="0" borderId="53" xfId="0" applyNumberFormat="1" applyFont="1" applyFill="1" applyBorder="1" applyAlignment="1">
      <alignment horizontal="right"/>
    </xf>
    <xf numFmtId="3" fontId="123" fillId="0" borderId="59" xfId="0" applyNumberFormat="1" applyFont="1" applyFill="1" applyBorder="1" applyAlignment="1">
      <alignment horizontal="right"/>
    </xf>
    <xf numFmtId="0" fontId="108" fillId="0" borderId="0" xfId="0" applyFont="1" applyAlignment="1">
      <alignment vertical="center" wrapText="1"/>
    </xf>
    <xf numFmtId="2" fontId="108" fillId="0" borderId="0" xfId="0" applyNumberFormat="1" applyFont="1" applyBorder="1" applyAlignment="1">
      <alignment horizontal="center" vertical="center" wrapText="1"/>
    </xf>
    <xf numFmtId="2" fontId="125" fillId="41" borderId="0" xfId="0" applyNumberFormat="1" applyFont="1" applyFill="1" applyBorder="1" applyAlignment="1">
      <alignment horizontal="center" vertical="center" wrapText="1"/>
    </xf>
    <xf numFmtId="0" fontId="108" fillId="0" borderId="0" xfId="0" applyFont="1" applyFill="1" applyAlignment="1">
      <alignment vertical="center" wrapText="1"/>
    </xf>
    <xf numFmtId="0" fontId="108" fillId="0" borderId="0" xfId="0" applyFont="1" applyFill="1" applyAlignment="1">
      <alignment horizontal="left" vertical="center" wrapText="1"/>
    </xf>
    <xf numFmtId="0" fontId="119" fillId="0" borderId="0" xfId="0" applyFont="1" applyFill="1" applyBorder="1" applyAlignment="1">
      <alignment horizontal="center" vertical="center" wrapText="1"/>
    </xf>
    <xf numFmtId="0" fontId="130" fillId="0" borderId="0" xfId="0" applyFont="1" applyFill="1" applyBorder="1" applyAlignment="1">
      <alignment horizontal="center" vertical="center" wrapText="1"/>
    </xf>
    <xf numFmtId="2" fontId="108" fillId="0" borderId="0" xfId="0" applyNumberFormat="1" applyFont="1" applyFill="1" applyBorder="1" applyAlignment="1">
      <alignment horizontal="center" vertical="center" wrapText="1"/>
    </xf>
    <xf numFmtId="0" fontId="161" fillId="0" borderId="0" xfId="0" applyFont="1" applyAlignment="1">
      <alignment horizontal="right" vertical="center"/>
    </xf>
    <xf numFmtId="176" fontId="121" fillId="0" borderId="0" xfId="0" applyNumberFormat="1" applyFont="1" applyBorder="1" applyAlignment="1">
      <alignment horizontal="center" vertical="center" wrapText="1"/>
    </xf>
    <xf numFmtId="3" fontId="147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36" fillId="0" borderId="0" xfId="0" applyFont="1" applyFill="1" applyBorder="1" applyAlignment="1">
      <alignment horizontal="center" vertical="center" wrapText="1"/>
    </xf>
    <xf numFmtId="0" fontId="103" fillId="0" borderId="0" xfId="0" applyFont="1" applyFill="1" applyBorder="1" applyAlignment="1">
      <alignment horizontal="center" vertical="center" wrapText="1"/>
    </xf>
    <xf numFmtId="3" fontId="131" fillId="0" borderId="0" xfId="0" applyNumberFormat="1" applyFont="1" applyFill="1" applyBorder="1" applyAlignment="1">
      <alignment vertical="center" wrapText="1"/>
    </xf>
    <xf numFmtId="3" fontId="16" fillId="0" borderId="0" xfId="0" applyNumberFormat="1" applyFont="1" applyFill="1" applyBorder="1" applyAlignment="1">
      <alignment vertical="center" wrapText="1"/>
    </xf>
    <xf numFmtId="2" fontId="125" fillId="41" borderId="58" xfId="0" applyNumberFormat="1" applyFont="1" applyFill="1" applyBorder="1" applyAlignment="1">
      <alignment horizontal="center" vertical="center" wrapText="1"/>
    </xf>
    <xf numFmtId="2" fontId="125" fillId="41" borderId="38" xfId="0" applyNumberFormat="1" applyFont="1" applyFill="1" applyBorder="1" applyAlignment="1">
      <alignment horizontal="center" vertical="center" wrapText="1"/>
    </xf>
    <xf numFmtId="2" fontId="125" fillId="41" borderId="63" xfId="0" applyNumberFormat="1" applyFont="1" applyFill="1" applyBorder="1" applyAlignment="1">
      <alignment horizontal="center" vertical="center" wrapText="1"/>
    </xf>
    <xf numFmtId="164" fontId="139" fillId="0" borderId="54" xfId="0" applyNumberFormat="1" applyFont="1" applyBorder="1" applyAlignment="1">
      <alignment horizontal="center" vertical="center"/>
    </xf>
    <xf numFmtId="0" fontId="139" fillId="0" borderId="49" xfId="0" applyFont="1" applyBorder="1" applyAlignment="1">
      <alignment horizontal="center" vertical="center" wrapText="1"/>
    </xf>
    <xf numFmtId="3" fontId="137" fillId="0" borderId="53" xfId="0" applyNumberFormat="1" applyFont="1" applyBorder="1" applyAlignment="1">
      <alignment horizontal="right" vertical="center"/>
    </xf>
    <xf numFmtId="3" fontId="137" fillId="0" borderId="59" xfId="0" applyNumberFormat="1" applyFont="1" applyBorder="1" applyAlignment="1">
      <alignment horizontal="right" vertical="center"/>
    </xf>
    <xf numFmtId="0" fontId="108" fillId="5" borderId="66" xfId="0" applyFont="1" applyFill="1" applyBorder="1" applyAlignment="1">
      <alignment horizontal="center" vertical="center"/>
    </xf>
    <xf numFmtId="0" fontId="108" fillId="5" borderId="67" xfId="0" applyFont="1" applyFill="1" applyBorder="1" applyAlignment="1">
      <alignment horizontal="left" vertical="center" wrapText="1"/>
    </xf>
    <xf numFmtId="3" fontId="108" fillId="5" borderId="67" xfId="0" applyNumberFormat="1" applyFont="1" applyFill="1" applyBorder="1" applyAlignment="1">
      <alignment horizontal="right" vertical="center" wrapText="1"/>
    </xf>
    <xf numFmtId="3" fontId="106" fillId="5" borderId="67" xfId="0" applyNumberFormat="1" applyFont="1" applyFill="1" applyBorder="1" applyAlignment="1">
      <alignment horizontal="right" vertical="center"/>
    </xf>
    <xf numFmtId="3" fontId="118" fillId="0" borderId="16" xfId="0" applyNumberFormat="1" applyFont="1" applyBorder="1" applyAlignment="1">
      <alignment horizontal="right" vertical="center" wrapText="1"/>
    </xf>
    <xf numFmtId="2" fontId="125" fillId="41" borderId="16" xfId="0" applyNumberFormat="1" applyFont="1" applyFill="1" applyBorder="1" applyAlignment="1">
      <alignment horizontal="center" vertical="center"/>
    </xf>
    <xf numFmtId="0" fontId="118" fillId="0" borderId="16" xfId="0" applyFont="1" applyBorder="1" applyAlignment="1">
      <alignment horizontal="right" vertical="center"/>
    </xf>
    <xf numFmtId="0" fontId="118" fillId="0" borderId="16" xfId="0" applyFont="1" applyBorder="1" applyAlignment="1">
      <alignment horizontal="right" vertical="center" wrapText="1"/>
    </xf>
    <xf numFmtId="0" fontId="118" fillId="5" borderId="60" xfId="0" applyFont="1" applyFill="1" applyBorder="1" applyAlignment="1">
      <alignment horizontal="center"/>
    </xf>
    <xf numFmtId="0" fontId="118" fillId="5" borderId="61" xfId="0" applyFont="1" applyFill="1" applyBorder="1" applyAlignment="1">
      <alignment horizontal="left" vertical="center" wrapText="1"/>
    </xf>
    <xf numFmtId="3" fontId="118" fillId="0" borderId="61" xfId="0" applyNumberFormat="1" applyFont="1" applyBorder="1" applyAlignment="1">
      <alignment horizontal="right" vertical="center"/>
    </xf>
    <xf numFmtId="3" fontId="118" fillId="0" borderId="61" xfId="0" applyNumberFormat="1" applyFont="1" applyBorder="1" applyAlignment="1">
      <alignment horizontal="right" vertical="center" wrapText="1"/>
    </xf>
    <xf numFmtId="2" fontId="125" fillId="41" borderId="61" xfId="0" applyNumberFormat="1" applyFont="1" applyFill="1" applyBorder="1" applyAlignment="1">
      <alignment horizontal="center" vertical="center"/>
    </xf>
    <xf numFmtId="2" fontId="125" fillId="41" borderId="62" xfId="0" applyNumberFormat="1" applyFont="1" applyFill="1" applyBorder="1" applyAlignment="1">
      <alignment horizontal="center" vertical="center" wrapText="1"/>
    </xf>
    <xf numFmtId="2" fontId="125" fillId="41" borderId="54" xfId="0" applyNumberFormat="1" applyFont="1" applyFill="1" applyBorder="1" applyAlignment="1">
      <alignment horizontal="center" vertical="center" wrapText="1"/>
    </xf>
    <xf numFmtId="0" fontId="118" fillId="5" borderId="55" xfId="0" applyFont="1" applyFill="1" applyBorder="1" applyAlignment="1">
      <alignment horizontal="center"/>
    </xf>
    <xf numFmtId="0" fontId="118" fillId="5" borderId="56" xfId="0" applyFont="1" applyFill="1" applyBorder="1" applyAlignment="1">
      <alignment horizontal="left" vertical="center" wrapText="1"/>
    </xf>
    <xf numFmtId="3" fontId="118" fillId="0" borderId="56" xfId="0" applyNumberFormat="1" applyFont="1" applyBorder="1" applyAlignment="1">
      <alignment horizontal="right" vertical="center"/>
    </xf>
    <xf numFmtId="3" fontId="118" fillId="0" borderId="56" xfId="0" applyNumberFormat="1" applyFont="1" applyBorder="1" applyAlignment="1">
      <alignment horizontal="right" vertical="center" wrapText="1"/>
    </xf>
    <xf numFmtId="2" fontId="125" fillId="41" borderId="56" xfId="0" applyNumberFormat="1" applyFont="1" applyFill="1" applyBorder="1" applyAlignment="1">
      <alignment horizontal="center" vertical="center"/>
    </xf>
    <xf numFmtId="2" fontId="125" fillId="41" borderId="57" xfId="0" applyNumberFormat="1" applyFont="1" applyFill="1" applyBorder="1" applyAlignment="1">
      <alignment horizontal="center" vertical="center" wrapText="1"/>
    </xf>
    <xf numFmtId="3" fontId="108" fillId="5" borderId="51" xfId="0" applyNumberFormat="1" applyFont="1" applyFill="1" applyBorder="1" applyAlignment="1">
      <alignment horizontal="right" vertical="center" wrapText="1"/>
    </xf>
    <xf numFmtId="3" fontId="106" fillId="5" borderId="51" xfId="0" applyNumberFormat="1" applyFont="1" applyFill="1" applyBorder="1" applyAlignment="1">
      <alignment horizontal="right" vertical="center"/>
    </xf>
    <xf numFmtId="2" fontId="108" fillId="0" borderId="96" xfId="0" applyNumberFormat="1" applyFont="1" applyBorder="1" applyAlignment="1">
      <alignment horizontal="center" vertical="center"/>
    </xf>
    <xf numFmtId="2" fontId="108" fillId="0" borderId="95" xfId="0" applyNumberFormat="1" applyFont="1" applyBorder="1" applyAlignment="1">
      <alignment horizontal="center" vertical="center" wrapText="1"/>
    </xf>
    <xf numFmtId="0" fontId="108" fillId="5" borderId="71" xfId="0" applyFont="1" applyFill="1" applyBorder="1" applyAlignment="1">
      <alignment horizontal="center" vertical="center"/>
    </xf>
    <xf numFmtId="0" fontId="108" fillId="5" borderId="51" xfId="0" applyFont="1" applyFill="1" applyBorder="1" applyAlignment="1">
      <alignment horizontal="left" vertical="center" wrapText="1"/>
    </xf>
    <xf numFmtId="3" fontId="139" fillId="0" borderId="16" xfId="0" applyNumberFormat="1" applyFont="1" applyBorder="1" applyAlignment="1">
      <alignment vertical="center"/>
    </xf>
    <xf numFmtId="3" fontId="118" fillId="0" borderId="48" xfId="0" applyNumberFormat="1" applyFont="1" applyFill="1" applyBorder="1" applyAlignment="1">
      <alignment horizontal="right" vertical="center"/>
    </xf>
    <xf numFmtId="2" fontId="118" fillId="0" borderId="48" xfId="0" applyNumberFormat="1" applyFont="1" applyFill="1" applyBorder="1" applyAlignment="1">
      <alignment horizontal="center" vertical="center"/>
    </xf>
    <xf numFmtId="2" fontId="118" fillId="0" borderId="58" xfId="0" applyNumberFormat="1" applyFont="1" applyFill="1" applyBorder="1" applyAlignment="1">
      <alignment horizontal="center" vertical="center"/>
    </xf>
    <xf numFmtId="3" fontId="118" fillId="0" borderId="16" xfId="0" applyNumberFormat="1" applyFont="1" applyFill="1" applyBorder="1" applyAlignment="1">
      <alignment horizontal="right" vertical="center"/>
    </xf>
    <xf numFmtId="2" fontId="118" fillId="0" borderId="16" xfId="0" applyNumberFormat="1" applyFont="1" applyFill="1" applyBorder="1" applyAlignment="1">
      <alignment horizontal="center" vertical="center"/>
    </xf>
    <xf numFmtId="2" fontId="118" fillId="0" borderId="54" xfId="0" applyNumberFormat="1" applyFont="1" applyFill="1" applyBorder="1" applyAlignment="1">
      <alignment horizontal="center" vertical="center"/>
    </xf>
    <xf numFmtId="3" fontId="118" fillId="0" borderId="38" xfId="0" applyNumberFormat="1" applyFont="1" applyFill="1" applyBorder="1" applyAlignment="1">
      <alignment horizontal="right" vertical="center"/>
    </xf>
    <xf numFmtId="2" fontId="118" fillId="0" borderId="38" xfId="0" applyNumberFormat="1" applyFont="1" applyFill="1" applyBorder="1" applyAlignment="1">
      <alignment horizontal="center" vertical="center"/>
    </xf>
    <xf numFmtId="2" fontId="118" fillId="0" borderId="63" xfId="0" applyNumberFormat="1" applyFont="1" applyFill="1" applyBorder="1" applyAlignment="1">
      <alignment horizontal="center" vertical="center"/>
    </xf>
    <xf numFmtId="3" fontId="108" fillId="0" borderId="53" xfId="0" applyNumberFormat="1" applyFont="1" applyFill="1" applyBorder="1" applyAlignment="1">
      <alignment horizontal="right" vertical="center"/>
    </xf>
    <xf numFmtId="2" fontId="108" fillId="0" borderId="53" xfId="0" applyNumberFormat="1" applyFont="1" applyFill="1" applyBorder="1" applyAlignment="1">
      <alignment horizontal="center" vertical="center"/>
    </xf>
    <xf numFmtId="2" fontId="108" fillId="0" borderId="59" xfId="0" applyNumberFormat="1" applyFont="1" applyFill="1" applyBorder="1" applyAlignment="1">
      <alignment horizontal="center" vertical="center"/>
    </xf>
    <xf numFmtId="2" fontId="118" fillId="0" borderId="54" xfId="486" applyNumberFormat="1" applyFont="1" applyFill="1" applyBorder="1" applyAlignment="1">
      <alignment horizontal="center" vertical="center"/>
    </xf>
    <xf numFmtId="3" fontId="106" fillId="0" borderId="53" xfId="0" applyNumberFormat="1" applyFont="1" applyFill="1" applyBorder="1" applyAlignment="1">
      <alignment horizontal="right" vertical="center"/>
    </xf>
    <xf numFmtId="4" fontId="121" fillId="0" borderId="58" xfId="0" applyNumberFormat="1" applyFont="1" applyBorder="1" applyAlignment="1">
      <alignment horizontal="center" vertical="center" wrapText="1"/>
    </xf>
    <xf numFmtId="4" fontId="121" fillId="0" borderId="57" xfId="0" applyNumberFormat="1" applyFont="1" applyBorder="1" applyAlignment="1">
      <alignment horizontal="center" vertical="center" wrapText="1"/>
    </xf>
    <xf numFmtId="0" fontId="153" fillId="0" borderId="0" xfId="6" applyFont="1" applyAlignment="1">
      <alignment horizontal="center" vertical="center" wrapText="1"/>
    </xf>
    <xf numFmtId="0" fontId="156" fillId="46" borderId="82" xfId="6" applyFont="1" applyFill="1" applyBorder="1" applyAlignment="1">
      <alignment horizontal="center" vertical="center"/>
    </xf>
    <xf numFmtId="0" fontId="156" fillId="46" borderId="90" xfId="6" applyFont="1" applyFill="1" applyBorder="1" applyAlignment="1">
      <alignment horizontal="center" vertical="center"/>
    </xf>
    <xf numFmtId="0" fontId="156" fillId="46" borderId="75" xfId="6" applyFont="1" applyFill="1" applyBorder="1" applyAlignment="1">
      <alignment horizontal="center" vertical="center"/>
    </xf>
    <xf numFmtId="0" fontId="156" fillId="46" borderId="91" xfId="6" applyFont="1" applyFill="1" applyBorder="1" applyAlignment="1">
      <alignment horizontal="center" vertical="center"/>
    </xf>
    <xf numFmtId="14" fontId="156" fillId="46" borderId="90" xfId="6" applyNumberFormat="1" applyFont="1" applyFill="1" applyBorder="1" applyAlignment="1">
      <alignment horizontal="center" vertical="center"/>
    </xf>
    <xf numFmtId="14" fontId="156" fillId="46" borderId="91" xfId="6" applyNumberFormat="1" applyFont="1" applyFill="1" applyBorder="1" applyAlignment="1">
      <alignment horizontal="center" vertical="center"/>
    </xf>
    <xf numFmtId="0" fontId="157" fillId="47" borderId="19" xfId="6" applyFont="1" applyFill="1" applyBorder="1" applyAlignment="1">
      <alignment horizontal="left" vertical="top"/>
    </xf>
    <xf numFmtId="0" fontId="157" fillId="47" borderId="18" xfId="6" applyFont="1" applyFill="1" applyBorder="1" applyAlignment="1">
      <alignment horizontal="left" vertical="top"/>
    </xf>
    <xf numFmtId="0" fontId="158" fillId="48" borderId="82" xfId="6" applyFont="1" applyFill="1" applyBorder="1" applyAlignment="1">
      <alignment horizontal="center" vertical="center"/>
    </xf>
    <xf numFmtId="0" fontId="158" fillId="48" borderId="75" xfId="6" applyFont="1" applyFill="1" applyBorder="1" applyAlignment="1">
      <alignment horizontal="center" vertical="center"/>
    </xf>
    <xf numFmtId="0" fontId="155" fillId="48" borderId="92" xfId="6" applyFont="1" applyFill="1" applyBorder="1" applyAlignment="1">
      <alignment horizontal="center"/>
    </xf>
    <xf numFmtId="0" fontId="155" fillId="48" borderId="90" xfId="6" applyFont="1" applyFill="1" applyBorder="1" applyAlignment="1">
      <alignment horizontal="center"/>
    </xf>
    <xf numFmtId="0" fontId="155" fillId="48" borderId="13" xfId="6" applyFont="1" applyFill="1" applyBorder="1" applyAlignment="1">
      <alignment horizontal="center"/>
    </xf>
    <xf numFmtId="0" fontId="155" fillId="48" borderId="91" xfId="6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49" fontId="10" fillId="4" borderId="6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0" fontId="107" fillId="40" borderId="61" xfId="0" applyFont="1" applyFill="1" applyBorder="1" applyAlignment="1">
      <alignment horizontal="center" vertical="center"/>
    </xf>
    <xf numFmtId="0" fontId="107" fillId="40" borderId="62" xfId="0" applyFont="1" applyFill="1" applyBorder="1" applyAlignment="1">
      <alignment horizontal="center" vertical="center"/>
    </xf>
    <xf numFmtId="0" fontId="107" fillId="42" borderId="61" xfId="0" applyFont="1" applyFill="1" applyBorder="1" applyAlignment="1">
      <alignment horizontal="center" vertical="center"/>
    </xf>
    <xf numFmtId="0" fontId="107" fillId="42" borderId="17" xfId="0" applyFont="1" applyFill="1" applyBorder="1" applyAlignment="1">
      <alignment horizontal="center" vertical="center"/>
    </xf>
    <xf numFmtId="0" fontId="106" fillId="0" borderId="0" xfId="0" applyFont="1" applyBorder="1" applyAlignment="1">
      <alignment horizontal="left" vertical="center" wrapText="1"/>
    </xf>
    <xf numFmtId="0" fontId="107" fillId="40" borderId="60" xfId="0" applyFont="1" applyFill="1" applyBorder="1" applyAlignment="1">
      <alignment horizontal="center" vertical="center" wrapText="1"/>
    </xf>
    <xf numFmtId="0" fontId="107" fillId="40" borderId="50" xfId="0" applyFont="1" applyFill="1" applyBorder="1" applyAlignment="1">
      <alignment horizontal="center" vertical="center" wrapText="1"/>
    </xf>
    <xf numFmtId="0" fontId="103" fillId="0" borderId="53" xfId="0" applyFont="1" applyBorder="1" applyAlignment="1">
      <alignment horizontal="center" vertical="center"/>
    </xf>
    <xf numFmtId="0" fontId="108" fillId="0" borderId="0" xfId="0" applyFont="1" applyAlignment="1">
      <alignment horizontal="left" vertical="center"/>
    </xf>
    <xf numFmtId="0" fontId="107" fillId="40" borderId="69" xfId="0" applyFont="1" applyFill="1" applyBorder="1" applyAlignment="1">
      <alignment horizontal="center" vertical="center"/>
    </xf>
    <xf numFmtId="0" fontId="105" fillId="41" borderId="69" xfId="0" applyFont="1" applyFill="1" applyBorder="1" applyAlignment="1">
      <alignment horizontal="center" vertical="center"/>
    </xf>
    <xf numFmtId="0" fontId="110" fillId="42" borderId="61" xfId="0" applyFont="1" applyFill="1" applyBorder="1" applyAlignment="1">
      <alignment horizontal="center" vertical="center" wrapText="1"/>
    </xf>
    <xf numFmtId="0" fontId="110" fillId="42" borderId="56" xfId="0" applyFont="1" applyFill="1" applyBorder="1" applyAlignment="1">
      <alignment horizontal="center" vertical="center" wrapText="1"/>
    </xf>
    <xf numFmtId="49" fontId="110" fillId="42" borderId="61" xfId="0" applyNumberFormat="1" applyFont="1" applyFill="1" applyBorder="1" applyAlignment="1">
      <alignment horizontal="center" vertical="center" wrapText="1"/>
    </xf>
    <xf numFmtId="49" fontId="110" fillId="42" borderId="62" xfId="0" applyNumberFormat="1" applyFont="1" applyFill="1" applyBorder="1" applyAlignment="1">
      <alignment horizontal="center" vertical="center" wrapText="1"/>
    </xf>
    <xf numFmtId="0" fontId="119" fillId="42" borderId="60" xfId="0" applyFont="1" applyFill="1" applyBorder="1" applyAlignment="1">
      <alignment horizontal="center" vertical="center"/>
    </xf>
    <xf numFmtId="0" fontId="119" fillId="42" borderId="55" xfId="0" applyFont="1" applyFill="1" applyBorder="1" applyAlignment="1">
      <alignment horizontal="center" vertical="center"/>
    </xf>
    <xf numFmtId="0" fontId="109" fillId="0" borderId="0" xfId="0" applyFont="1" applyBorder="1" applyAlignment="1">
      <alignment horizontal="left" vertical="center" wrapText="1"/>
    </xf>
    <xf numFmtId="0" fontId="116" fillId="42" borderId="61" xfId="0" applyFont="1" applyFill="1" applyBorder="1" applyAlignment="1">
      <alignment horizontal="center" vertical="center" wrapText="1"/>
    </xf>
    <xf numFmtId="0" fontId="116" fillId="42" borderId="17" xfId="0" applyFont="1" applyFill="1" applyBorder="1" applyAlignment="1">
      <alignment horizontal="center" vertical="center" wrapText="1"/>
    </xf>
    <xf numFmtId="49" fontId="116" fillId="42" borderId="61" xfId="0" applyNumberFormat="1" applyFont="1" applyFill="1" applyBorder="1" applyAlignment="1">
      <alignment horizontal="center" vertical="center" wrapText="1"/>
    </xf>
    <xf numFmtId="49" fontId="116" fillId="42" borderId="62" xfId="0" applyNumberFormat="1" applyFont="1" applyFill="1" applyBorder="1" applyAlignment="1">
      <alignment horizontal="center" vertical="center" wrapText="1"/>
    </xf>
    <xf numFmtId="0" fontId="119" fillId="42" borderId="50" xfId="0" applyFont="1" applyFill="1" applyBorder="1" applyAlignment="1">
      <alignment horizontal="center" vertical="center"/>
    </xf>
    <xf numFmtId="0" fontId="119" fillId="42" borderId="68" xfId="0" applyFont="1" applyFill="1" applyBorder="1" applyAlignment="1">
      <alignment horizontal="center" vertical="center"/>
    </xf>
    <xf numFmtId="0" fontId="119" fillId="42" borderId="71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16" fillId="42" borderId="56" xfId="0" applyFont="1" applyFill="1" applyBorder="1" applyAlignment="1">
      <alignment horizontal="center" vertical="center" wrapText="1"/>
    </xf>
    <xf numFmtId="0" fontId="109" fillId="0" borderId="0" xfId="0" applyFont="1" applyBorder="1" applyAlignment="1">
      <alignment horizontal="left" vertical="center"/>
    </xf>
    <xf numFmtId="0" fontId="116" fillId="42" borderId="62" xfId="0" applyFont="1" applyFill="1" applyBorder="1" applyAlignment="1">
      <alignment horizontal="center" vertical="center" wrapText="1"/>
    </xf>
    <xf numFmtId="0" fontId="107" fillId="40" borderId="61" xfId="0" applyFont="1" applyFill="1" applyBorder="1" applyAlignment="1">
      <alignment horizontal="center" vertical="center" wrapText="1"/>
    </xf>
    <xf numFmtId="0" fontId="107" fillId="40" borderId="62" xfId="0" applyFont="1" applyFill="1" applyBorder="1" applyAlignment="1">
      <alignment horizontal="center" vertical="center" wrapText="1"/>
    </xf>
    <xf numFmtId="0" fontId="107" fillId="40" borderId="55" xfId="0" applyFont="1" applyFill="1" applyBorder="1" applyAlignment="1">
      <alignment horizontal="center" vertical="center" wrapText="1"/>
    </xf>
    <xf numFmtId="0" fontId="107" fillId="40" borderId="56" xfId="0" applyFont="1" applyFill="1" applyBorder="1" applyAlignment="1">
      <alignment horizontal="center" vertical="center" wrapText="1"/>
    </xf>
    <xf numFmtId="0" fontId="126" fillId="0" borderId="0" xfId="0" applyFont="1" applyAlignment="1">
      <alignment horizontal="left"/>
    </xf>
    <xf numFmtId="0" fontId="107" fillId="40" borderId="68" xfId="0" applyFont="1" applyFill="1" applyBorder="1" applyAlignment="1">
      <alignment horizontal="center" vertical="center" wrapText="1"/>
    </xf>
    <xf numFmtId="0" fontId="107" fillId="40" borderId="47" xfId="0" applyFont="1" applyFill="1" applyBorder="1" applyAlignment="1">
      <alignment horizontal="center" vertical="center" wrapText="1"/>
    </xf>
    <xf numFmtId="0" fontId="104" fillId="0" borderId="0" xfId="0" applyFont="1" applyFill="1" applyBorder="1" applyAlignment="1">
      <alignment horizontal="left" vertical="center" wrapText="1"/>
    </xf>
    <xf numFmtId="0" fontId="107" fillId="40" borderId="16" xfId="0" applyFont="1" applyFill="1" applyBorder="1" applyAlignment="1">
      <alignment horizontal="center" vertical="center" wrapText="1"/>
    </xf>
    <xf numFmtId="0" fontId="108" fillId="0" borderId="0" xfId="0" applyFont="1" applyAlignment="1">
      <alignment horizontal="left" vertical="center" wrapText="1"/>
    </xf>
    <xf numFmtId="0" fontId="108" fillId="0" borderId="75" xfId="0" applyFont="1" applyBorder="1" applyAlignment="1">
      <alignment horizontal="left" vertical="center" wrapText="1"/>
    </xf>
    <xf numFmtId="0" fontId="108" fillId="0" borderId="13" xfId="0" applyFont="1" applyBorder="1" applyAlignment="1">
      <alignment horizontal="left" vertical="center" wrapText="1"/>
    </xf>
    <xf numFmtId="0" fontId="108" fillId="0" borderId="76" xfId="0" applyFont="1" applyBorder="1" applyAlignment="1">
      <alignment horizontal="left" vertical="center" wrapText="1"/>
    </xf>
    <xf numFmtId="0" fontId="108" fillId="0" borderId="19" xfId="0" applyFont="1" applyBorder="1" applyAlignment="1">
      <alignment horizontal="left" vertical="center" wrapText="1"/>
    </xf>
    <xf numFmtId="0" fontId="108" fillId="0" borderId="73" xfId="0" applyFont="1" applyBorder="1" applyAlignment="1">
      <alignment horizontal="left" vertical="center" wrapText="1"/>
    </xf>
    <xf numFmtId="0" fontId="108" fillId="0" borderId="74" xfId="0" applyFont="1" applyBorder="1" applyAlignment="1">
      <alignment horizontal="left" vertical="center" wrapText="1"/>
    </xf>
    <xf numFmtId="0" fontId="119" fillId="42" borderId="60" xfId="0" applyFont="1" applyFill="1" applyBorder="1" applyAlignment="1">
      <alignment horizontal="center" vertical="center" wrapText="1"/>
    </xf>
    <xf numFmtId="0" fontId="119" fillId="42" borderId="49" xfId="0" applyFont="1" applyFill="1" applyBorder="1" applyAlignment="1">
      <alignment horizontal="center" vertical="center" wrapText="1"/>
    </xf>
    <xf numFmtId="0" fontId="119" fillId="42" borderId="61" xfId="0" applyFont="1" applyFill="1" applyBorder="1" applyAlignment="1">
      <alignment horizontal="center" vertical="center" wrapText="1"/>
    </xf>
    <xf numFmtId="0" fontId="119" fillId="42" borderId="16" xfId="0" applyFont="1" applyFill="1" applyBorder="1" applyAlignment="1">
      <alignment horizontal="center" vertical="center" wrapText="1"/>
    </xf>
    <xf numFmtId="0" fontId="119" fillId="42" borderId="62" xfId="0" applyFont="1" applyFill="1" applyBorder="1" applyAlignment="1">
      <alignment horizontal="center" vertical="center" wrapText="1"/>
    </xf>
    <xf numFmtId="0" fontId="119" fillId="42" borderId="54" xfId="0" applyFont="1" applyFill="1" applyBorder="1" applyAlignment="1">
      <alignment horizontal="center" vertical="center" wrapText="1"/>
    </xf>
    <xf numFmtId="0" fontId="129" fillId="42" borderId="61" xfId="0" applyFont="1" applyFill="1" applyBorder="1" applyAlignment="1">
      <alignment horizontal="center" vertical="center" wrapText="1"/>
    </xf>
    <xf numFmtId="0" fontId="129" fillId="42" borderId="56" xfId="0" applyFont="1" applyFill="1" applyBorder="1" applyAlignment="1">
      <alignment horizontal="center" vertical="center" wrapText="1"/>
    </xf>
    <xf numFmtId="0" fontId="129" fillId="42" borderId="62" xfId="0" applyFont="1" applyFill="1" applyBorder="1" applyAlignment="1">
      <alignment horizontal="center" vertical="center" wrapText="1"/>
    </xf>
    <xf numFmtId="0" fontId="136" fillId="42" borderId="60" xfId="0" applyFont="1" applyFill="1" applyBorder="1" applyAlignment="1">
      <alignment horizontal="center" vertical="center"/>
    </xf>
    <xf numFmtId="0" fontId="136" fillId="42" borderId="55" xfId="0" applyFont="1" applyFill="1" applyBorder="1" applyAlignment="1">
      <alignment horizontal="center" vertical="center"/>
    </xf>
    <xf numFmtId="0" fontId="116" fillId="42" borderId="69" xfId="0" applyFont="1" applyFill="1" applyBorder="1" applyAlignment="1">
      <alignment horizontal="center" vertical="center" wrapText="1"/>
    </xf>
    <xf numFmtId="0" fontId="116" fillId="42" borderId="51" xfId="0" applyFont="1" applyFill="1" applyBorder="1" applyAlignment="1">
      <alignment horizontal="center" vertical="center" wrapText="1"/>
    </xf>
    <xf numFmtId="0" fontId="116" fillId="42" borderId="60" xfId="0" applyFont="1" applyFill="1" applyBorder="1" applyAlignment="1">
      <alignment horizontal="center" vertical="center" wrapText="1"/>
    </xf>
    <xf numFmtId="0" fontId="116" fillId="42" borderId="50" xfId="0" applyFont="1" applyFill="1" applyBorder="1" applyAlignment="1">
      <alignment horizontal="center" vertical="center" wrapText="1"/>
    </xf>
    <xf numFmtId="0" fontId="116" fillId="43" borderId="62" xfId="0" applyFont="1" applyFill="1" applyBorder="1" applyAlignment="1">
      <alignment horizontal="center" vertical="center" wrapText="1"/>
    </xf>
    <xf numFmtId="0" fontId="116" fillId="43" borderId="54" xfId="0" applyFont="1" applyFill="1" applyBorder="1" applyAlignment="1">
      <alignment horizontal="center" vertical="center" wrapText="1"/>
    </xf>
    <xf numFmtId="0" fontId="116" fillId="43" borderId="57" xfId="0" applyFont="1" applyFill="1" applyBorder="1" applyAlignment="1">
      <alignment horizontal="center" vertical="center" wrapText="1"/>
    </xf>
    <xf numFmtId="0" fontId="116" fillId="43" borderId="60" xfId="0" applyFont="1" applyFill="1" applyBorder="1" applyAlignment="1">
      <alignment horizontal="center" vertical="center" wrapText="1"/>
    </xf>
    <xf numFmtId="0" fontId="116" fillId="43" borderId="49" xfId="0" applyFont="1" applyFill="1" applyBorder="1" applyAlignment="1">
      <alignment horizontal="center" vertical="center" wrapText="1"/>
    </xf>
    <xf numFmtId="0" fontId="116" fillId="43" borderId="55" xfId="0" applyFont="1" applyFill="1" applyBorder="1" applyAlignment="1">
      <alignment horizontal="center" vertical="center" wrapText="1"/>
    </xf>
    <xf numFmtId="0" fontId="116" fillId="43" borderId="61" xfId="0" applyFont="1" applyFill="1" applyBorder="1" applyAlignment="1">
      <alignment horizontal="center" vertical="center" wrapText="1"/>
    </xf>
    <xf numFmtId="0" fontId="116" fillId="43" borderId="16" xfId="0" applyFont="1" applyFill="1" applyBorder="1" applyAlignment="1">
      <alignment horizontal="center" vertical="center" wrapText="1"/>
    </xf>
    <xf numFmtId="0" fontId="116" fillId="43" borderId="56" xfId="0" applyFont="1" applyFill="1" applyBorder="1" applyAlignment="1">
      <alignment horizontal="center" vertical="center" wrapText="1"/>
    </xf>
    <xf numFmtId="0" fontId="108" fillId="0" borderId="0" xfId="0" applyFont="1" applyFill="1" applyAlignment="1">
      <alignment horizontal="left" vertical="center"/>
    </xf>
    <xf numFmtId="0" fontId="106" fillId="0" borderId="49" xfId="0" applyFont="1" applyFill="1" applyBorder="1" applyAlignment="1">
      <alignment horizontal="center" vertical="center" wrapText="1"/>
    </xf>
    <xf numFmtId="0" fontId="106" fillId="0" borderId="16" xfId="0" applyFont="1" applyFill="1" applyBorder="1" applyAlignment="1">
      <alignment horizontal="center" vertical="center" wrapText="1"/>
    </xf>
    <xf numFmtId="0" fontId="119" fillId="42" borderId="61" xfId="0" applyFont="1" applyFill="1" applyBorder="1" applyAlignment="1">
      <alignment horizontal="center" vertical="center"/>
    </xf>
    <xf numFmtId="0" fontId="119" fillId="42" borderId="62" xfId="0" applyFont="1" applyFill="1" applyBorder="1" applyAlignment="1">
      <alignment horizontal="center" vertical="center"/>
    </xf>
    <xf numFmtId="0" fontId="119" fillId="42" borderId="50" xfId="0" applyFont="1" applyFill="1" applyBorder="1" applyAlignment="1">
      <alignment horizontal="center" vertical="center" wrapText="1"/>
    </xf>
    <xf numFmtId="0" fontId="119" fillId="42" borderId="17" xfId="0" applyFont="1" applyFill="1" applyBorder="1" applyAlignment="1">
      <alignment horizontal="center" vertical="center" wrapText="1"/>
    </xf>
    <xf numFmtId="0" fontId="119" fillId="42" borderId="79" xfId="0" applyFont="1" applyFill="1" applyBorder="1" applyAlignment="1">
      <alignment horizontal="center" vertical="center" wrapText="1"/>
    </xf>
    <xf numFmtId="0" fontId="119" fillId="42" borderId="77" xfId="0" applyFont="1" applyFill="1" applyBorder="1" applyAlignment="1">
      <alignment horizontal="center" vertical="center" wrapText="1"/>
    </xf>
    <xf numFmtId="0" fontId="119" fillId="42" borderId="78" xfId="0" applyFont="1" applyFill="1" applyBorder="1" applyAlignment="1">
      <alignment horizontal="center" vertical="center" wrapText="1"/>
    </xf>
    <xf numFmtId="0" fontId="137" fillId="5" borderId="61" xfId="0" applyFont="1" applyFill="1" applyBorder="1" applyAlignment="1">
      <alignment vertical="center"/>
    </xf>
    <xf numFmtId="0" fontId="137" fillId="0" borderId="66" xfId="0" applyFont="1" applyBorder="1" applyAlignment="1">
      <alignment horizontal="center" vertical="center"/>
    </xf>
    <xf numFmtId="0" fontId="137" fillId="0" borderId="67" xfId="0" applyFont="1" applyBorder="1" applyAlignment="1">
      <alignment horizontal="center" vertical="center"/>
    </xf>
    <xf numFmtId="0" fontId="137" fillId="0" borderId="52" xfId="0" applyFont="1" applyBorder="1" applyAlignment="1">
      <alignment horizontal="center" vertical="center"/>
    </xf>
    <xf numFmtId="0" fontId="137" fillId="0" borderId="53" xfId="0" applyFont="1" applyBorder="1" applyAlignment="1">
      <alignment horizontal="center" vertical="center"/>
    </xf>
    <xf numFmtId="0" fontId="140" fillId="42" borderId="16" xfId="0" applyFont="1" applyFill="1" applyBorder="1" applyAlignment="1">
      <alignment horizontal="center" vertical="center" wrapText="1"/>
    </xf>
    <xf numFmtId="0" fontId="140" fillId="42" borderId="56" xfId="0" applyFont="1" applyFill="1" applyBorder="1" applyAlignment="1">
      <alignment horizontal="center" vertical="center" wrapText="1"/>
    </xf>
    <xf numFmtId="0" fontId="140" fillId="42" borderId="61" xfId="0" applyFont="1" applyFill="1" applyBorder="1" applyAlignment="1">
      <alignment horizontal="center" vertical="center" wrapText="1"/>
    </xf>
    <xf numFmtId="0" fontId="140" fillId="42" borderId="60" xfId="0" applyFont="1" applyFill="1" applyBorder="1" applyAlignment="1">
      <alignment horizontal="center" vertical="center" wrapText="1"/>
    </xf>
    <xf numFmtId="0" fontId="140" fillId="42" borderId="49" xfId="0" applyFont="1" applyFill="1" applyBorder="1" applyAlignment="1">
      <alignment horizontal="center" vertical="center" wrapText="1"/>
    </xf>
    <xf numFmtId="0" fontId="140" fillId="42" borderId="55" xfId="0" applyFont="1" applyFill="1" applyBorder="1" applyAlignment="1">
      <alignment horizontal="center" vertical="center" wrapText="1"/>
    </xf>
    <xf numFmtId="0" fontId="137" fillId="5" borderId="52" xfId="0" applyFont="1" applyFill="1" applyBorder="1" applyAlignment="1">
      <alignment horizontal="center" vertical="center"/>
    </xf>
    <xf numFmtId="0" fontId="137" fillId="5" borderId="53" xfId="0" applyFont="1" applyFill="1" applyBorder="1" applyAlignment="1">
      <alignment horizontal="center" vertical="center"/>
    </xf>
    <xf numFmtId="0" fontId="140" fillId="42" borderId="54" xfId="0" applyFont="1" applyFill="1" applyBorder="1" applyAlignment="1">
      <alignment horizontal="center" vertical="center" wrapText="1"/>
    </xf>
    <xf numFmtId="0" fontId="140" fillId="42" borderId="57" xfId="0" applyFont="1" applyFill="1" applyBorder="1" applyAlignment="1">
      <alignment horizontal="center" vertical="center" wrapText="1"/>
    </xf>
    <xf numFmtId="0" fontId="119" fillId="42" borderId="17" xfId="0" applyFont="1" applyFill="1" applyBorder="1" applyAlignment="1">
      <alignment horizontal="center" vertical="center"/>
    </xf>
    <xf numFmtId="0" fontId="119" fillId="42" borderId="84" xfId="0" applyFont="1" applyFill="1" applyBorder="1" applyAlignment="1">
      <alignment horizontal="center" vertical="center" wrapText="1"/>
    </xf>
    <xf numFmtId="0" fontId="119" fillId="42" borderId="86" xfId="0" applyFont="1" applyFill="1" applyBorder="1" applyAlignment="1">
      <alignment horizontal="center" vertical="center" wrapText="1"/>
    </xf>
    <xf numFmtId="0" fontId="119" fillId="42" borderId="89" xfId="0" applyFont="1" applyFill="1" applyBorder="1" applyAlignment="1">
      <alignment horizontal="center" vertical="center" wrapText="1"/>
    </xf>
    <xf numFmtId="49" fontId="147" fillId="0" borderId="0" xfId="0" applyNumberFormat="1" applyFont="1" applyBorder="1" applyAlignment="1">
      <alignment horizontal="right"/>
    </xf>
    <xf numFmtId="0" fontId="119" fillId="42" borderId="63" xfId="0" applyFont="1" applyFill="1" applyBorder="1" applyAlignment="1">
      <alignment horizontal="center" vertical="center" wrapText="1"/>
    </xf>
    <xf numFmtId="0" fontId="119" fillId="42" borderId="72" xfId="0" applyFont="1" applyFill="1" applyBorder="1" applyAlignment="1">
      <alignment horizontal="center" vertical="center" wrapText="1"/>
    </xf>
    <xf numFmtId="0" fontId="119" fillId="42" borderId="58" xfId="0" applyFont="1" applyFill="1" applyBorder="1" applyAlignment="1">
      <alignment horizontal="center" vertical="center" wrapText="1"/>
    </xf>
    <xf numFmtId="0" fontId="119" fillId="42" borderId="19" xfId="0" applyFont="1" applyFill="1" applyBorder="1" applyAlignment="1">
      <alignment horizontal="center" vertical="center" wrapText="1"/>
    </xf>
    <xf numFmtId="0" fontId="119" fillId="42" borderId="73" xfId="0" applyFont="1" applyFill="1" applyBorder="1" applyAlignment="1">
      <alignment horizontal="center" vertical="center" wrapText="1"/>
    </xf>
    <xf numFmtId="0" fontId="119" fillId="42" borderId="74" xfId="0" applyFont="1" applyFill="1" applyBorder="1" applyAlignment="1">
      <alignment horizontal="center" vertical="center" wrapText="1"/>
    </xf>
    <xf numFmtId="0" fontId="119" fillId="42" borderId="16" xfId="0" applyFont="1" applyFill="1" applyBorder="1" applyAlignment="1">
      <alignment horizontal="center" vertical="center"/>
    </xf>
    <xf numFmtId="0" fontId="119" fillId="42" borderId="38" xfId="0" applyFont="1" applyFill="1" applyBorder="1" applyAlignment="1">
      <alignment horizontal="center" vertical="center" wrapText="1"/>
    </xf>
    <xf numFmtId="0" fontId="119" fillId="42" borderId="51" xfId="0" applyFont="1" applyFill="1" applyBorder="1" applyAlignment="1">
      <alignment horizontal="center" vertical="center" wrapText="1"/>
    </xf>
    <xf numFmtId="0" fontId="119" fillId="42" borderId="48" xfId="0" applyFont="1" applyFill="1" applyBorder="1" applyAlignment="1">
      <alignment horizontal="center" vertical="center" wrapText="1"/>
    </xf>
    <xf numFmtId="0" fontId="135" fillId="0" borderId="60" xfId="0" applyNumberFormat="1" applyFont="1" applyFill="1" applyBorder="1" applyAlignment="1">
      <alignment horizontal="center" vertical="center"/>
    </xf>
    <xf numFmtId="0" fontId="135" fillId="0" borderId="61" xfId="0" applyNumberFormat="1" applyFont="1" applyFill="1" applyBorder="1" applyAlignment="1">
      <alignment horizontal="center" vertical="center"/>
    </xf>
    <xf numFmtId="2" fontId="106" fillId="5" borderId="53" xfId="0" applyNumberFormat="1" applyFont="1" applyFill="1" applyBorder="1" applyAlignment="1">
      <alignment horizontal="center" vertical="center"/>
    </xf>
    <xf numFmtId="2" fontId="106" fillId="5" borderId="59" xfId="0" applyNumberFormat="1" applyFont="1" applyFill="1" applyBorder="1" applyAlignment="1">
      <alignment horizontal="center" vertical="center"/>
    </xf>
    <xf numFmtId="0" fontId="106" fillId="0" borderId="47" xfId="0" applyNumberFormat="1" applyFont="1" applyFill="1" applyBorder="1" applyAlignment="1">
      <alignment horizontal="center" vertical="center"/>
    </xf>
    <xf numFmtId="0" fontId="106" fillId="0" borderId="48" xfId="0" applyFont="1" applyFill="1" applyBorder="1" applyAlignment="1">
      <alignment horizontal="left" vertical="center" wrapText="1"/>
    </xf>
    <xf numFmtId="0" fontId="117" fillId="0" borderId="48" xfId="0" applyFont="1" applyFill="1" applyBorder="1"/>
    <xf numFmtId="0" fontId="118" fillId="0" borderId="58" xfId="0" applyFont="1" applyBorder="1"/>
    <xf numFmtId="1" fontId="106" fillId="0" borderId="49" xfId="0" applyNumberFormat="1" applyFont="1" applyFill="1" applyBorder="1" applyAlignment="1">
      <alignment horizontal="center" vertical="center"/>
    </xf>
    <xf numFmtId="0" fontId="106" fillId="0" borderId="16" xfId="0" applyFont="1" applyFill="1" applyBorder="1" applyAlignment="1">
      <alignment horizontal="left" vertical="center" wrapText="1"/>
    </xf>
    <xf numFmtId="3" fontId="106" fillId="0" borderId="16" xfId="0" applyNumberFormat="1" applyFont="1" applyFill="1" applyBorder="1" applyAlignment="1">
      <alignment vertical="center"/>
    </xf>
    <xf numFmtId="164" fontId="108" fillId="0" borderId="54" xfId="0" applyNumberFormat="1" applyFont="1" applyBorder="1" applyAlignment="1">
      <alignment horizontal="center" vertical="center"/>
    </xf>
    <xf numFmtId="1" fontId="117" fillId="0" borderId="49" xfId="0" applyNumberFormat="1" applyFont="1" applyFill="1" applyBorder="1" applyAlignment="1">
      <alignment horizontal="center" vertical="center"/>
    </xf>
    <xf numFmtId="3" fontId="117" fillId="0" borderId="16" xfId="0" applyNumberFormat="1" applyFont="1" applyFill="1" applyBorder="1" applyAlignment="1">
      <alignment vertical="center"/>
    </xf>
    <xf numFmtId="164" fontId="118" fillId="0" borderId="54" xfId="0" applyNumberFormat="1" applyFont="1" applyBorder="1" applyAlignment="1">
      <alignment horizontal="center" vertical="center"/>
    </xf>
    <xf numFmtId="1" fontId="117" fillId="0" borderId="50" xfId="0" applyNumberFormat="1" applyFont="1" applyFill="1" applyBorder="1" applyAlignment="1">
      <alignment horizontal="center" vertical="center"/>
    </xf>
    <xf numFmtId="3" fontId="117" fillId="0" borderId="17" xfId="0" applyNumberFormat="1" applyFont="1" applyFill="1" applyBorder="1" applyAlignment="1">
      <alignment vertical="center"/>
    </xf>
    <xf numFmtId="164" fontId="118" fillId="0" borderId="63" xfId="0" applyNumberFormat="1" applyFont="1" applyBorder="1" applyAlignment="1">
      <alignment horizontal="center" vertical="center"/>
    </xf>
    <xf numFmtId="1" fontId="106" fillId="0" borderId="52" xfId="0" applyNumberFormat="1" applyFont="1" applyFill="1" applyBorder="1" applyAlignment="1">
      <alignment horizontal="center" vertical="center"/>
    </xf>
    <xf numFmtId="0" fontId="106" fillId="0" borderId="53" xfId="0" applyFont="1" applyFill="1" applyBorder="1" applyAlignment="1">
      <alignment horizontal="left" vertical="center" wrapText="1"/>
    </xf>
    <xf numFmtId="3" fontId="106" fillId="0" borderId="53" xfId="0" applyNumberFormat="1" applyFont="1" applyFill="1" applyBorder="1" applyAlignment="1">
      <alignment vertical="center"/>
    </xf>
    <xf numFmtId="164" fontId="108" fillId="0" borderId="59" xfId="0" applyNumberFormat="1" applyFont="1" applyBorder="1" applyAlignment="1">
      <alignment horizontal="center" vertical="center"/>
    </xf>
    <xf numFmtId="1" fontId="106" fillId="0" borderId="47" xfId="0" applyNumberFormat="1" applyFont="1" applyFill="1" applyBorder="1" applyAlignment="1">
      <alignment horizontal="center" vertical="center"/>
    </xf>
    <xf numFmtId="3" fontId="117" fillId="0" borderId="48" xfId="0" applyNumberFormat="1" applyFont="1" applyFill="1" applyBorder="1" applyAlignment="1">
      <alignment vertical="center"/>
    </xf>
    <xf numFmtId="164" fontId="118" fillId="0" borderId="58" xfId="0" applyNumberFormat="1" applyFont="1" applyBorder="1" applyAlignment="1">
      <alignment horizontal="center" vertical="center"/>
    </xf>
    <xf numFmtId="176" fontId="118" fillId="0" borderId="54" xfId="0" applyNumberFormat="1" applyFont="1" applyBorder="1" applyAlignment="1">
      <alignment horizontal="center" vertical="center"/>
    </xf>
    <xf numFmtId="176" fontId="118" fillId="0" borderId="63" xfId="0" applyNumberFormat="1" applyFont="1" applyBorder="1" applyAlignment="1">
      <alignment horizontal="center" vertical="center"/>
    </xf>
    <xf numFmtId="1" fontId="117" fillId="0" borderId="52" xfId="0" applyNumberFormat="1" applyFont="1" applyFill="1" applyBorder="1" applyAlignment="1">
      <alignment horizontal="center" vertical="center"/>
    </xf>
    <xf numFmtId="0" fontId="117" fillId="0" borderId="53" xfId="0" applyFont="1" applyFill="1" applyBorder="1" applyAlignment="1">
      <alignment horizontal="left" vertical="center" wrapText="1"/>
    </xf>
    <xf numFmtId="3" fontId="117" fillId="0" borderId="53" xfId="0" applyNumberFormat="1" applyFont="1" applyFill="1" applyBorder="1" applyAlignment="1">
      <alignment vertical="center"/>
    </xf>
    <xf numFmtId="2" fontId="118" fillId="0" borderId="59" xfId="0" applyNumberFormat="1" applyFont="1" applyBorder="1" applyAlignment="1">
      <alignment horizontal="center" vertical="center"/>
    </xf>
    <xf numFmtId="1" fontId="106" fillId="0" borderId="71" xfId="0" applyNumberFormat="1" applyFont="1" applyFill="1" applyBorder="1" applyAlignment="1">
      <alignment horizontal="center" vertical="center"/>
    </xf>
    <xf numFmtId="0" fontId="106" fillId="0" borderId="51" xfId="0" applyFont="1" applyFill="1" applyBorder="1" applyAlignment="1">
      <alignment horizontal="left" vertical="center" wrapText="1"/>
    </xf>
    <xf numFmtId="3" fontId="117" fillId="0" borderId="51" xfId="0" applyNumberFormat="1" applyFont="1" applyFill="1" applyBorder="1" applyAlignment="1">
      <alignment vertical="center"/>
    </xf>
    <xf numFmtId="164" fontId="118" fillId="0" borderId="72" xfId="0" applyNumberFormat="1" applyFont="1" applyBorder="1" applyAlignment="1">
      <alignment horizontal="center" vertical="center"/>
    </xf>
    <xf numFmtId="3" fontId="117" fillId="0" borderId="16" xfId="0" applyNumberFormat="1" applyFont="1" applyFill="1" applyBorder="1"/>
    <xf numFmtId="164" fontId="118" fillId="0" borderId="54" xfId="0" applyNumberFormat="1" applyFont="1" applyBorder="1" applyAlignment="1">
      <alignment horizontal="center"/>
    </xf>
    <xf numFmtId="0" fontId="118" fillId="0" borderId="16" xfId="0" applyFont="1" applyFill="1" applyBorder="1" applyAlignment="1"/>
    <xf numFmtId="0" fontId="117" fillId="0" borderId="16" xfId="0" applyFont="1" applyFill="1" applyBorder="1" applyAlignment="1"/>
    <xf numFmtId="0" fontId="118" fillId="0" borderId="16" xfId="0" applyFont="1" applyFill="1" applyBorder="1"/>
    <xf numFmtId="0" fontId="118" fillId="0" borderId="16" xfId="0" applyFont="1" applyFill="1" applyBorder="1" applyAlignment="1">
      <alignment horizontal="left" vertical="center" wrapText="1"/>
    </xf>
    <xf numFmtId="164" fontId="118" fillId="0" borderId="63" xfId="0" applyNumberFormat="1" applyFont="1" applyBorder="1" applyAlignment="1">
      <alignment horizontal="center"/>
    </xf>
    <xf numFmtId="3" fontId="106" fillId="0" borderId="53" xfId="0" applyNumberFormat="1" applyFont="1" applyFill="1" applyBorder="1"/>
    <xf numFmtId="1" fontId="106" fillId="0" borderId="47" xfId="0" applyNumberFormat="1" applyFont="1" applyFill="1" applyBorder="1" applyAlignment="1">
      <alignment horizontal="center" vertical="center"/>
    </xf>
    <xf numFmtId="1" fontId="106" fillId="0" borderId="48" xfId="0" applyNumberFormat="1" applyFont="1" applyFill="1" applyBorder="1" applyAlignment="1">
      <alignment horizontal="center" vertical="center"/>
    </xf>
    <xf numFmtId="3" fontId="106" fillId="0" borderId="48" xfId="0" applyNumberFormat="1" applyFont="1" applyFill="1" applyBorder="1" applyAlignment="1">
      <alignment horizontal="right" vertical="center" wrapText="1"/>
    </xf>
    <xf numFmtId="3" fontId="106" fillId="0" borderId="48" xfId="0" applyNumberFormat="1" applyFont="1" applyFill="1" applyBorder="1"/>
    <xf numFmtId="164" fontId="118" fillId="0" borderId="58" xfId="0" applyNumberFormat="1" applyFont="1" applyBorder="1"/>
    <xf numFmtId="0" fontId="117" fillId="0" borderId="16" xfId="0" applyFont="1" applyFill="1" applyBorder="1" applyAlignment="1">
      <alignment horizontal="left" vertical="center"/>
    </xf>
    <xf numFmtId="49" fontId="118" fillId="0" borderId="16" xfId="0" applyNumberFormat="1" applyFont="1" applyFill="1" applyBorder="1" applyAlignment="1">
      <alignment horizontal="left" vertical="top"/>
    </xf>
    <xf numFmtId="49" fontId="117" fillId="0" borderId="16" xfId="0" applyNumberFormat="1" applyFont="1" applyFill="1" applyBorder="1" applyAlignment="1">
      <alignment horizontal="left" vertical="center"/>
    </xf>
    <xf numFmtId="3" fontId="117" fillId="0" borderId="17" xfId="0" applyNumberFormat="1" applyFont="1" applyFill="1" applyBorder="1"/>
    <xf numFmtId="164" fontId="108" fillId="0" borderId="59" xfId="0" applyNumberFormat="1" applyFont="1" applyBorder="1" applyAlignment="1">
      <alignment horizontal="center"/>
    </xf>
    <xf numFmtId="1" fontId="117" fillId="0" borderId="47" xfId="0" applyNumberFormat="1" applyFont="1" applyFill="1" applyBorder="1" applyAlignment="1">
      <alignment horizontal="center" vertical="center"/>
    </xf>
    <xf numFmtId="3" fontId="117" fillId="0" borderId="48" xfId="0" applyNumberFormat="1" applyFont="1" applyFill="1" applyBorder="1"/>
    <xf numFmtId="164" fontId="118" fillId="0" borderId="58" xfId="0" applyNumberFormat="1" applyFont="1" applyBorder="1" applyAlignment="1">
      <alignment horizontal="center"/>
    </xf>
    <xf numFmtId="3" fontId="106" fillId="0" borderId="16" xfId="0" applyNumberFormat="1" applyFont="1" applyFill="1" applyBorder="1" applyAlignment="1">
      <alignment horizontal="right" vertical="center" wrapText="1"/>
    </xf>
    <xf numFmtId="3" fontId="106" fillId="0" borderId="16" xfId="0" applyNumberFormat="1" applyFont="1" applyFill="1" applyBorder="1"/>
    <xf numFmtId="0" fontId="108" fillId="0" borderId="16" xfId="0" applyFont="1" applyFill="1" applyBorder="1" applyAlignment="1">
      <alignment horizontal="left" vertical="center" wrapText="1"/>
    </xf>
    <xf numFmtId="1" fontId="117" fillId="0" borderId="55" xfId="0" applyNumberFormat="1" applyFont="1" applyFill="1" applyBorder="1" applyAlignment="1">
      <alignment horizontal="center" vertical="center"/>
    </xf>
    <xf numFmtId="0" fontId="118" fillId="0" borderId="56" xfId="0" applyFont="1" applyFill="1" applyBorder="1" applyAlignment="1">
      <alignment horizontal="left" vertical="center" wrapText="1"/>
    </xf>
    <xf numFmtId="3" fontId="117" fillId="0" borderId="56" xfId="0" applyNumberFormat="1" applyFont="1" applyFill="1" applyBorder="1" applyAlignment="1">
      <alignment horizontal="right" vertical="center" wrapText="1"/>
    </xf>
    <xf numFmtId="164" fontId="118" fillId="0" borderId="57" xfId="0" applyNumberFormat="1" applyFont="1" applyBorder="1"/>
    <xf numFmtId="3" fontId="117" fillId="0" borderId="16" xfId="0" applyNumberFormat="1" applyFont="1" applyFill="1" applyBorder="1" applyAlignment="1">
      <alignment horizontal="right" vertical="center"/>
    </xf>
    <xf numFmtId="3" fontId="117" fillId="0" borderId="56" xfId="0" applyNumberFormat="1" applyFont="1" applyFill="1" applyBorder="1" applyAlignment="1">
      <alignment vertical="center"/>
    </xf>
    <xf numFmtId="0" fontId="123" fillId="5" borderId="66" xfId="0" applyFont="1" applyFill="1" applyBorder="1" applyAlignment="1">
      <alignment horizontal="center"/>
    </xf>
    <xf numFmtId="3" fontId="123" fillId="5" borderId="53" xfId="0" applyNumberFormat="1" applyFont="1" applyFill="1" applyBorder="1"/>
    <xf numFmtId="3" fontId="123" fillId="5" borderId="67" xfId="0" applyNumberFormat="1" applyFont="1" applyFill="1" applyBorder="1"/>
    <xf numFmtId="3" fontId="123" fillId="5" borderId="65" xfId="0" applyNumberFormat="1" applyFont="1" applyFill="1" applyBorder="1"/>
    <xf numFmtId="0" fontId="122" fillId="41" borderId="60" xfId="0" applyFont="1" applyFill="1" applyBorder="1" applyAlignment="1">
      <alignment horizontal="center" vertical="center"/>
    </xf>
    <xf numFmtId="0" fontId="122" fillId="41" borderId="61" xfId="0" applyFont="1" applyFill="1" applyBorder="1" applyAlignment="1">
      <alignment horizontal="center" vertical="center"/>
    </xf>
    <xf numFmtId="0" fontId="107" fillId="41" borderId="61" xfId="0" applyFont="1" applyFill="1" applyBorder="1" applyAlignment="1">
      <alignment horizontal="center" vertical="center" wrapText="1"/>
    </xf>
    <xf numFmtId="0" fontId="107" fillId="41" borderId="62" xfId="0" applyFont="1" applyFill="1" applyBorder="1" applyAlignment="1">
      <alignment vertical="center" wrapText="1"/>
    </xf>
    <xf numFmtId="0" fontId="118" fillId="0" borderId="49" xfId="0" applyFont="1" applyBorder="1" applyAlignment="1">
      <alignment vertical="center"/>
    </xf>
    <xf numFmtId="0" fontId="122" fillId="0" borderId="16" xfId="0" applyFont="1" applyBorder="1" applyAlignment="1">
      <alignment vertical="center"/>
    </xf>
    <xf numFmtId="0" fontId="118" fillId="0" borderId="54" xfId="0" applyFont="1" applyBorder="1" applyAlignment="1">
      <alignment vertical="center"/>
    </xf>
    <xf numFmtId="164" fontId="125" fillId="41" borderId="54" xfId="0" applyNumberFormat="1" applyFont="1" applyFill="1" applyBorder="1" applyAlignment="1">
      <alignment horizontal="center" vertical="center"/>
    </xf>
    <xf numFmtId="0" fontId="125" fillId="0" borderId="38" xfId="0" applyFont="1" applyBorder="1" applyAlignment="1">
      <alignment horizontal="right" vertical="center"/>
    </xf>
    <xf numFmtId="0" fontId="125" fillId="0" borderId="38" xfId="0" applyFont="1" applyBorder="1" applyAlignment="1">
      <alignment vertical="center"/>
    </xf>
    <xf numFmtId="3" fontId="125" fillId="41" borderId="38" xfId="0" applyNumberFormat="1" applyFont="1" applyFill="1" applyBorder="1" applyAlignment="1">
      <alignment horizontal="right" vertical="center"/>
    </xf>
    <xf numFmtId="164" fontId="125" fillId="41" borderId="63" xfId="0" applyNumberFormat="1" applyFont="1" applyFill="1" applyBorder="1" applyAlignment="1">
      <alignment horizontal="center" vertical="center"/>
    </xf>
    <xf numFmtId="0" fontId="118" fillId="0" borderId="70" xfId="0" applyFont="1" applyBorder="1" applyAlignment="1">
      <alignment vertical="center"/>
    </xf>
    <xf numFmtId="3" fontId="122" fillId="41" borderId="53" xfId="0" applyNumberFormat="1" applyFont="1" applyFill="1" applyBorder="1" applyAlignment="1">
      <alignment horizontal="right" vertical="center"/>
    </xf>
    <xf numFmtId="164" fontId="122" fillId="41" borderId="59" xfId="0" applyNumberFormat="1" applyFont="1" applyFill="1" applyBorder="1" applyAlignment="1">
      <alignment horizontal="center" vertical="center"/>
    </xf>
    <xf numFmtId="0" fontId="122" fillId="0" borderId="48" xfId="0" applyFont="1" applyBorder="1" applyAlignment="1">
      <alignment vertical="center"/>
    </xf>
    <xf numFmtId="0" fontId="118" fillId="0" borderId="58" xfId="0" applyFont="1" applyBorder="1" applyAlignment="1">
      <alignment horizontal="center" vertical="center"/>
    </xf>
    <xf numFmtId="0" fontId="125" fillId="0" borderId="52" xfId="0" applyFont="1" applyBorder="1" applyAlignment="1">
      <alignment vertical="center"/>
    </xf>
    <xf numFmtId="0" fontId="122" fillId="0" borderId="49" xfId="0" applyFont="1" applyBorder="1" applyAlignment="1">
      <alignment horizontal="center" vertical="center"/>
    </xf>
    <xf numFmtId="0" fontId="122" fillId="0" borderId="48" xfId="0" applyFont="1" applyBorder="1" applyAlignment="1">
      <alignment horizontal="center" vertical="center"/>
    </xf>
    <xf numFmtId="0" fontId="125" fillId="0" borderId="49" xfId="0" applyFont="1" applyBorder="1" applyAlignment="1">
      <alignment horizontal="center" vertical="center"/>
    </xf>
    <xf numFmtId="0" fontId="125" fillId="0" borderId="70" xfId="0" applyFont="1" applyBorder="1" applyAlignment="1">
      <alignment horizontal="center" vertical="center"/>
    </xf>
    <xf numFmtId="0" fontId="122" fillId="0" borderId="52" xfId="0" applyFont="1" applyBorder="1" applyAlignment="1">
      <alignment vertical="center"/>
    </xf>
    <xf numFmtId="0" fontId="125" fillId="0" borderId="70" xfId="0" applyFont="1" applyBorder="1" applyAlignment="1">
      <alignment vertical="center" wrapText="1"/>
    </xf>
    <xf numFmtId="0" fontId="122" fillId="0" borderId="52" xfId="0" applyFont="1" applyBorder="1" applyAlignment="1">
      <alignment vertical="center"/>
    </xf>
    <xf numFmtId="0" fontId="122" fillId="0" borderId="53" xfId="0" applyFont="1" applyBorder="1" applyAlignment="1">
      <alignment vertical="center"/>
    </xf>
    <xf numFmtId="1" fontId="122" fillId="41" borderId="59" xfId="0" applyNumberFormat="1" applyFont="1" applyFill="1" applyBorder="1" applyAlignment="1">
      <alignment horizontal="center" vertical="center"/>
    </xf>
    <xf numFmtId="0" fontId="122" fillId="0" borderId="49" xfId="0" applyFont="1" applyFill="1" applyBorder="1" applyAlignment="1">
      <alignment horizontal="center" vertical="center"/>
    </xf>
    <xf numFmtId="0" fontId="122" fillId="0" borderId="48" xfId="0" applyFont="1" applyFill="1" applyBorder="1" applyAlignment="1">
      <alignment horizontal="center" vertical="center"/>
    </xf>
    <xf numFmtId="0" fontId="118" fillId="0" borderId="48" xfId="0" applyFont="1" applyFill="1" applyBorder="1" applyAlignment="1">
      <alignment vertical="center"/>
    </xf>
    <xf numFmtId="0" fontId="118" fillId="0" borderId="58" xfId="0" applyFont="1" applyFill="1" applyBorder="1" applyAlignment="1">
      <alignment horizontal="center" vertical="center"/>
    </xf>
    <xf numFmtId="0" fontId="118" fillId="0" borderId="54" xfId="0" applyFont="1" applyBorder="1" applyAlignment="1">
      <alignment horizontal="center" vertical="center"/>
    </xf>
    <xf numFmtId="164" fontId="125" fillId="41" borderId="58" xfId="0" applyNumberFormat="1" applyFont="1" applyFill="1" applyBorder="1" applyAlignment="1">
      <alignment horizontal="center" vertical="center"/>
    </xf>
    <xf numFmtId="3" fontId="122" fillId="41" borderId="51" xfId="0" applyNumberFormat="1" applyFont="1" applyFill="1" applyBorder="1" applyAlignment="1">
      <alignment horizontal="right" vertical="center"/>
    </xf>
    <xf numFmtId="164" fontId="122" fillId="41" borderId="72" xfId="0" applyNumberFormat="1" applyFont="1" applyFill="1" applyBorder="1" applyAlignment="1">
      <alignment horizontal="center" vertical="center"/>
    </xf>
    <xf numFmtId="3" fontId="108" fillId="0" borderId="53" xfId="0" applyNumberFormat="1" applyFont="1" applyBorder="1" applyAlignment="1">
      <alignment horizontal="right" vertical="center"/>
    </xf>
    <xf numFmtId="0" fontId="125" fillId="0" borderId="48" xfId="0" applyFont="1" applyBorder="1" applyAlignment="1">
      <alignment vertical="center"/>
    </xf>
    <xf numFmtId="0" fontId="125" fillId="0" borderId="16" xfId="0" applyFont="1" applyBorder="1" applyAlignment="1">
      <alignment vertical="center"/>
    </xf>
    <xf numFmtId="0" fontId="125" fillId="0" borderId="16" xfId="0" applyFont="1" applyBorder="1" applyAlignment="1">
      <alignment horizontal="left" vertical="center" wrapText="1"/>
    </xf>
    <xf numFmtId="0" fontId="125" fillId="0" borderId="38" xfId="0" applyFont="1" applyBorder="1" applyAlignment="1">
      <alignment horizontal="left" vertical="center" wrapText="1"/>
    </xf>
    <xf numFmtId="0" fontId="108" fillId="0" borderId="47" xfId="0" applyFont="1" applyBorder="1" applyAlignment="1">
      <alignment horizontal="center" vertical="center"/>
    </xf>
    <xf numFmtId="0" fontId="108" fillId="0" borderId="48" xfId="0" applyFont="1" applyBorder="1" applyAlignment="1">
      <alignment horizontal="center" vertical="center"/>
    </xf>
    <xf numFmtId="0" fontId="108" fillId="0" borderId="58" xfId="0" applyFont="1" applyBorder="1" applyAlignment="1">
      <alignment horizontal="center" vertical="center"/>
    </xf>
    <xf numFmtId="0" fontId="118" fillId="0" borderId="16" xfId="0" applyFont="1" applyBorder="1" applyAlignment="1">
      <alignment vertical="center"/>
    </xf>
    <xf numFmtId="0" fontId="118" fillId="0" borderId="16" xfId="0" applyFont="1" applyBorder="1" applyAlignment="1">
      <alignment horizontal="left" vertical="center" wrapText="1"/>
    </xf>
    <xf numFmtId="0" fontId="118" fillId="0" borderId="17" xfId="0" applyFont="1" applyBorder="1" applyAlignment="1">
      <alignment vertical="center"/>
    </xf>
    <xf numFmtId="3" fontId="118" fillId="0" borderId="17" xfId="0" applyNumberFormat="1" applyFont="1" applyBorder="1" applyAlignment="1">
      <alignment horizontal="right" vertical="center"/>
    </xf>
    <xf numFmtId="0" fontId="108" fillId="0" borderId="52" xfId="0" applyFont="1" applyBorder="1" applyAlignment="1">
      <alignment horizontal="center" vertical="center"/>
    </xf>
    <xf numFmtId="0" fontId="108" fillId="0" borderId="53" xfId="0" applyFont="1" applyBorder="1" applyAlignment="1">
      <alignment vertical="center"/>
    </xf>
    <xf numFmtId="0" fontId="118" fillId="0" borderId="48" xfId="0" applyFont="1" applyBorder="1" applyAlignment="1">
      <alignment horizontal="right" vertical="center"/>
    </xf>
    <xf numFmtId="0" fontId="118" fillId="0" borderId="58" xfId="0" applyFont="1" applyBorder="1" applyAlignment="1">
      <alignment horizontal="right" vertical="center"/>
    </xf>
    <xf numFmtId="0" fontId="118" fillId="0" borderId="17" xfId="0" applyFont="1" applyBorder="1" applyAlignment="1">
      <alignment vertical="center"/>
    </xf>
    <xf numFmtId="0" fontId="108" fillId="0" borderId="66" xfId="0" applyFont="1" applyBorder="1" applyAlignment="1">
      <alignment horizontal="center" vertical="center"/>
    </xf>
    <xf numFmtId="0" fontId="108" fillId="0" borderId="67" xfId="0" applyFont="1" applyBorder="1" applyAlignment="1">
      <alignment vertical="center"/>
    </xf>
    <xf numFmtId="3" fontId="122" fillId="0" borderId="67" xfId="0" applyNumberFormat="1" applyFont="1" applyBorder="1" applyAlignment="1">
      <alignment horizontal="right" vertical="center"/>
    </xf>
    <xf numFmtId="1" fontId="122" fillId="0" borderId="65" xfId="0" applyNumberFormat="1" applyFont="1" applyBorder="1" applyAlignment="1">
      <alignment horizontal="center" vertical="center"/>
    </xf>
  </cellXfs>
  <cellStyles count="487">
    <cellStyle name="=C:\WINNT35\SYSTEM32\COMMAND.COM" xfId="22" xr:uid="{00000000-0005-0000-0000-000000000000}"/>
    <cellStyle name="=D:\WINNT\SYSTEM32\COMMAND.COM" xfId="280" xr:uid="{00000000-0005-0000-0000-000001000000}"/>
    <cellStyle name="20% - 1. jelölőszín" xfId="23" xr:uid="{00000000-0005-0000-0000-000002000000}"/>
    <cellStyle name="20% - 1. jelölőszín 2" xfId="24" xr:uid="{00000000-0005-0000-0000-000003000000}"/>
    <cellStyle name="20% - 1. jelölőszín_20130128_ITS on reporting_Annex I_CA" xfId="25" xr:uid="{00000000-0005-0000-0000-000004000000}"/>
    <cellStyle name="20% - 2. jelölőszín" xfId="26" xr:uid="{00000000-0005-0000-0000-000005000000}"/>
    <cellStyle name="20% - 2. jelölőszín 2" xfId="27" xr:uid="{00000000-0005-0000-0000-000006000000}"/>
    <cellStyle name="20% - 2. jelölőszín_20130128_ITS on reporting_Annex I_CA" xfId="28" xr:uid="{00000000-0005-0000-0000-000007000000}"/>
    <cellStyle name="20% - 3. jelölőszín" xfId="29" xr:uid="{00000000-0005-0000-0000-000008000000}"/>
    <cellStyle name="20% - 3. jelölőszín 2" xfId="30" xr:uid="{00000000-0005-0000-0000-000009000000}"/>
    <cellStyle name="20% - 3. jelölőszín_20130128_ITS on reporting_Annex I_CA" xfId="31" xr:uid="{00000000-0005-0000-0000-00000A000000}"/>
    <cellStyle name="20% - 4. jelölőszín" xfId="32" xr:uid="{00000000-0005-0000-0000-00000B000000}"/>
    <cellStyle name="20% - 4. jelölőszín 2" xfId="33" xr:uid="{00000000-0005-0000-0000-00000C000000}"/>
    <cellStyle name="20% - 4. jelölőszín_20130128_ITS on reporting_Annex I_CA" xfId="34" xr:uid="{00000000-0005-0000-0000-00000D000000}"/>
    <cellStyle name="20% - 5. jelölőszín" xfId="35" xr:uid="{00000000-0005-0000-0000-00000E000000}"/>
    <cellStyle name="20% - 5. jelölőszín 2" xfId="36" xr:uid="{00000000-0005-0000-0000-00000F000000}"/>
    <cellStyle name="20% - 5. jelölőszín_20130128_ITS on reporting_Annex I_CA" xfId="37" xr:uid="{00000000-0005-0000-0000-000010000000}"/>
    <cellStyle name="20% - 6. jelölőszín" xfId="38" xr:uid="{00000000-0005-0000-0000-000011000000}"/>
    <cellStyle name="20% - 6. jelölőszín 2" xfId="39" xr:uid="{00000000-0005-0000-0000-000012000000}"/>
    <cellStyle name="20% - 6. jelölőszín_20130128_ITS on reporting_Annex I_CA" xfId="40" xr:uid="{00000000-0005-0000-0000-000013000000}"/>
    <cellStyle name="20% - Accent1 2" xfId="41" xr:uid="{00000000-0005-0000-0000-000014000000}"/>
    <cellStyle name="20% - Accent1 3" xfId="285" xr:uid="{00000000-0005-0000-0000-000015000000}"/>
    <cellStyle name="20% - Accent1 4" xfId="332" xr:uid="{00000000-0005-0000-0000-000016000000}"/>
    <cellStyle name="20% - Accent2 2" xfId="42" xr:uid="{00000000-0005-0000-0000-000017000000}"/>
    <cellStyle name="20% - Accent2 3" xfId="286" xr:uid="{00000000-0005-0000-0000-000018000000}"/>
    <cellStyle name="20% - Accent2 4" xfId="333" xr:uid="{00000000-0005-0000-0000-000019000000}"/>
    <cellStyle name="20% - Accent3 2" xfId="43" xr:uid="{00000000-0005-0000-0000-00001A000000}"/>
    <cellStyle name="20% - Accent3 3" xfId="287" xr:uid="{00000000-0005-0000-0000-00001B000000}"/>
    <cellStyle name="20% - Accent3 4" xfId="334" xr:uid="{00000000-0005-0000-0000-00001C000000}"/>
    <cellStyle name="20% - Accent4 2" xfId="44" xr:uid="{00000000-0005-0000-0000-00001D000000}"/>
    <cellStyle name="20% - Accent4 3" xfId="288" xr:uid="{00000000-0005-0000-0000-00001E000000}"/>
    <cellStyle name="20% - Accent4 4" xfId="335" xr:uid="{00000000-0005-0000-0000-00001F000000}"/>
    <cellStyle name="20% - Accent5 2" xfId="45" xr:uid="{00000000-0005-0000-0000-000020000000}"/>
    <cellStyle name="20% - Accent5 3" xfId="289" xr:uid="{00000000-0005-0000-0000-000021000000}"/>
    <cellStyle name="20% - Accent5 4" xfId="336" xr:uid="{00000000-0005-0000-0000-000022000000}"/>
    <cellStyle name="20% - Accent6 2" xfId="46" xr:uid="{00000000-0005-0000-0000-000023000000}"/>
    <cellStyle name="20% - Accent6 3" xfId="290" xr:uid="{00000000-0005-0000-0000-000024000000}"/>
    <cellStyle name="20% - Accent6 4" xfId="337" xr:uid="{00000000-0005-0000-0000-000025000000}"/>
    <cellStyle name="20% - Énfasis1" xfId="47" xr:uid="{00000000-0005-0000-0000-000026000000}"/>
    <cellStyle name="20% - Énfasis2" xfId="48" xr:uid="{00000000-0005-0000-0000-000027000000}"/>
    <cellStyle name="20% - Énfasis3" xfId="49" xr:uid="{00000000-0005-0000-0000-000028000000}"/>
    <cellStyle name="20% - Énfasis4" xfId="50" xr:uid="{00000000-0005-0000-0000-000029000000}"/>
    <cellStyle name="20% - Énfasis5" xfId="51" xr:uid="{00000000-0005-0000-0000-00002A000000}"/>
    <cellStyle name="20% - Énfasis6" xfId="52" xr:uid="{00000000-0005-0000-0000-00002B000000}"/>
    <cellStyle name="40% - 1. jelölőszín" xfId="53" xr:uid="{00000000-0005-0000-0000-00002C000000}"/>
    <cellStyle name="40% - 1. jelölőszín 2" xfId="54" xr:uid="{00000000-0005-0000-0000-00002D000000}"/>
    <cellStyle name="40% - 1. jelölőszín_20130128_ITS on reporting_Annex I_CA" xfId="55" xr:uid="{00000000-0005-0000-0000-00002E000000}"/>
    <cellStyle name="40% - 2. jelölőszín" xfId="56" xr:uid="{00000000-0005-0000-0000-00002F000000}"/>
    <cellStyle name="40% - 2. jelölőszín 2" xfId="57" xr:uid="{00000000-0005-0000-0000-000030000000}"/>
    <cellStyle name="40% - 2. jelölőszín_20130128_ITS on reporting_Annex I_CA" xfId="58" xr:uid="{00000000-0005-0000-0000-000031000000}"/>
    <cellStyle name="40% - 3. jelölőszín" xfId="59" xr:uid="{00000000-0005-0000-0000-000032000000}"/>
    <cellStyle name="40% - 3. jelölőszín 2" xfId="60" xr:uid="{00000000-0005-0000-0000-000033000000}"/>
    <cellStyle name="40% - 3. jelölőszín_20130128_ITS on reporting_Annex I_CA" xfId="61" xr:uid="{00000000-0005-0000-0000-000034000000}"/>
    <cellStyle name="40% - 4. jelölőszín" xfId="62" xr:uid="{00000000-0005-0000-0000-000035000000}"/>
    <cellStyle name="40% - 4. jelölőszín 2" xfId="63" xr:uid="{00000000-0005-0000-0000-000036000000}"/>
    <cellStyle name="40% - 4. jelölőszín_20130128_ITS on reporting_Annex I_CA" xfId="64" xr:uid="{00000000-0005-0000-0000-000037000000}"/>
    <cellStyle name="40% - 5. jelölőszín" xfId="65" xr:uid="{00000000-0005-0000-0000-000038000000}"/>
    <cellStyle name="40% - 5. jelölőszín 2" xfId="66" xr:uid="{00000000-0005-0000-0000-000039000000}"/>
    <cellStyle name="40% - 5. jelölőszín_20130128_ITS on reporting_Annex I_CA" xfId="67" xr:uid="{00000000-0005-0000-0000-00003A000000}"/>
    <cellStyle name="40% - 6. jelölőszín" xfId="68" xr:uid="{00000000-0005-0000-0000-00003B000000}"/>
    <cellStyle name="40% - 6. jelölőszín 2" xfId="69" xr:uid="{00000000-0005-0000-0000-00003C000000}"/>
    <cellStyle name="40% - 6. jelölőszín_20130128_ITS on reporting_Annex I_CA" xfId="70" xr:uid="{00000000-0005-0000-0000-00003D000000}"/>
    <cellStyle name="40% - Accent1 2" xfId="71" xr:uid="{00000000-0005-0000-0000-00003E000000}"/>
    <cellStyle name="40% - Accent1 3" xfId="291" xr:uid="{00000000-0005-0000-0000-00003F000000}"/>
    <cellStyle name="40% - Accent1 4" xfId="338" xr:uid="{00000000-0005-0000-0000-000040000000}"/>
    <cellStyle name="40% - Accent2 2" xfId="72" xr:uid="{00000000-0005-0000-0000-000041000000}"/>
    <cellStyle name="40% - Accent2 3" xfId="292" xr:uid="{00000000-0005-0000-0000-000042000000}"/>
    <cellStyle name="40% - Accent2 4" xfId="339" xr:uid="{00000000-0005-0000-0000-000043000000}"/>
    <cellStyle name="40% - Accent3 2" xfId="73" xr:uid="{00000000-0005-0000-0000-000044000000}"/>
    <cellStyle name="40% - Accent3 3" xfId="293" xr:uid="{00000000-0005-0000-0000-000045000000}"/>
    <cellStyle name="40% - Accent3 4" xfId="340" xr:uid="{00000000-0005-0000-0000-000046000000}"/>
    <cellStyle name="40% - Accent4 2" xfId="74" xr:uid="{00000000-0005-0000-0000-000047000000}"/>
    <cellStyle name="40% - Accent4 3" xfId="294" xr:uid="{00000000-0005-0000-0000-000048000000}"/>
    <cellStyle name="40% - Accent4 4" xfId="341" xr:uid="{00000000-0005-0000-0000-000049000000}"/>
    <cellStyle name="40% - Accent5 2" xfId="75" xr:uid="{00000000-0005-0000-0000-00004A000000}"/>
    <cellStyle name="40% - Accent5 3" xfId="295" xr:uid="{00000000-0005-0000-0000-00004B000000}"/>
    <cellStyle name="40% - Accent5 4" xfId="342" xr:uid="{00000000-0005-0000-0000-00004C000000}"/>
    <cellStyle name="40% - Accent6 2" xfId="76" xr:uid="{00000000-0005-0000-0000-00004D000000}"/>
    <cellStyle name="40% - Accent6 3" xfId="296" xr:uid="{00000000-0005-0000-0000-00004E000000}"/>
    <cellStyle name="40% - Accent6 4" xfId="343" xr:uid="{00000000-0005-0000-0000-00004F000000}"/>
    <cellStyle name="40% - Énfasis1" xfId="77" xr:uid="{00000000-0005-0000-0000-000050000000}"/>
    <cellStyle name="40% - Énfasis2" xfId="78" xr:uid="{00000000-0005-0000-0000-000051000000}"/>
    <cellStyle name="40% - Énfasis3" xfId="79" xr:uid="{00000000-0005-0000-0000-000052000000}"/>
    <cellStyle name="40% - Énfasis4" xfId="80" xr:uid="{00000000-0005-0000-0000-000053000000}"/>
    <cellStyle name="40% - Énfasis5" xfId="81" xr:uid="{00000000-0005-0000-0000-000054000000}"/>
    <cellStyle name="40% - Énfasis6" xfId="82" xr:uid="{00000000-0005-0000-0000-000055000000}"/>
    <cellStyle name="60% - 1. jelölőszín" xfId="83" xr:uid="{00000000-0005-0000-0000-000056000000}"/>
    <cellStyle name="60% - 2. jelölőszín" xfId="84" xr:uid="{00000000-0005-0000-0000-000057000000}"/>
    <cellStyle name="60% - 3. jelölőszín" xfId="85" xr:uid="{00000000-0005-0000-0000-000058000000}"/>
    <cellStyle name="60% - 4. jelölőszín" xfId="86" xr:uid="{00000000-0005-0000-0000-000059000000}"/>
    <cellStyle name="60% - 5. jelölőszín" xfId="87" xr:uid="{00000000-0005-0000-0000-00005A000000}"/>
    <cellStyle name="60% - 6. jelölőszín" xfId="88" xr:uid="{00000000-0005-0000-0000-00005B000000}"/>
    <cellStyle name="60% - Accent1 2" xfId="89" xr:uid="{00000000-0005-0000-0000-00005C000000}"/>
    <cellStyle name="60% - Accent1 3" xfId="297" xr:uid="{00000000-0005-0000-0000-00005D000000}"/>
    <cellStyle name="60% - Accent1 4" xfId="344" xr:uid="{00000000-0005-0000-0000-00005E000000}"/>
    <cellStyle name="60% - Accent2 2" xfId="90" xr:uid="{00000000-0005-0000-0000-00005F000000}"/>
    <cellStyle name="60% - Accent2 3" xfId="298" xr:uid="{00000000-0005-0000-0000-000060000000}"/>
    <cellStyle name="60% - Accent2 4" xfId="345" xr:uid="{00000000-0005-0000-0000-000061000000}"/>
    <cellStyle name="60% - Accent3 2" xfId="91" xr:uid="{00000000-0005-0000-0000-000062000000}"/>
    <cellStyle name="60% - Accent3 3" xfId="299" xr:uid="{00000000-0005-0000-0000-000063000000}"/>
    <cellStyle name="60% - Accent3 4" xfId="346" xr:uid="{00000000-0005-0000-0000-000064000000}"/>
    <cellStyle name="60% - Accent4 2" xfId="92" xr:uid="{00000000-0005-0000-0000-000065000000}"/>
    <cellStyle name="60% - Accent4 3" xfId="300" xr:uid="{00000000-0005-0000-0000-000066000000}"/>
    <cellStyle name="60% - Accent4 4" xfId="347" xr:uid="{00000000-0005-0000-0000-000067000000}"/>
    <cellStyle name="60% - Accent5 2" xfId="93" xr:uid="{00000000-0005-0000-0000-000068000000}"/>
    <cellStyle name="60% - Accent5 3" xfId="301" xr:uid="{00000000-0005-0000-0000-000069000000}"/>
    <cellStyle name="60% - Accent5 4" xfId="348" xr:uid="{00000000-0005-0000-0000-00006A000000}"/>
    <cellStyle name="60% - Accent6 2" xfId="94" xr:uid="{00000000-0005-0000-0000-00006B000000}"/>
    <cellStyle name="60% - Accent6 3" xfId="302" xr:uid="{00000000-0005-0000-0000-00006C000000}"/>
    <cellStyle name="60% - Accent6 4" xfId="349" xr:uid="{00000000-0005-0000-0000-00006D000000}"/>
    <cellStyle name="60% - Énfasis1" xfId="95" xr:uid="{00000000-0005-0000-0000-00006E000000}"/>
    <cellStyle name="60% - Énfasis2" xfId="96" xr:uid="{00000000-0005-0000-0000-00006F000000}"/>
    <cellStyle name="60% - Énfasis3" xfId="97" xr:uid="{00000000-0005-0000-0000-000070000000}"/>
    <cellStyle name="60% - Énfasis4" xfId="98" xr:uid="{00000000-0005-0000-0000-000071000000}"/>
    <cellStyle name="60% - Énfasis5" xfId="99" xr:uid="{00000000-0005-0000-0000-000072000000}"/>
    <cellStyle name="60% - Énfasis6" xfId="100" xr:uid="{00000000-0005-0000-0000-000073000000}"/>
    <cellStyle name="Accent1 2" xfId="101" xr:uid="{00000000-0005-0000-0000-000074000000}"/>
    <cellStyle name="Accent1 3" xfId="303" xr:uid="{00000000-0005-0000-0000-000075000000}"/>
    <cellStyle name="Accent1 4" xfId="350" xr:uid="{00000000-0005-0000-0000-000076000000}"/>
    <cellStyle name="Accent2 2" xfId="102" xr:uid="{00000000-0005-0000-0000-000077000000}"/>
    <cellStyle name="Accent2 3" xfId="304" xr:uid="{00000000-0005-0000-0000-000078000000}"/>
    <cellStyle name="Accent2 4" xfId="351" xr:uid="{00000000-0005-0000-0000-000079000000}"/>
    <cellStyle name="Accent3 2" xfId="103" xr:uid="{00000000-0005-0000-0000-00007A000000}"/>
    <cellStyle name="Accent3 3" xfId="305" xr:uid="{00000000-0005-0000-0000-00007B000000}"/>
    <cellStyle name="Accent3 4" xfId="352" xr:uid="{00000000-0005-0000-0000-00007C000000}"/>
    <cellStyle name="Accent4 2" xfId="104" xr:uid="{00000000-0005-0000-0000-00007D000000}"/>
    <cellStyle name="Accent4 3" xfId="306" xr:uid="{00000000-0005-0000-0000-00007E000000}"/>
    <cellStyle name="Accent4 4" xfId="353" xr:uid="{00000000-0005-0000-0000-00007F000000}"/>
    <cellStyle name="Accent5 2" xfId="105" xr:uid="{00000000-0005-0000-0000-000080000000}"/>
    <cellStyle name="Accent5 3" xfId="307" xr:uid="{00000000-0005-0000-0000-000081000000}"/>
    <cellStyle name="Accent5 4" xfId="354" xr:uid="{00000000-0005-0000-0000-000082000000}"/>
    <cellStyle name="Accent6 2" xfId="106" xr:uid="{00000000-0005-0000-0000-000083000000}"/>
    <cellStyle name="Accent6 3" xfId="308" xr:uid="{00000000-0005-0000-0000-000084000000}"/>
    <cellStyle name="Accent6 4" xfId="355" xr:uid="{00000000-0005-0000-0000-000085000000}"/>
    <cellStyle name="Bad 2" xfId="107" xr:uid="{00000000-0005-0000-0000-000086000000}"/>
    <cellStyle name="Bad 3" xfId="309" xr:uid="{00000000-0005-0000-0000-000087000000}"/>
    <cellStyle name="Bad 4" xfId="356" xr:uid="{00000000-0005-0000-0000-000088000000}"/>
    <cellStyle name="Bevitel" xfId="108" xr:uid="{00000000-0005-0000-0000-000089000000}"/>
    <cellStyle name="Bevitel 2" xfId="388" xr:uid="{00000000-0005-0000-0000-00008A000000}"/>
    <cellStyle name="Bevitel 3" xfId="409" xr:uid="{00000000-0005-0000-0000-00008B000000}"/>
    <cellStyle name="Bevitel 4" xfId="407" xr:uid="{00000000-0005-0000-0000-00008C000000}"/>
    <cellStyle name="Bevitel 5" xfId="463" xr:uid="{00000000-0005-0000-0000-00008D000000}"/>
    <cellStyle name="Buena" xfId="109" xr:uid="{00000000-0005-0000-0000-00008E000000}"/>
    <cellStyle name="Calculation 2" xfId="110" xr:uid="{00000000-0005-0000-0000-00008F000000}"/>
    <cellStyle name="Calculation 2 2" xfId="389" xr:uid="{00000000-0005-0000-0000-000090000000}"/>
    <cellStyle name="Calculation 2 3" xfId="417" xr:uid="{00000000-0005-0000-0000-000091000000}"/>
    <cellStyle name="Calculation 2 4" xfId="385" xr:uid="{00000000-0005-0000-0000-000092000000}"/>
    <cellStyle name="Calculation 2 5" xfId="466" xr:uid="{00000000-0005-0000-0000-000093000000}"/>
    <cellStyle name="Calculation 3" xfId="310" xr:uid="{00000000-0005-0000-0000-000094000000}"/>
    <cellStyle name="Calculation 3 2" xfId="411" xr:uid="{00000000-0005-0000-0000-000095000000}"/>
    <cellStyle name="Calculation 3 3" xfId="433" xr:uid="{00000000-0005-0000-0000-000096000000}"/>
    <cellStyle name="Calculation 3 4" xfId="448" xr:uid="{00000000-0005-0000-0000-000097000000}"/>
    <cellStyle name="Calculation 3 5" xfId="475" xr:uid="{00000000-0005-0000-0000-000098000000}"/>
    <cellStyle name="Calculation 4" xfId="357" xr:uid="{00000000-0005-0000-0000-000099000000}"/>
    <cellStyle name="Calculation 4 2" xfId="418" xr:uid="{00000000-0005-0000-0000-00009A000000}"/>
    <cellStyle name="Calculation 4 3" xfId="440" xr:uid="{00000000-0005-0000-0000-00009B000000}"/>
    <cellStyle name="Calculation 4 4" xfId="453" xr:uid="{00000000-0005-0000-0000-00009C000000}"/>
    <cellStyle name="Calculation 4 5" xfId="480" xr:uid="{00000000-0005-0000-0000-00009D000000}"/>
    <cellStyle name="Cálculo" xfId="111" xr:uid="{00000000-0005-0000-0000-00009E000000}"/>
    <cellStyle name="Cálculo 2" xfId="390" xr:uid="{00000000-0005-0000-0000-00009F000000}"/>
    <cellStyle name="Cálculo 3" xfId="408" xr:uid="{00000000-0005-0000-0000-0000A0000000}"/>
    <cellStyle name="Cálculo 4" xfId="441" xr:uid="{00000000-0005-0000-0000-0000A1000000}"/>
    <cellStyle name="Cálculo 5" xfId="462" xr:uid="{00000000-0005-0000-0000-0000A2000000}"/>
    <cellStyle name="Celda de comprobación" xfId="112" xr:uid="{00000000-0005-0000-0000-0000A3000000}"/>
    <cellStyle name="Celda vinculada" xfId="113" xr:uid="{00000000-0005-0000-0000-0000A4000000}"/>
    <cellStyle name="Check Cell 2" xfId="114" xr:uid="{00000000-0005-0000-0000-0000A5000000}"/>
    <cellStyle name="Check Cell 3" xfId="311" xr:uid="{00000000-0005-0000-0000-0000A6000000}"/>
    <cellStyle name="Check Cell 4" xfId="358" xr:uid="{00000000-0005-0000-0000-0000A7000000}"/>
    <cellStyle name="checkExposure" xfId="115" xr:uid="{00000000-0005-0000-0000-0000A8000000}"/>
    <cellStyle name="Cím" xfId="116" xr:uid="{00000000-0005-0000-0000-0000A9000000}"/>
    <cellStyle name="Címsor 1" xfId="117" xr:uid="{00000000-0005-0000-0000-0000AA000000}"/>
    <cellStyle name="Címsor 2" xfId="118" xr:uid="{00000000-0005-0000-0000-0000AB000000}"/>
    <cellStyle name="Címsor 3" xfId="119" xr:uid="{00000000-0005-0000-0000-0000AC000000}"/>
    <cellStyle name="Címsor 4" xfId="120" xr:uid="{00000000-0005-0000-0000-0000AD000000}"/>
    <cellStyle name="Comma 2" xfId="3" xr:uid="{00000000-0005-0000-0000-0000AE000000}"/>
    <cellStyle name="Comma 2 2" xfId="359" xr:uid="{00000000-0005-0000-0000-0000AF000000}"/>
    <cellStyle name="Comma 3" xfId="4" xr:uid="{00000000-0005-0000-0000-0000B0000000}"/>
    <cellStyle name="Ellenőrzőcella" xfId="121" xr:uid="{00000000-0005-0000-0000-0000B1000000}"/>
    <cellStyle name="Encabezado 4" xfId="122" xr:uid="{00000000-0005-0000-0000-0000B2000000}"/>
    <cellStyle name="Énfasis1" xfId="123" xr:uid="{00000000-0005-0000-0000-0000B3000000}"/>
    <cellStyle name="Énfasis2" xfId="124" xr:uid="{00000000-0005-0000-0000-0000B4000000}"/>
    <cellStyle name="Énfasis3" xfId="125" xr:uid="{00000000-0005-0000-0000-0000B5000000}"/>
    <cellStyle name="Énfasis4" xfId="126" xr:uid="{00000000-0005-0000-0000-0000B6000000}"/>
    <cellStyle name="Énfasis5" xfId="127" xr:uid="{00000000-0005-0000-0000-0000B7000000}"/>
    <cellStyle name="Énfasis6" xfId="128" xr:uid="{00000000-0005-0000-0000-0000B8000000}"/>
    <cellStyle name="Entrada" xfId="129" xr:uid="{00000000-0005-0000-0000-0000B9000000}"/>
    <cellStyle name="Entrada 2" xfId="393" xr:uid="{00000000-0005-0000-0000-0000BA000000}"/>
    <cellStyle name="Entrada 3" xfId="384" xr:uid="{00000000-0005-0000-0000-0000BB000000}"/>
    <cellStyle name="Entrada 4" xfId="439" xr:uid="{00000000-0005-0000-0000-0000BC000000}"/>
    <cellStyle name="Entrada 5" xfId="461" xr:uid="{00000000-0005-0000-0000-0000BD000000}"/>
    <cellStyle name="Explanatory Text 2" xfId="130" xr:uid="{00000000-0005-0000-0000-0000BE000000}"/>
    <cellStyle name="Explanatory Text 3" xfId="312" xr:uid="{00000000-0005-0000-0000-0000BF000000}"/>
    <cellStyle name="Explanatory Text 4" xfId="360" xr:uid="{00000000-0005-0000-0000-0000C0000000}"/>
    <cellStyle name="Figyelmeztetés" xfId="131" xr:uid="{00000000-0005-0000-0000-0000C1000000}"/>
    <cellStyle name="Good 2" xfId="132" xr:uid="{00000000-0005-0000-0000-0000C2000000}"/>
    <cellStyle name="Good 3" xfId="313" xr:uid="{00000000-0005-0000-0000-0000C3000000}"/>
    <cellStyle name="Good 4" xfId="361" xr:uid="{00000000-0005-0000-0000-0000C4000000}"/>
    <cellStyle name="greyed" xfId="133" xr:uid="{00000000-0005-0000-0000-0000C5000000}"/>
    <cellStyle name="Heading 1 2" xfId="134" xr:uid="{00000000-0005-0000-0000-0000C6000000}"/>
    <cellStyle name="Heading 1 3" xfId="314" xr:uid="{00000000-0005-0000-0000-0000C7000000}"/>
    <cellStyle name="Heading 1 4" xfId="362" xr:uid="{00000000-0005-0000-0000-0000C8000000}"/>
    <cellStyle name="Heading 2 2" xfId="135" xr:uid="{00000000-0005-0000-0000-0000C9000000}"/>
    <cellStyle name="Heading 2 3" xfId="315" xr:uid="{00000000-0005-0000-0000-0000CA000000}"/>
    <cellStyle name="Heading 2 4" xfId="363" xr:uid="{00000000-0005-0000-0000-0000CB000000}"/>
    <cellStyle name="Heading 3 2" xfId="136" xr:uid="{00000000-0005-0000-0000-0000CC000000}"/>
    <cellStyle name="Heading 3 3" xfId="316" xr:uid="{00000000-0005-0000-0000-0000CD000000}"/>
    <cellStyle name="Heading 3 4" xfId="364" xr:uid="{00000000-0005-0000-0000-0000CE000000}"/>
    <cellStyle name="Heading 4 2" xfId="137" xr:uid="{00000000-0005-0000-0000-0000CF000000}"/>
    <cellStyle name="Heading 4 3" xfId="317" xr:uid="{00000000-0005-0000-0000-0000D0000000}"/>
    <cellStyle name="Heading 4 4" xfId="365" xr:uid="{00000000-0005-0000-0000-0000D1000000}"/>
    <cellStyle name="HeadingTable" xfId="138" xr:uid="{00000000-0005-0000-0000-0000D2000000}"/>
    <cellStyle name="highlightExposure" xfId="139" xr:uid="{00000000-0005-0000-0000-0000D3000000}"/>
    <cellStyle name="highlightPD" xfId="140" xr:uid="{00000000-0005-0000-0000-0000D4000000}"/>
    <cellStyle name="highlightPercentage" xfId="141" xr:uid="{00000000-0005-0000-0000-0000D5000000}"/>
    <cellStyle name="highlightText" xfId="142" xr:uid="{00000000-0005-0000-0000-0000D6000000}"/>
    <cellStyle name="Hipervínculo 2" xfId="143" xr:uid="{00000000-0005-0000-0000-0000D7000000}"/>
    <cellStyle name="Hivatkozott cella" xfId="144" xr:uid="{00000000-0005-0000-0000-0000D8000000}"/>
    <cellStyle name="Hyperlink" xfId="1" builtinId="8"/>
    <cellStyle name="Hyperlink 2" xfId="7" xr:uid="{00000000-0005-0000-0000-0000DA000000}"/>
    <cellStyle name="Hyperlink 2 2" xfId="145" xr:uid="{00000000-0005-0000-0000-0000DB000000}"/>
    <cellStyle name="Hyperlink 3" xfId="146" xr:uid="{00000000-0005-0000-0000-0000DC000000}"/>
    <cellStyle name="Hyperlink 3 2" xfId="147" xr:uid="{00000000-0005-0000-0000-0000DD000000}"/>
    <cellStyle name="Incorrecto" xfId="148" xr:uid="{00000000-0005-0000-0000-0000DE000000}"/>
    <cellStyle name="Input 2" xfId="149" xr:uid="{00000000-0005-0000-0000-0000DF000000}"/>
    <cellStyle name="Input 2 2" xfId="394" xr:uid="{00000000-0005-0000-0000-0000E0000000}"/>
    <cellStyle name="Input 2 3" xfId="416" xr:uid="{00000000-0005-0000-0000-0000E1000000}"/>
    <cellStyle name="Input 2 4" xfId="410" xr:uid="{00000000-0005-0000-0000-0000E2000000}"/>
    <cellStyle name="Input 2 5" xfId="460" xr:uid="{00000000-0005-0000-0000-0000E3000000}"/>
    <cellStyle name="Input 3" xfId="318" xr:uid="{00000000-0005-0000-0000-0000E4000000}"/>
    <cellStyle name="Input 3 2" xfId="412" xr:uid="{00000000-0005-0000-0000-0000E5000000}"/>
    <cellStyle name="Input 3 3" xfId="434" xr:uid="{00000000-0005-0000-0000-0000E6000000}"/>
    <cellStyle name="Input 3 4" xfId="449" xr:uid="{00000000-0005-0000-0000-0000E7000000}"/>
    <cellStyle name="Input 3 5" xfId="476" xr:uid="{00000000-0005-0000-0000-0000E8000000}"/>
    <cellStyle name="Input 4" xfId="366" xr:uid="{00000000-0005-0000-0000-0000E9000000}"/>
    <cellStyle name="Input 4 2" xfId="420" xr:uid="{00000000-0005-0000-0000-0000EA000000}"/>
    <cellStyle name="Input 4 3" xfId="442" xr:uid="{00000000-0005-0000-0000-0000EB000000}"/>
    <cellStyle name="Input 4 4" xfId="454" xr:uid="{00000000-0005-0000-0000-0000EC000000}"/>
    <cellStyle name="Input 4 5" xfId="481" xr:uid="{00000000-0005-0000-0000-0000ED000000}"/>
    <cellStyle name="inputDate" xfId="150" xr:uid="{00000000-0005-0000-0000-0000EE000000}"/>
    <cellStyle name="inputExposure" xfId="151" xr:uid="{00000000-0005-0000-0000-0000EF000000}"/>
    <cellStyle name="inputMaturity" xfId="152" xr:uid="{00000000-0005-0000-0000-0000F0000000}"/>
    <cellStyle name="inputParameterE" xfId="153" xr:uid="{00000000-0005-0000-0000-0000F1000000}"/>
    <cellStyle name="inputPD" xfId="154" xr:uid="{00000000-0005-0000-0000-0000F2000000}"/>
    <cellStyle name="inputPercentage" xfId="155" xr:uid="{00000000-0005-0000-0000-0000F3000000}"/>
    <cellStyle name="inputPercentage 2" xfId="395" xr:uid="{00000000-0005-0000-0000-0000F4000000}"/>
    <cellStyle name="inputPercentage 3" xfId="386" xr:uid="{00000000-0005-0000-0000-0000F5000000}"/>
    <cellStyle name="inputPercentageL" xfId="156" xr:uid="{00000000-0005-0000-0000-0000F6000000}"/>
    <cellStyle name="inputPercentageS" xfId="157" xr:uid="{00000000-0005-0000-0000-0000F7000000}"/>
    <cellStyle name="inputPercentageS 2" xfId="396" xr:uid="{00000000-0005-0000-0000-0000F8000000}"/>
    <cellStyle name="inputPercentageS 3" xfId="432" xr:uid="{00000000-0005-0000-0000-0000F9000000}"/>
    <cellStyle name="inputSelection" xfId="158" xr:uid="{00000000-0005-0000-0000-0000FA000000}"/>
    <cellStyle name="inputText" xfId="159" xr:uid="{00000000-0005-0000-0000-0000FB000000}"/>
    <cellStyle name="Jegyzet" xfId="160" xr:uid="{00000000-0005-0000-0000-0000FC000000}"/>
    <cellStyle name="Jegyzet 2" xfId="397" xr:uid="{00000000-0005-0000-0000-0000FD000000}"/>
    <cellStyle name="Jegyzet 3" xfId="383" xr:uid="{00000000-0005-0000-0000-0000FE000000}"/>
    <cellStyle name="Jegyzet 4" xfId="431" xr:uid="{00000000-0005-0000-0000-0000FF000000}"/>
    <cellStyle name="Jegyzet 5" xfId="467" xr:uid="{00000000-0005-0000-0000-000000010000}"/>
    <cellStyle name="Jelölőszín (1)" xfId="161" xr:uid="{00000000-0005-0000-0000-000001010000}"/>
    <cellStyle name="Jelölőszín (2)" xfId="162" xr:uid="{00000000-0005-0000-0000-000002010000}"/>
    <cellStyle name="Jelölőszín (3)" xfId="163" xr:uid="{00000000-0005-0000-0000-000003010000}"/>
    <cellStyle name="Jelölőszín (4)" xfId="164" xr:uid="{00000000-0005-0000-0000-000004010000}"/>
    <cellStyle name="Jelölőszín (5)" xfId="165" xr:uid="{00000000-0005-0000-0000-000005010000}"/>
    <cellStyle name="Jelölőszín (6)" xfId="166" xr:uid="{00000000-0005-0000-0000-000006010000}"/>
    <cellStyle name="Jó" xfId="167" xr:uid="{00000000-0005-0000-0000-000007010000}"/>
    <cellStyle name="Kimenet" xfId="168" xr:uid="{00000000-0005-0000-0000-000008010000}"/>
    <cellStyle name="Kimenet 2" xfId="398" xr:uid="{00000000-0005-0000-0000-000009010000}"/>
    <cellStyle name="Kimenet 3" xfId="382" xr:uid="{00000000-0005-0000-0000-00000A010000}"/>
    <cellStyle name="Kimenet 4" xfId="387" xr:uid="{00000000-0005-0000-0000-00000B010000}"/>
    <cellStyle name="Kimenet 5" xfId="459" xr:uid="{00000000-0005-0000-0000-00000C010000}"/>
    <cellStyle name="Lien hypertexte 2" xfId="169" xr:uid="{00000000-0005-0000-0000-00000D010000}"/>
    <cellStyle name="Lien hypertexte 3" xfId="170" xr:uid="{00000000-0005-0000-0000-00000E010000}"/>
    <cellStyle name="Linked Cell 2" xfId="171" xr:uid="{00000000-0005-0000-0000-00000F010000}"/>
    <cellStyle name="Linked Cell 3" xfId="319" xr:uid="{00000000-0005-0000-0000-000010010000}"/>
    <cellStyle name="Linked Cell 4" xfId="367" xr:uid="{00000000-0005-0000-0000-000011010000}"/>
    <cellStyle name="Magyarázó szöveg" xfId="172" xr:uid="{00000000-0005-0000-0000-000012010000}"/>
    <cellStyle name="Millares 2" xfId="173" xr:uid="{00000000-0005-0000-0000-000013010000}"/>
    <cellStyle name="Millares 2 2" xfId="174" xr:uid="{00000000-0005-0000-0000-000014010000}"/>
    <cellStyle name="Millares 3" xfId="175" xr:uid="{00000000-0005-0000-0000-000015010000}"/>
    <cellStyle name="Millares 3 2" xfId="176" xr:uid="{00000000-0005-0000-0000-000016010000}"/>
    <cellStyle name="Millares 3 2 2" xfId="465" xr:uid="{00000000-0005-0000-0000-000017010000}"/>
    <cellStyle name="Millares 3 3" xfId="464" xr:uid="{00000000-0005-0000-0000-000018010000}"/>
    <cellStyle name="Navadno_List1" xfId="177" xr:uid="{00000000-0005-0000-0000-000019010000}"/>
    <cellStyle name="Neutral 2" xfId="178" xr:uid="{00000000-0005-0000-0000-00001A010000}"/>
    <cellStyle name="Neutral 3" xfId="320" xr:uid="{00000000-0005-0000-0000-00001B010000}"/>
    <cellStyle name="Neutral 4" xfId="368" xr:uid="{00000000-0005-0000-0000-00001C010000}"/>
    <cellStyle name="Normal" xfId="0" builtinId="0"/>
    <cellStyle name="Normal 10" xfId="15" xr:uid="{00000000-0005-0000-0000-00001E010000}"/>
    <cellStyle name="Normal 10 2" xfId="278" xr:uid="{00000000-0005-0000-0000-00001F010000}"/>
    <cellStyle name="Normal 11" xfId="279" xr:uid="{00000000-0005-0000-0000-000020010000}"/>
    <cellStyle name="Normal 12" xfId="281" xr:uid="{00000000-0005-0000-0000-000021010000}"/>
    <cellStyle name="Normal 12 2" xfId="284" xr:uid="{00000000-0005-0000-0000-000022010000}"/>
    <cellStyle name="Normal 13" xfId="282" xr:uid="{00000000-0005-0000-0000-000023010000}"/>
    <cellStyle name="Normal 14" xfId="283" xr:uid="{00000000-0005-0000-0000-000024010000}"/>
    <cellStyle name="Normal 15" xfId="331" xr:uid="{00000000-0005-0000-0000-000025010000}"/>
    <cellStyle name="Normal 16" xfId="14" xr:uid="{00000000-0005-0000-0000-000026010000}"/>
    <cellStyle name="Normal 2" xfId="2" xr:uid="{00000000-0005-0000-0000-000027010000}"/>
    <cellStyle name="Normal 2 10" xfId="377" xr:uid="{00000000-0005-0000-0000-000028010000}"/>
    <cellStyle name="Normal 2 2" xfId="8" xr:uid="{00000000-0005-0000-0000-000029010000}"/>
    <cellStyle name="Normal 2 2 2" xfId="179" xr:uid="{00000000-0005-0000-0000-00002A010000}"/>
    <cellStyle name="Normal 2 2 3" xfId="180" xr:uid="{00000000-0005-0000-0000-00002B010000}"/>
    <cellStyle name="Normal 2 2 3 2" xfId="181" xr:uid="{00000000-0005-0000-0000-00002C010000}"/>
    <cellStyle name="Normal 2 2 4" xfId="16" xr:uid="{00000000-0005-0000-0000-00002D010000}"/>
    <cellStyle name="Normal 2 2_COREP GL04rev3" xfId="182" xr:uid="{00000000-0005-0000-0000-00002E010000}"/>
    <cellStyle name="Normal 2 3" xfId="183" xr:uid="{00000000-0005-0000-0000-00002F010000}"/>
    <cellStyle name="Normal 2 4" xfId="184" xr:uid="{00000000-0005-0000-0000-000030010000}"/>
    <cellStyle name="Normal 2 4 2" xfId="276" xr:uid="{00000000-0005-0000-0000-000031010000}"/>
    <cellStyle name="Normal 2 5" xfId="185" xr:uid="{00000000-0005-0000-0000-000032010000}"/>
    <cellStyle name="Normal 2 6" xfId="275" xr:uid="{00000000-0005-0000-0000-000033010000}"/>
    <cellStyle name="Normal 2 7" xfId="277" xr:uid="{00000000-0005-0000-0000-000034010000}"/>
    <cellStyle name="Normal 2 8" xfId="369" xr:uid="{00000000-0005-0000-0000-000035010000}"/>
    <cellStyle name="Normal 2 9" xfId="376" xr:uid="{00000000-0005-0000-0000-000036010000}"/>
    <cellStyle name="Normal 2_~0149226" xfId="186" xr:uid="{00000000-0005-0000-0000-000037010000}"/>
    <cellStyle name="Normal 3" xfId="5" xr:uid="{00000000-0005-0000-0000-000038010000}"/>
    <cellStyle name="Normal 3 2" xfId="9" xr:uid="{00000000-0005-0000-0000-000039010000}"/>
    <cellStyle name="Normal 3 3" xfId="10" xr:uid="{00000000-0005-0000-0000-00003A010000}"/>
    <cellStyle name="Normal 3 3 2" xfId="11" xr:uid="{00000000-0005-0000-0000-00003B010000}"/>
    <cellStyle name="Normal 3 3 2 2" xfId="17" xr:uid="{00000000-0005-0000-0000-00003C010000}"/>
    <cellStyle name="Normal 3 3 3" xfId="187" xr:uid="{00000000-0005-0000-0000-00003D010000}"/>
    <cellStyle name="Normal 3 4" xfId="188" xr:uid="{00000000-0005-0000-0000-00003E010000}"/>
    <cellStyle name="Normal 3 5" xfId="189" xr:uid="{00000000-0005-0000-0000-00003F010000}"/>
    <cellStyle name="Normal 3_~1520012" xfId="190" xr:uid="{00000000-0005-0000-0000-000040010000}"/>
    <cellStyle name="Normal 4" xfId="6" xr:uid="{00000000-0005-0000-0000-000041010000}"/>
    <cellStyle name="Normal 4 2" xfId="13" xr:uid="{00000000-0005-0000-0000-000042010000}"/>
    <cellStyle name="Normal 4 2 2" xfId="21" xr:uid="{00000000-0005-0000-0000-000043010000}"/>
    <cellStyle name="Normal 4 3" xfId="19" xr:uid="{00000000-0005-0000-0000-000044010000}"/>
    <cellStyle name="Normal 4 4" xfId="191" xr:uid="{00000000-0005-0000-0000-000045010000}"/>
    <cellStyle name="Normal 5" xfId="12" xr:uid="{00000000-0005-0000-0000-000046010000}"/>
    <cellStyle name="Normal 5 2" xfId="192" xr:uid="{00000000-0005-0000-0000-000047010000}"/>
    <cellStyle name="Normal 5 3" xfId="193" xr:uid="{00000000-0005-0000-0000-000048010000}"/>
    <cellStyle name="Normal 5 4" xfId="370" xr:uid="{00000000-0005-0000-0000-000049010000}"/>
    <cellStyle name="Normal 5 5" xfId="378" xr:uid="{00000000-0005-0000-0000-00004A010000}"/>
    <cellStyle name="Normal 5 6" xfId="379" xr:uid="{00000000-0005-0000-0000-00004B010000}"/>
    <cellStyle name="Normal 5 7" xfId="20" xr:uid="{00000000-0005-0000-0000-00004C010000}"/>
    <cellStyle name="Normal 5 8" xfId="458" xr:uid="{00000000-0005-0000-0000-00004D010000}"/>
    <cellStyle name="Normal 5_20130128_ITS on reporting_Annex I_CA" xfId="194" xr:uid="{00000000-0005-0000-0000-00004E010000}"/>
    <cellStyle name="Normal 6" xfId="195" xr:uid="{00000000-0005-0000-0000-00004F010000}"/>
    <cellStyle name="Normal 6 2" xfId="485" xr:uid="{00000000-0005-0000-0000-000050010000}"/>
    <cellStyle name="Normal 7" xfId="196" xr:uid="{00000000-0005-0000-0000-000051010000}"/>
    <cellStyle name="Normal 7 2" xfId="197" xr:uid="{00000000-0005-0000-0000-000052010000}"/>
    <cellStyle name="Normal 7 3" xfId="198" xr:uid="{00000000-0005-0000-0000-000053010000}"/>
    <cellStyle name="Normal 8" xfId="199" xr:uid="{00000000-0005-0000-0000-000054010000}"/>
    <cellStyle name="Normal 8 2" xfId="18" xr:uid="{00000000-0005-0000-0000-000055010000}"/>
    <cellStyle name="Normal 9" xfId="200" xr:uid="{00000000-0005-0000-0000-000056010000}"/>
    <cellStyle name="Normale_2011 04 14 Templates for stress test_bcl" xfId="201" xr:uid="{00000000-0005-0000-0000-000057010000}"/>
    <cellStyle name="Normalno 2" xfId="321" xr:uid="{00000000-0005-0000-0000-000058010000}"/>
    <cellStyle name="Normalno 2 2" xfId="322" xr:uid="{00000000-0005-0000-0000-000059010000}"/>
    <cellStyle name="Normalno 3" xfId="323" xr:uid="{00000000-0005-0000-0000-00005A010000}"/>
    <cellStyle name="Notas" xfId="202" xr:uid="{00000000-0005-0000-0000-00005B010000}"/>
    <cellStyle name="Notas 2" xfId="399" xr:uid="{00000000-0005-0000-0000-00005C010000}"/>
    <cellStyle name="Notas 3" xfId="381" xr:uid="{00000000-0005-0000-0000-00005D010000}"/>
    <cellStyle name="Notas 4" xfId="391" xr:uid="{00000000-0005-0000-0000-00005E010000}"/>
    <cellStyle name="Notas 5" xfId="468" xr:uid="{00000000-0005-0000-0000-00005F010000}"/>
    <cellStyle name="Note 2" xfId="203" xr:uid="{00000000-0005-0000-0000-000060010000}"/>
    <cellStyle name="Note 2 2" xfId="400" xr:uid="{00000000-0005-0000-0000-000061010000}"/>
    <cellStyle name="Note 2 3" xfId="380" xr:uid="{00000000-0005-0000-0000-000062010000}"/>
    <cellStyle name="Note 2 4" xfId="392" xr:uid="{00000000-0005-0000-0000-000063010000}"/>
    <cellStyle name="Note 2 5" xfId="469" xr:uid="{00000000-0005-0000-0000-000064010000}"/>
    <cellStyle name="Note 3" xfId="324" xr:uid="{00000000-0005-0000-0000-000065010000}"/>
    <cellStyle name="Note 3 2" xfId="413" xr:uid="{00000000-0005-0000-0000-000066010000}"/>
    <cellStyle name="Note 3 3" xfId="435" xr:uid="{00000000-0005-0000-0000-000067010000}"/>
    <cellStyle name="Note 3 4" xfId="450" xr:uid="{00000000-0005-0000-0000-000068010000}"/>
    <cellStyle name="Note 3 5" xfId="477" xr:uid="{00000000-0005-0000-0000-000069010000}"/>
    <cellStyle name="Note 4" xfId="371" xr:uid="{00000000-0005-0000-0000-00006A010000}"/>
    <cellStyle name="Note 4 2" xfId="421" xr:uid="{00000000-0005-0000-0000-00006B010000}"/>
    <cellStyle name="Note 4 3" xfId="443" xr:uid="{00000000-0005-0000-0000-00006C010000}"/>
    <cellStyle name="Note 4 4" xfId="455" xr:uid="{00000000-0005-0000-0000-00006D010000}"/>
    <cellStyle name="Note 4 5" xfId="482" xr:uid="{00000000-0005-0000-0000-00006E010000}"/>
    <cellStyle name="Obično 2" xfId="204" xr:uid="{00000000-0005-0000-0000-00006F010000}"/>
    <cellStyle name="Obično 2 2" xfId="325" xr:uid="{00000000-0005-0000-0000-000070010000}"/>
    <cellStyle name="Obično 3" xfId="205" xr:uid="{00000000-0005-0000-0000-000071010000}"/>
    <cellStyle name="Obično 3 2" xfId="206" xr:uid="{00000000-0005-0000-0000-000072010000}"/>
    <cellStyle name="Obično 3 3" xfId="207" xr:uid="{00000000-0005-0000-0000-000073010000}"/>
    <cellStyle name="Obično 4" xfId="208" xr:uid="{00000000-0005-0000-0000-000074010000}"/>
    <cellStyle name="Obično 5" xfId="209" xr:uid="{00000000-0005-0000-0000-000075010000}"/>
    <cellStyle name="Obično 6" xfId="210" xr:uid="{00000000-0005-0000-0000-000076010000}"/>
    <cellStyle name="Obično 7" xfId="211" xr:uid="{00000000-0005-0000-0000-000077010000}"/>
    <cellStyle name="Obično_20091201 NADZORNA tag i map" xfId="326" xr:uid="{00000000-0005-0000-0000-000078010000}"/>
    <cellStyle name="optionalExposure" xfId="212" xr:uid="{00000000-0005-0000-0000-000079010000}"/>
    <cellStyle name="optionalMaturity" xfId="213" xr:uid="{00000000-0005-0000-0000-00007A010000}"/>
    <cellStyle name="optionalPD" xfId="214" xr:uid="{00000000-0005-0000-0000-00007B010000}"/>
    <cellStyle name="optionalPercentage" xfId="215" xr:uid="{00000000-0005-0000-0000-00007C010000}"/>
    <cellStyle name="optionalPercentageL" xfId="216" xr:uid="{00000000-0005-0000-0000-00007D010000}"/>
    <cellStyle name="optionalPercentageS" xfId="217" xr:uid="{00000000-0005-0000-0000-00007E010000}"/>
    <cellStyle name="optionalPercentageS 2" xfId="401" xr:uid="{00000000-0005-0000-0000-00007F010000}"/>
    <cellStyle name="optionalPercentageS 3" xfId="430" xr:uid="{00000000-0005-0000-0000-000080010000}"/>
    <cellStyle name="optionalSelection" xfId="218" xr:uid="{00000000-0005-0000-0000-000081010000}"/>
    <cellStyle name="optionalText" xfId="219" xr:uid="{00000000-0005-0000-0000-000082010000}"/>
    <cellStyle name="Összesen" xfId="220" xr:uid="{00000000-0005-0000-0000-000083010000}"/>
    <cellStyle name="Összesen 2" xfId="402" xr:uid="{00000000-0005-0000-0000-000084010000}"/>
    <cellStyle name="Összesen 3" xfId="424" xr:uid="{00000000-0005-0000-0000-000085010000}"/>
    <cellStyle name="Összesen 4" xfId="429" xr:uid="{00000000-0005-0000-0000-000086010000}"/>
    <cellStyle name="Összesen 5" xfId="470" xr:uid="{00000000-0005-0000-0000-000087010000}"/>
    <cellStyle name="Output 2" xfId="221" xr:uid="{00000000-0005-0000-0000-000088010000}"/>
    <cellStyle name="Output 2 2" xfId="403" xr:uid="{00000000-0005-0000-0000-000089010000}"/>
    <cellStyle name="Output 2 3" xfId="425" xr:uid="{00000000-0005-0000-0000-00008A010000}"/>
    <cellStyle name="Output 2 4" xfId="419" xr:uid="{00000000-0005-0000-0000-00008B010000}"/>
    <cellStyle name="Output 2 5" xfId="471" xr:uid="{00000000-0005-0000-0000-00008C010000}"/>
    <cellStyle name="Output 3" xfId="327" xr:uid="{00000000-0005-0000-0000-00008D010000}"/>
    <cellStyle name="Output 3 2" xfId="414" xr:uid="{00000000-0005-0000-0000-00008E010000}"/>
    <cellStyle name="Output 3 3" xfId="436" xr:uid="{00000000-0005-0000-0000-00008F010000}"/>
    <cellStyle name="Output 3 4" xfId="451" xr:uid="{00000000-0005-0000-0000-000090010000}"/>
    <cellStyle name="Output 3 5" xfId="478" xr:uid="{00000000-0005-0000-0000-000091010000}"/>
    <cellStyle name="Output 4" xfId="372" xr:uid="{00000000-0005-0000-0000-000092010000}"/>
    <cellStyle name="Output 4 2" xfId="422" xr:uid="{00000000-0005-0000-0000-000093010000}"/>
    <cellStyle name="Output 4 3" xfId="444" xr:uid="{00000000-0005-0000-0000-000094010000}"/>
    <cellStyle name="Output 4 4" xfId="456" xr:uid="{00000000-0005-0000-0000-000095010000}"/>
    <cellStyle name="Output 4 5" xfId="483" xr:uid="{00000000-0005-0000-0000-000096010000}"/>
    <cellStyle name="Percent" xfId="486" builtinId="5"/>
    <cellStyle name="Porcentual 2" xfId="222" xr:uid="{00000000-0005-0000-0000-000097010000}"/>
    <cellStyle name="Porcentual 2 2" xfId="223" xr:uid="{00000000-0005-0000-0000-000098010000}"/>
    <cellStyle name="Postotak 2" xfId="224" xr:uid="{00000000-0005-0000-0000-000099010000}"/>
    <cellStyle name="Prozent 2" xfId="225" xr:uid="{00000000-0005-0000-0000-00009A010000}"/>
    <cellStyle name="reviseExposure" xfId="226" xr:uid="{00000000-0005-0000-0000-00009B010000}"/>
    <cellStyle name="Rossz" xfId="227" xr:uid="{00000000-0005-0000-0000-00009C010000}"/>
    <cellStyle name="Salida" xfId="228" xr:uid="{00000000-0005-0000-0000-00009D010000}"/>
    <cellStyle name="Salida 2" xfId="404" xr:uid="{00000000-0005-0000-0000-00009E010000}"/>
    <cellStyle name="Salida 3" xfId="426" xr:uid="{00000000-0005-0000-0000-00009F010000}"/>
    <cellStyle name="Salida 4" xfId="438" xr:uid="{00000000-0005-0000-0000-0000A0010000}"/>
    <cellStyle name="Salida 5" xfId="472" xr:uid="{00000000-0005-0000-0000-0000A1010000}"/>
    <cellStyle name="Semleges" xfId="229" xr:uid="{00000000-0005-0000-0000-0000A2010000}"/>
    <cellStyle name="showCheck" xfId="230" xr:uid="{00000000-0005-0000-0000-0000A3010000}"/>
    <cellStyle name="showExposure" xfId="231" xr:uid="{00000000-0005-0000-0000-0000A4010000}"/>
    <cellStyle name="showParameterE" xfId="232" xr:uid="{00000000-0005-0000-0000-0000A5010000}"/>
    <cellStyle name="showParameterS" xfId="233" xr:uid="{00000000-0005-0000-0000-0000A6010000}"/>
    <cellStyle name="showPD" xfId="234" xr:uid="{00000000-0005-0000-0000-0000A7010000}"/>
    <cellStyle name="showPercentage" xfId="235" xr:uid="{00000000-0005-0000-0000-0000A8010000}"/>
    <cellStyle name="showSelection" xfId="236" xr:uid="{00000000-0005-0000-0000-0000A9010000}"/>
    <cellStyle name="Standard 2" xfId="237" xr:uid="{00000000-0005-0000-0000-0000AA010000}"/>
    <cellStyle name="Standard 3" xfId="238" xr:uid="{00000000-0005-0000-0000-0000AB010000}"/>
    <cellStyle name="Standard 3 2" xfId="239" xr:uid="{00000000-0005-0000-0000-0000AC010000}"/>
    <cellStyle name="Standard 4" xfId="240" xr:uid="{00000000-0005-0000-0000-0000AD010000}"/>
    <cellStyle name="Standard_20100106 GL04rev2 Documentation of changes" xfId="241" xr:uid="{00000000-0005-0000-0000-0000AE010000}"/>
    <cellStyle name="sup2Date" xfId="242" xr:uid="{00000000-0005-0000-0000-0000AF010000}"/>
    <cellStyle name="sup2Int" xfId="243" xr:uid="{00000000-0005-0000-0000-0000B0010000}"/>
    <cellStyle name="sup2ParameterE" xfId="244" xr:uid="{00000000-0005-0000-0000-0000B1010000}"/>
    <cellStyle name="sup2Percentage" xfId="245" xr:uid="{00000000-0005-0000-0000-0000B2010000}"/>
    <cellStyle name="sup2PercentageL" xfId="246" xr:uid="{00000000-0005-0000-0000-0000B3010000}"/>
    <cellStyle name="sup2PercentageM" xfId="247" xr:uid="{00000000-0005-0000-0000-0000B4010000}"/>
    <cellStyle name="sup2Selection" xfId="248" xr:uid="{00000000-0005-0000-0000-0000B5010000}"/>
    <cellStyle name="sup2Text" xfId="249" xr:uid="{00000000-0005-0000-0000-0000B6010000}"/>
    <cellStyle name="sup3ParameterE" xfId="250" xr:uid="{00000000-0005-0000-0000-0000B7010000}"/>
    <cellStyle name="sup3Percentage" xfId="251" xr:uid="{00000000-0005-0000-0000-0000B8010000}"/>
    <cellStyle name="supDate" xfId="252" xr:uid="{00000000-0005-0000-0000-0000B9010000}"/>
    <cellStyle name="supFloat" xfId="253" xr:uid="{00000000-0005-0000-0000-0000BA010000}"/>
    <cellStyle name="supInt" xfId="254" xr:uid="{00000000-0005-0000-0000-0000BB010000}"/>
    <cellStyle name="supParameterE" xfId="255" xr:uid="{00000000-0005-0000-0000-0000BC010000}"/>
    <cellStyle name="supParameterS" xfId="256" xr:uid="{00000000-0005-0000-0000-0000BD010000}"/>
    <cellStyle name="supPD" xfId="257" xr:uid="{00000000-0005-0000-0000-0000BE010000}"/>
    <cellStyle name="supPercentage" xfId="258" xr:uid="{00000000-0005-0000-0000-0000BF010000}"/>
    <cellStyle name="supPercentageL" xfId="259" xr:uid="{00000000-0005-0000-0000-0000C0010000}"/>
    <cellStyle name="supPercentageM" xfId="260" xr:uid="{00000000-0005-0000-0000-0000C1010000}"/>
    <cellStyle name="supSelection" xfId="261" xr:uid="{00000000-0005-0000-0000-0000C2010000}"/>
    <cellStyle name="supText" xfId="262" xr:uid="{00000000-0005-0000-0000-0000C3010000}"/>
    <cellStyle name="Számítás" xfId="263" xr:uid="{00000000-0005-0000-0000-0000C4010000}"/>
    <cellStyle name="Számítás 2" xfId="405" xr:uid="{00000000-0005-0000-0000-0000C5010000}"/>
    <cellStyle name="Számítás 3" xfId="427" xr:uid="{00000000-0005-0000-0000-0000C6010000}"/>
    <cellStyle name="Számítás 4" xfId="446" xr:uid="{00000000-0005-0000-0000-0000C7010000}"/>
    <cellStyle name="Számítás 5" xfId="473" xr:uid="{00000000-0005-0000-0000-0000C8010000}"/>
    <cellStyle name="Texto de advertencia" xfId="264" xr:uid="{00000000-0005-0000-0000-0000C9010000}"/>
    <cellStyle name="Texto explicativo" xfId="265" xr:uid="{00000000-0005-0000-0000-0000CA010000}"/>
    <cellStyle name="Title 2" xfId="266" xr:uid="{00000000-0005-0000-0000-0000CB010000}"/>
    <cellStyle name="Title 3" xfId="328" xr:uid="{00000000-0005-0000-0000-0000CC010000}"/>
    <cellStyle name="Title 4" xfId="373" xr:uid="{00000000-0005-0000-0000-0000CD010000}"/>
    <cellStyle name="Título" xfId="267" xr:uid="{00000000-0005-0000-0000-0000CE010000}"/>
    <cellStyle name="Título 1" xfId="268" xr:uid="{00000000-0005-0000-0000-0000CF010000}"/>
    <cellStyle name="Título 2" xfId="269" xr:uid="{00000000-0005-0000-0000-0000D0010000}"/>
    <cellStyle name="Título 3" xfId="270" xr:uid="{00000000-0005-0000-0000-0000D1010000}"/>
    <cellStyle name="Título_20091015 DE_Proposed amendments to CR SEC_MKR" xfId="271" xr:uid="{00000000-0005-0000-0000-0000D2010000}"/>
    <cellStyle name="Total 2" xfId="272" xr:uid="{00000000-0005-0000-0000-0000D3010000}"/>
    <cellStyle name="Total 2 2" xfId="406" xr:uid="{00000000-0005-0000-0000-0000D4010000}"/>
    <cellStyle name="Total 2 3" xfId="428" xr:uid="{00000000-0005-0000-0000-0000D5010000}"/>
    <cellStyle name="Total 2 4" xfId="447" xr:uid="{00000000-0005-0000-0000-0000D6010000}"/>
    <cellStyle name="Total 2 5" xfId="474" xr:uid="{00000000-0005-0000-0000-0000D7010000}"/>
    <cellStyle name="Total 3" xfId="329" xr:uid="{00000000-0005-0000-0000-0000D8010000}"/>
    <cellStyle name="Total 3 2" xfId="415" xr:uid="{00000000-0005-0000-0000-0000D9010000}"/>
    <cellStyle name="Total 3 3" xfId="437" xr:uid="{00000000-0005-0000-0000-0000DA010000}"/>
    <cellStyle name="Total 3 4" xfId="452" xr:uid="{00000000-0005-0000-0000-0000DB010000}"/>
    <cellStyle name="Total 3 5" xfId="479" xr:uid="{00000000-0005-0000-0000-0000DC010000}"/>
    <cellStyle name="Total 4" xfId="374" xr:uid="{00000000-0005-0000-0000-0000DD010000}"/>
    <cellStyle name="Total 4 2" xfId="423" xr:uid="{00000000-0005-0000-0000-0000DE010000}"/>
    <cellStyle name="Total 4 3" xfId="445" xr:uid="{00000000-0005-0000-0000-0000DF010000}"/>
    <cellStyle name="Total 4 4" xfId="457" xr:uid="{00000000-0005-0000-0000-0000E0010000}"/>
    <cellStyle name="Total 4 5" xfId="484" xr:uid="{00000000-0005-0000-0000-0000E1010000}"/>
    <cellStyle name="Warning Text 2" xfId="273" xr:uid="{00000000-0005-0000-0000-0000E2010000}"/>
    <cellStyle name="Warning Text 3" xfId="330" xr:uid="{00000000-0005-0000-0000-0000E3010000}"/>
    <cellStyle name="Warning Text 4" xfId="375" xr:uid="{00000000-0005-0000-0000-0000E4010000}"/>
    <cellStyle name="Zarez 2" xfId="274" xr:uid="{00000000-0005-0000-0000-0000E5010000}"/>
  </cellStyles>
  <dxfs count="0"/>
  <tableStyles count="0" defaultTableStyle="TableStyleMedium9" defaultPivotStyle="PivotStyleLight16"/>
  <colors>
    <mruColors>
      <color rgb="FF1F4E79"/>
      <color rgb="FFF0F0F0"/>
      <color rgb="FF800000"/>
      <color rgb="FFC7B639"/>
      <color rgb="FFC4C13F"/>
      <color rgb="FFDADF21"/>
      <color rgb="FFFFFF99"/>
      <color rgb="FFC7AD3D"/>
      <color rgb="FFA9A925"/>
      <color rgb="FFADD5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Tabel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Tabel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36</xdr:row>
      <xdr:rowOff>19050</xdr:rowOff>
    </xdr:from>
    <xdr:to>
      <xdr:col>0</xdr:col>
      <xdr:colOff>504825</xdr:colOff>
      <xdr:row>37</xdr:row>
      <xdr:rowOff>0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52400" y="6410325"/>
          <a:ext cx="352425" cy="1333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142875</xdr:colOff>
      <xdr:row>1</xdr:row>
      <xdr:rowOff>114300</xdr:rowOff>
    </xdr:from>
    <xdr:to>
      <xdr:col>12</xdr:col>
      <xdr:colOff>445944</xdr:colOff>
      <xdr:row>1</xdr:row>
      <xdr:rowOff>252846</xdr:rowOff>
    </xdr:to>
    <xdr:sp macro="" textlink="">
      <xdr:nvSpPr>
        <xdr:cNvPr id="3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B19DFE-F6DE-4613-9A35-AA1ACC3D83CF}"/>
            </a:ext>
          </a:extLst>
        </xdr:cNvPr>
        <xdr:cNvSpPr/>
      </xdr:nvSpPr>
      <xdr:spPr>
        <a:xfrm>
          <a:off x="10753725" y="114300"/>
          <a:ext cx="30306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1</xdr:row>
      <xdr:rowOff>133350</xdr:rowOff>
    </xdr:from>
    <xdr:to>
      <xdr:col>6</xdr:col>
      <xdr:colOff>436419</xdr:colOff>
      <xdr:row>1</xdr:row>
      <xdr:rowOff>271896</xdr:rowOff>
    </xdr:to>
    <xdr:sp macro="" textlink="">
      <xdr:nvSpPr>
        <xdr:cNvPr id="3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3D4053-D684-444F-A983-54EA2C20563C}"/>
            </a:ext>
          </a:extLst>
        </xdr:cNvPr>
        <xdr:cNvSpPr/>
      </xdr:nvSpPr>
      <xdr:spPr>
        <a:xfrm>
          <a:off x="6962775" y="133350"/>
          <a:ext cx="30306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</xdr:row>
      <xdr:rowOff>152400</xdr:rowOff>
    </xdr:from>
    <xdr:to>
      <xdr:col>6</xdr:col>
      <xdr:colOff>419100</xdr:colOff>
      <xdr:row>1</xdr:row>
      <xdr:rowOff>285750</xdr:rowOff>
    </xdr:to>
    <xdr:sp macro="" textlink="">
      <xdr:nvSpPr>
        <xdr:cNvPr id="5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B8641B-50D2-4C7C-813C-2AA637BEF743}"/>
            </a:ext>
          </a:extLst>
        </xdr:cNvPr>
        <xdr:cNvSpPr/>
      </xdr:nvSpPr>
      <xdr:spPr>
        <a:xfrm>
          <a:off x="7162800" y="152400"/>
          <a:ext cx="276225" cy="1333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1</xdr:row>
      <xdr:rowOff>142875</xdr:rowOff>
    </xdr:from>
    <xdr:to>
      <xdr:col>6</xdr:col>
      <xdr:colOff>447675</xdr:colOff>
      <xdr:row>1</xdr:row>
      <xdr:rowOff>314325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C07C26-1175-40B1-9E48-93E86AADC63F}"/>
            </a:ext>
          </a:extLst>
        </xdr:cNvPr>
        <xdr:cNvSpPr/>
      </xdr:nvSpPr>
      <xdr:spPr>
        <a:xfrm>
          <a:off x="7543800" y="142875"/>
          <a:ext cx="276225" cy="1714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1</xdr:row>
      <xdr:rowOff>123825</xdr:rowOff>
    </xdr:from>
    <xdr:to>
      <xdr:col>8</xdr:col>
      <xdr:colOff>457200</xdr:colOff>
      <xdr:row>1</xdr:row>
      <xdr:rowOff>295275</xdr:rowOff>
    </xdr:to>
    <xdr:sp macro="" textlink="">
      <xdr:nvSpPr>
        <xdr:cNvPr id="3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6B697C-1B8A-4512-AF31-ADB66CEACFA5}"/>
            </a:ext>
          </a:extLst>
        </xdr:cNvPr>
        <xdr:cNvSpPr/>
      </xdr:nvSpPr>
      <xdr:spPr>
        <a:xfrm>
          <a:off x="9334500" y="704850"/>
          <a:ext cx="247650" cy="1714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</xdr:row>
      <xdr:rowOff>9525</xdr:rowOff>
    </xdr:from>
    <xdr:to>
      <xdr:col>6</xdr:col>
      <xdr:colOff>485775</xdr:colOff>
      <xdr:row>1</xdr:row>
      <xdr:rowOff>180975</xdr:rowOff>
    </xdr:to>
    <xdr:sp macro="" textlink="">
      <xdr:nvSpPr>
        <xdr:cNvPr id="3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70E8D7-CD87-41B1-A98C-0B7259661C74}"/>
            </a:ext>
          </a:extLst>
        </xdr:cNvPr>
        <xdr:cNvSpPr/>
      </xdr:nvSpPr>
      <xdr:spPr>
        <a:xfrm>
          <a:off x="5991225" y="342900"/>
          <a:ext cx="276225" cy="1714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</xdr:row>
      <xdr:rowOff>47624</xdr:rowOff>
    </xdr:from>
    <xdr:to>
      <xdr:col>5</xdr:col>
      <xdr:colOff>514350</xdr:colOff>
      <xdr:row>1</xdr:row>
      <xdr:rowOff>219075</xdr:rowOff>
    </xdr:to>
    <xdr:sp macro="" textlink="">
      <xdr:nvSpPr>
        <xdr:cNvPr id="8" name="Arrow: Left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D78D6C-B675-48D3-AC65-B23B80864893}"/>
            </a:ext>
          </a:extLst>
        </xdr:cNvPr>
        <xdr:cNvSpPr/>
      </xdr:nvSpPr>
      <xdr:spPr>
        <a:xfrm>
          <a:off x="6162675" y="609599"/>
          <a:ext cx="428625" cy="17145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184785</xdr:colOff>
      <xdr:row>1</xdr:row>
      <xdr:rowOff>28575</xdr:rowOff>
    </xdr:from>
    <xdr:to>
      <xdr:col>6</xdr:col>
      <xdr:colOff>487854</xdr:colOff>
      <xdr:row>1</xdr:row>
      <xdr:rowOff>167121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CFE8A7-6C2D-4348-9AB6-1780946D6686}"/>
            </a:ext>
          </a:extLst>
        </xdr:cNvPr>
        <xdr:cNvSpPr/>
      </xdr:nvSpPr>
      <xdr:spPr>
        <a:xfrm>
          <a:off x="8090535" y="485775"/>
          <a:ext cx="30306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158115</xdr:rowOff>
    </xdr:from>
    <xdr:to>
      <xdr:col>6</xdr:col>
      <xdr:colOff>424989</xdr:colOff>
      <xdr:row>1</xdr:row>
      <xdr:rowOff>296661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97C875-C944-4A35-BD50-FDC9FD240ED0}"/>
            </a:ext>
          </a:extLst>
        </xdr:cNvPr>
        <xdr:cNvSpPr/>
      </xdr:nvSpPr>
      <xdr:spPr>
        <a:xfrm>
          <a:off x="10647045" y="158115"/>
          <a:ext cx="30306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230505</xdr:colOff>
      <xdr:row>1</xdr:row>
      <xdr:rowOff>120015</xdr:rowOff>
    </xdr:from>
    <xdr:to>
      <xdr:col>9</xdr:col>
      <xdr:colOff>533574</xdr:colOff>
      <xdr:row>1</xdr:row>
      <xdr:rowOff>258561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DD4AE8-AD29-4B4A-9B79-05FDEFE26F9C}"/>
            </a:ext>
          </a:extLst>
        </xdr:cNvPr>
        <xdr:cNvSpPr/>
      </xdr:nvSpPr>
      <xdr:spPr>
        <a:xfrm>
          <a:off x="8593455" y="120015"/>
          <a:ext cx="30306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1</xdr:row>
      <xdr:rowOff>142875</xdr:rowOff>
    </xdr:from>
    <xdr:to>
      <xdr:col>7</xdr:col>
      <xdr:colOff>485775</xdr:colOff>
      <xdr:row>1</xdr:row>
      <xdr:rowOff>285750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854DB6-FD3E-4046-9198-84FCD9D20123}"/>
            </a:ext>
          </a:extLst>
        </xdr:cNvPr>
        <xdr:cNvSpPr/>
      </xdr:nvSpPr>
      <xdr:spPr>
        <a:xfrm>
          <a:off x="7572375" y="142875"/>
          <a:ext cx="314325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</xdr:row>
      <xdr:rowOff>104775</xdr:rowOff>
    </xdr:from>
    <xdr:to>
      <xdr:col>8</xdr:col>
      <xdr:colOff>407844</xdr:colOff>
      <xdr:row>1</xdr:row>
      <xdr:rowOff>243321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1C40B3-D9DF-4788-B8BD-9F465FC191B0}"/>
            </a:ext>
          </a:extLst>
        </xdr:cNvPr>
        <xdr:cNvSpPr/>
      </xdr:nvSpPr>
      <xdr:spPr>
        <a:xfrm>
          <a:off x="9782175" y="104775"/>
          <a:ext cx="28401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1</xdr:row>
      <xdr:rowOff>133350</xdr:rowOff>
    </xdr:from>
    <xdr:to>
      <xdr:col>8</xdr:col>
      <xdr:colOff>445944</xdr:colOff>
      <xdr:row>1</xdr:row>
      <xdr:rowOff>271896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01543D-A597-497B-BDA6-41121065AA65}"/>
            </a:ext>
          </a:extLst>
        </xdr:cNvPr>
        <xdr:cNvSpPr/>
      </xdr:nvSpPr>
      <xdr:spPr>
        <a:xfrm>
          <a:off x="8010525" y="133350"/>
          <a:ext cx="28401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1</xdr:row>
      <xdr:rowOff>28575</xdr:rowOff>
    </xdr:from>
    <xdr:to>
      <xdr:col>9</xdr:col>
      <xdr:colOff>455469</xdr:colOff>
      <xdr:row>1</xdr:row>
      <xdr:rowOff>148071</xdr:rowOff>
    </xdr:to>
    <xdr:sp macro="" textlink="">
      <xdr:nvSpPr>
        <xdr:cNvPr id="3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2CA08F-5CBF-42D2-BA50-36D73C9F9D42}"/>
            </a:ext>
          </a:extLst>
        </xdr:cNvPr>
        <xdr:cNvSpPr/>
      </xdr:nvSpPr>
      <xdr:spPr>
        <a:xfrm>
          <a:off x="8505825" y="219075"/>
          <a:ext cx="284019" cy="11949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1</xdr:row>
      <xdr:rowOff>38100</xdr:rowOff>
    </xdr:from>
    <xdr:to>
      <xdr:col>8</xdr:col>
      <xdr:colOff>550719</xdr:colOff>
      <xdr:row>1</xdr:row>
      <xdr:rowOff>157596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30C73E-0799-4D13-9540-C23B20DC5C24}"/>
            </a:ext>
          </a:extLst>
        </xdr:cNvPr>
        <xdr:cNvSpPr/>
      </xdr:nvSpPr>
      <xdr:spPr>
        <a:xfrm>
          <a:off x="7124700" y="419100"/>
          <a:ext cx="284019" cy="11949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</xdr:row>
      <xdr:rowOff>95250</xdr:rowOff>
    </xdr:from>
    <xdr:to>
      <xdr:col>6</xdr:col>
      <xdr:colOff>474519</xdr:colOff>
      <xdr:row>1</xdr:row>
      <xdr:rowOff>233796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AF7913-ACF3-42C4-83AB-3A1CEEB79C39}"/>
            </a:ext>
          </a:extLst>
        </xdr:cNvPr>
        <xdr:cNvSpPr/>
      </xdr:nvSpPr>
      <xdr:spPr>
        <a:xfrm>
          <a:off x="7658100" y="95250"/>
          <a:ext cx="28401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</xdr:row>
      <xdr:rowOff>114300</xdr:rowOff>
    </xdr:from>
    <xdr:to>
      <xdr:col>6</xdr:col>
      <xdr:colOff>426894</xdr:colOff>
      <xdr:row>1</xdr:row>
      <xdr:rowOff>252846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81E25C-930D-45A3-9A0D-CEA3C51A92A5}"/>
            </a:ext>
          </a:extLst>
        </xdr:cNvPr>
        <xdr:cNvSpPr/>
      </xdr:nvSpPr>
      <xdr:spPr>
        <a:xfrm>
          <a:off x="7029450" y="114300"/>
          <a:ext cx="28401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1</xdr:row>
      <xdr:rowOff>66675</xdr:rowOff>
    </xdr:from>
    <xdr:to>
      <xdr:col>9</xdr:col>
      <xdr:colOff>426894</xdr:colOff>
      <xdr:row>1</xdr:row>
      <xdr:rowOff>148071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7D5435-6291-4F4D-B61D-76165AE9EB1F}"/>
            </a:ext>
          </a:extLst>
        </xdr:cNvPr>
        <xdr:cNvSpPr/>
      </xdr:nvSpPr>
      <xdr:spPr>
        <a:xfrm>
          <a:off x="9210675" y="257175"/>
          <a:ext cx="284019" cy="8139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1</xdr:row>
      <xdr:rowOff>47625</xdr:rowOff>
    </xdr:from>
    <xdr:to>
      <xdr:col>8</xdr:col>
      <xdr:colOff>426894</xdr:colOff>
      <xdr:row>1</xdr:row>
      <xdr:rowOff>129021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BF55C7-4E16-4DBC-87E0-7CBEAA1C9AE9}"/>
            </a:ext>
          </a:extLst>
        </xdr:cNvPr>
        <xdr:cNvSpPr/>
      </xdr:nvSpPr>
      <xdr:spPr>
        <a:xfrm>
          <a:off x="8705850" y="247650"/>
          <a:ext cx="284019" cy="8139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</xdr:row>
      <xdr:rowOff>152400</xdr:rowOff>
    </xdr:from>
    <xdr:to>
      <xdr:col>7</xdr:col>
      <xdr:colOff>466725</xdr:colOff>
      <xdr:row>1</xdr:row>
      <xdr:rowOff>295275</xdr:rowOff>
    </xdr:to>
    <xdr:sp macro="" textlink="">
      <xdr:nvSpPr>
        <xdr:cNvPr id="3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7B743-7AD6-4BFA-8A26-1397BEE7B381}"/>
            </a:ext>
          </a:extLst>
        </xdr:cNvPr>
        <xdr:cNvSpPr/>
      </xdr:nvSpPr>
      <xdr:spPr>
        <a:xfrm>
          <a:off x="7334250" y="152400"/>
          <a:ext cx="352425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</xdr:row>
      <xdr:rowOff>152400</xdr:rowOff>
    </xdr:from>
    <xdr:to>
      <xdr:col>6</xdr:col>
      <xdr:colOff>514350</xdr:colOff>
      <xdr:row>1</xdr:row>
      <xdr:rowOff>285750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410325" y="152400"/>
          <a:ext cx="352425" cy="1333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139065</xdr:colOff>
      <xdr:row>1</xdr:row>
      <xdr:rowOff>133350</xdr:rowOff>
    </xdr:from>
    <xdr:to>
      <xdr:col>6</xdr:col>
      <xdr:colOff>491490</xdr:colOff>
      <xdr:row>1</xdr:row>
      <xdr:rowOff>266700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F3A70A-5A08-4989-8ED0-13AE8DAED6FE}"/>
            </a:ext>
          </a:extLst>
        </xdr:cNvPr>
        <xdr:cNvSpPr/>
      </xdr:nvSpPr>
      <xdr:spPr>
        <a:xfrm>
          <a:off x="5501640" y="133350"/>
          <a:ext cx="352425" cy="133350"/>
        </a:xfrm>
        <a:prstGeom prst="lef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135255</xdr:colOff>
      <xdr:row>1</xdr:row>
      <xdr:rowOff>171450</xdr:rowOff>
    </xdr:from>
    <xdr:to>
      <xdr:col>6</xdr:col>
      <xdr:colOff>487680</xdr:colOff>
      <xdr:row>1</xdr:row>
      <xdr:rowOff>300990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55ADE9-E4B5-4392-8F8A-916C66C77A70}"/>
            </a:ext>
          </a:extLst>
        </xdr:cNvPr>
        <xdr:cNvSpPr/>
      </xdr:nvSpPr>
      <xdr:spPr>
        <a:xfrm>
          <a:off x="5793105" y="171450"/>
          <a:ext cx="352425" cy="12954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8</xdr:row>
      <xdr:rowOff>9525</xdr:rowOff>
    </xdr:from>
    <xdr:to>
      <xdr:col>0</xdr:col>
      <xdr:colOff>514350</xdr:colOff>
      <xdr:row>8</xdr:row>
      <xdr:rowOff>142875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38125" y="1743075"/>
          <a:ext cx="276225" cy="1333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</xdr:row>
      <xdr:rowOff>114300</xdr:rowOff>
    </xdr:from>
    <xdr:to>
      <xdr:col>6</xdr:col>
      <xdr:colOff>464994</xdr:colOff>
      <xdr:row>1</xdr:row>
      <xdr:rowOff>252846</xdr:rowOff>
    </xdr:to>
    <xdr:sp macro="" textlink="">
      <xdr:nvSpPr>
        <xdr:cNvPr id="5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2AE22C-CEDC-44A0-A975-712309E3BD56}"/>
            </a:ext>
          </a:extLst>
        </xdr:cNvPr>
        <xdr:cNvSpPr/>
      </xdr:nvSpPr>
      <xdr:spPr>
        <a:xfrm>
          <a:off x="6048375" y="114300"/>
          <a:ext cx="30306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1</xdr:row>
      <xdr:rowOff>152400</xdr:rowOff>
    </xdr:from>
    <xdr:to>
      <xdr:col>7</xdr:col>
      <xdr:colOff>455469</xdr:colOff>
      <xdr:row>1</xdr:row>
      <xdr:rowOff>290946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13EA5B-7B77-41DA-86EE-8081F365E84B}"/>
            </a:ext>
          </a:extLst>
        </xdr:cNvPr>
        <xdr:cNvSpPr/>
      </xdr:nvSpPr>
      <xdr:spPr>
        <a:xfrm>
          <a:off x="7400925" y="152400"/>
          <a:ext cx="30306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ba.ba/bs/publikacije-banke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18"/>
  <sheetViews>
    <sheetView zoomScaleNormal="100" workbookViewId="0">
      <selection activeCell="D7" sqref="D7"/>
    </sheetView>
  </sheetViews>
  <sheetFormatPr defaultColWidth="9.140625" defaultRowHeight="15"/>
  <cols>
    <col min="1" max="1" width="12.140625" style="15" customWidth="1"/>
    <col min="2" max="2" width="15" style="15" customWidth="1"/>
    <col min="3" max="3" width="15.140625" style="15" customWidth="1"/>
    <col min="4" max="4" width="80.42578125" style="15" customWidth="1"/>
    <col min="5" max="5" width="9.5703125" style="15" customWidth="1"/>
    <col min="6" max="6" width="5.28515625" style="15" customWidth="1"/>
    <col min="7" max="7" width="8.140625" style="15" customWidth="1"/>
    <col min="8" max="8" width="6.85546875" style="15" customWidth="1"/>
    <col min="9" max="9" width="4.7109375" style="15" customWidth="1"/>
    <col min="10" max="10" width="5.7109375" style="15" customWidth="1"/>
    <col min="11" max="16384" width="9.140625" style="15"/>
  </cols>
  <sheetData>
    <row r="1" spans="1:8" ht="23.25">
      <c r="A1" s="636" t="s">
        <v>53</v>
      </c>
      <c r="B1" s="636"/>
      <c r="C1" s="636"/>
      <c r="D1" s="636"/>
      <c r="E1" s="636"/>
      <c r="F1" s="636"/>
      <c r="G1" s="636"/>
    </row>
    <row r="2" spans="1:8" ht="15.75">
      <c r="H2" s="16"/>
    </row>
    <row r="3" spans="1:8" ht="21">
      <c r="B3" s="544" t="s">
        <v>680</v>
      </c>
      <c r="C3" s="545"/>
      <c r="D3" s="546"/>
    </row>
    <row r="4" spans="1:8" ht="21">
      <c r="A4" s="547"/>
      <c r="B4" s="637" t="s">
        <v>55</v>
      </c>
      <c r="C4" s="638"/>
      <c r="D4" s="641" t="s">
        <v>695</v>
      </c>
      <c r="E4" s="547"/>
    </row>
    <row r="5" spans="1:8" ht="21">
      <c r="A5" s="547"/>
      <c r="B5" s="639"/>
      <c r="C5" s="640"/>
      <c r="D5" s="642"/>
      <c r="E5" s="547"/>
    </row>
    <row r="6" spans="1:8" ht="21">
      <c r="A6" s="548"/>
      <c r="B6" s="549" t="s">
        <v>54</v>
      </c>
      <c r="C6" s="550"/>
      <c r="D6" s="551">
        <v>14</v>
      </c>
      <c r="E6" s="547"/>
    </row>
    <row r="7" spans="1:8" ht="21">
      <c r="A7" s="548"/>
      <c r="B7" s="643" t="s">
        <v>414</v>
      </c>
      <c r="C7" s="644"/>
      <c r="D7" s="551">
        <v>13</v>
      </c>
      <c r="E7" s="547"/>
    </row>
    <row r="8" spans="1:8" ht="21">
      <c r="A8" s="548"/>
      <c r="B8" s="549" t="s">
        <v>415</v>
      </c>
      <c r="C8" s="550"/>
      <c r="D8" s="551">
        <v>4</v>
      </c>
      <c r="E8" s="547"/>
    </row>
    <row r="9" spans="1:8" ht="21">
      <c r="A9" s="547"/>
      <c r="B9" s="547"/>
      <c r="C9" s="547"/>
      <c r="D9" s="547"/>
      <c r="E9" s="547"/>
    </row>
    <row r="10" spans="1:8" ht="21">
      <c r="A10" s="547"/>
      <c r="B10" s="547"/>
      <c r="C10" s="547"/>
      <c r="D10" s="547"/>
      <c r="E10" s="547"/>
    </row>
    <row r="11" spans="1:8" ht="21">
      <c r="A11" s="547"/>
      <c r="B11" s="645" t="s">
        <v>668</v>
      </c>
      <c r="C11" s="647"/>
      <c r="D11" s="647"/>
      <c r="E11" s="647"/>
      <c r="F11" s="647"/>
      <c r="G11" s="648"/>
    </row>
    <row r="12" spans="1:8" ht="21">
      <c r="A12" s="547"/>
      <c r="B12" s="646"/>
      <c r="C12" s="649"/>
      <c r="D12" s="649"/>
      <c r="E12" s="649"/>
      <c r="F12" s="649"/>
      <c r="G12" s="650"/>
    </row>
    <row r="13" spans="1:8" ht="21">
      <c r="A13" s="547"/>
      <c r="B13" s="552" t="s">
        <v>681</v>
      </c>
      <c r="C13" s="553"/>
      <c r="D13" s="553"/>
      <c r="E13" s="553"/>
      <c r="F13" s="554"/>
      <c r="G13" s="555"/>
    </row>
    <row r="14" spans="1:8" ht="21">
      <c r="A14" s="547"/>
      <c r="B14" s="556" t="s">
        <v>682</v>
      </c>
      <c r="C14" s="557"/>
      <c r="D14" s="557"/>
      <c r="E14" s="557"/>
      <c r="F14" s="554"/>
      <c r="G14" s="555"/>
    </row>
    <row r="15" spans="1:8" ht="21">
      <c r="A15" s="547"/>
      <c r="B15" s="552" t="s">
        <v>683</v>
      </c>
      <c r="C15" s="553"/>
      <c r="D15" s="553"/>
      <c r="E15" s="553"/>
      <c r="F15" s="554"/>
      <c r="G15" s="555"/>
    </row>
    <row r="16" spans="1:8" ht="21">
      <c r="A16" s="547"/>
      <c r="B16" s="558" t="s">
        <v>685</v>
      </c>
      <c r="C16" s="559"/>
      <c r="D16" s="559"/>
      <c r="E16" s="559"/>
      <c r="F16" s="560"/>
      <c r="G16" s="561"/>
    </row>
    <row r="17" spans="1:5" ht="21">
      <c r="A17" s="547"/>
      <c r="B17" s="547"/>
      <c r="C17" s="547"/>
      <c r="D17" s="547"/>
      <c r="E17" s="547"/>
    </row>
    <row r="18" spans="1:5" ht="21">
      <c r="A18" s="547"/>
      <c r="B18" s="562" t="s">
        <v>684</v>
      </c>
      <c r="C18" s="547"/>
      <c r="D18" s="547"/>
      <c r="E18" s="547"/>
    </row>
  </sheetData>
  <mergeCells count="6">
    <mergeCell ref="A1:G1"/>
    <mergeCell ref="B4:C5"/>
    <mergeCell ref="D4:D5"/>
    <mergeCell ref="B7:C7"/>
    <mergeCell ref="B11:B12"/>
    <mergeCell ref="C11:G12"/>
  </mergeCells>
  <hyperlinks>
    <hyperlink ref="B18" r:id="rId1" xr:uid="{17608E5A-8748-43FF-B06E-5E207FA508A1}"/>
  </hyperlinks>
  <pageMargins left="0.70866141732283472" right="0.70866141732283472" top="0.74803149606299213" bottom="0.74803149606299213" header="0.31496062992125984" footer="0.31496062992125984"/>
  <pageSetup paperSize="9" scale="89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F18"/>
  <sheetViews>
    <sheetView zoomScaleNormal="100" workbookViewId="0"/>
  </sheetViews>
  <sheetFormatPr defaultColWidth="9.140625" defaultRowHeight="15"/>
  <cols>
    <col min="1" max="1" width="9.140625" style="11"/>
    <col min="2" max="2" width="9.140625" style="58"/>
    <col min="3" max="3" width="37.7109375" style="11" customWidth="1"/>
    <col min="4" max="4" width="19.7109375" style="11" customWidth="1"/>
    <col min="5" max="5" width="12.5703125" style="11" customWidth="1"/>
    <col min="6" max="16384" width="9.140625" style="11"/>
  </cols>
  <sheetData>
    <row r="1" spans="2:6" s="58" customFormat="1"/>
    <row r="2" spans="2:6" ht="30" customHeight="1">
      <c r="B2" s="672" t="s">
        <v>234</v>
      </c>
      <c r="C2" s="672"/>
      <c r="D2" s="672"/>
      <c r="E2" s="672"/>
      <c r="F2" s="672"/>
    </row>
    <row r="3" spans="2:6" ht="15.75" thickBot="1">
      <c r="C3" s="50"/>
      <c r="D3" s="50"/>
      <c r="E3" s="68" t="s">
        <v>215</v>
      </c>
    </row>
    <row r="4" spans="2:6" ht="15.75">
      <c r="B4" s="670" t="s">
        <v>207</v>
      </c>
      <c r="C4" s="666" t="s">
        <v>214</v>
      </c>
      <c r="D4" s="668" t="s">
        <v>695</v>
      </c>
      <c r="E4" s="669"/>
    </row>
    <row r="5" spans="2:6" ht="16.5" thickBot="1">
      <c r="B5" s="671"/>
      <c r="C5" s="667"/>
      <c r="D5" s="83" t="s">
        <v>145</v>
      </c>
      <c r="E5" s="84" t="s">
        <v>2</v>
      </c>
    </row>
    <row r="6" spans="2:6" s="59" customFormat="1" ht="13.5" thickBot="1">
      <c r="B6" s="286">
        <v>1</v>
      </c>
      <c r="C6" s="248">
        <v>2</v>
      </c>
      <c r="D6" s="248">
        <v>3</v>
      </c>
      <c r="E6" s="270">
        <v>4</v>
      </c>
    </row>
    <row r="7" spans="2:6" ht="15.75">
      <c r="B7" s="287" t="s">
        <v>46</v>
      </c>
      <c r="C7" s="269" t="s">
        <v>209</v>
      </c>
      <c r="D7" s="67">
        <v>223252</v>
      </c>
      <c r="E7" s="334">
        <f>D7/D$15*100</f>
        <v>1.4049106173351642</v>
      </c>
    </row>
    <row r="8" spans="2:6" ht="15.75">
      <c r="B8" s="288" t="s">
        <v>47</v>
      </c>
      <c r="C8" s="264" t="s">
        <v>210</v>
      </c>
      <c r="D8" s="66">
        <v>406526</v>
      </c>
      <c r="E8" s="334">
        <f t="shared" ref="E8:E14" si="0">D8/D$15*100</f>
        <v>2.5582422268234777</v>
      </c>
    </row>
    <row r="9" spans="2:6" ht="15.75">
      <c r="B9" s="288" t="s">
        <v>66</v>
      </c>
      <c r="C9" s="264" t="s">
        <v>216</v>
      </c>
      <c r="D9" s="66">
        <v>6616260</v>
      </c>
      <c r="E9" s="334">
        <f t="shared" si="0"/>
        <v>41.635702797959048</v>
      </c>
    </row>
    <row r="10" spans="2:6" ht="15.75">
      <c r="B10" s="288" t="s">
        <v>68</v>
      </c>
      <c r="C10" s="264" t="s">
        <v>217</v>
      </c>
      <c r="D10" s="66">
        <v>22635</v>
      </c>
      <c r="E10" s="334">
        <f t="shared" si="0"/>
        <v>0.14244061340270836</v>
      </c>
    </row>
    <row r="11" spans="2:6" ht="15.75">
      <c r="B11" s="288" t="s">
        <v>76</v>
      </c>
      <c r="C11" s="264" t="s">
        <v>211</v>
      </c>
      <c r="D11" s="66">
        <v>917784</v>
      </c>
      <c r="E11" s="334">
        <f t="shared" si="0"/>
        <v>5.775556259385521</v>
      </c>
    </row>
    <row r="12" spans="2:6" ht="15.75">
      <c r="B12" s="288" t="s">
        <v>78</v>
      </c>
      <c r="C12" s="264" t="s">
        <v>218</v>
      </c>
      <c r="D12" s="66">
        <v>91038</v>
      </c>
      <c r="E12" s="334">
        <f t="shared" si="0"/>
        <v>0.5728963358937823</v>
      </c>
    </row>
    <row r="13" spans="2:6" ht="15.75">
      <c r="B13" s="288" t="s">
        <v>80</v>
      </c>
      <c r="C13" s="264" t="s">
        <v>212</v>
      </c>
      <c r="D13" s="66">
        <v>7613338</v>
      </c>
      <c r="E13" s="334">
        <f t="shared" si="0"/>
        <v>47.910251149200292</v>
      </c>
    </row>
    <row r="14" spans="2:6" ht="16.5" thickBot="1">
      <c r="B14" s="289" t="s">
        <v>82</v>
      </c>
      <c r="C14" s="277" t="s">
        <v>213</v>
      </c>
      <c r="D14" s="73">
        <v>0</v>
      </c>
      <c r="E14" s="334">
        <f t="shared" si="0"/>
        <v>0</v>
      </c>
    </row>
    <row r="15" spans="2:6" ht="16.5" thickBot="1">
      <c r="B15" s="284"/>
      <c r="C15" s="279" t="s">
        <v>219</v>
      </c>
      <c r="D15" s="221">
        <f>SUM(D7:D14)</f>
        <v>15890833</v>
      </c>
      <c r="E15" s="335">
        <f>SUM(E7:E14)</f>
        <v>100</v>
      </c>
    </row>
    <row r="18" spans="3:3">
      <c r="C18" s="58"/>
    </row>
  </sheetData>
  <mergeCells count="4">
    <mergeCell ref="C4:C5"/>
    <mergeCell ref="D4:E4"/>
    <mergeCell ref="B2:F2"/>
    <mergeCell ref="B4:B5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D15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H20"/>
  <sheetViews>
    <sheetView zoomScaleNormal="100" workbookViewId="0"/>
  </sheetViews>
  <sheetFormatPr defaultColWidth="9.140625" defaultRowHeight="12"/>
  <cols>
    <col min="1" max="1" width="9.140625" style="1"/>
    <col min="2" max="2" width="9.140625" style="55"/>
    <col min="3" max="3" width="35.28515625" style="1" customWidth="1"/>
    <col min="4" max="4" width="21.140625" style="1" customWidth="1"/>
    <col min="5" max="5" width="17.140625" style="1" customWidth="1"/>
    <col min="6" max="6" width="16.85546875" style="1" customWidth="1"/>
    <col min="7" max="16384" width="9.140625" style="1"/>
  </cols>
  <sheetData>
    <row r="1" spans="2:8" s="55" customFormat="1"/>
    <row r="2" spans="2:8" ht="30" customHeight="1">
      <c r="B2" s="686" t="s">
        <v>237</v>
      </c>
      <c r="C2" s="686"/>
      <c r="D2" s="686"/>
      <c r="E2" s="686"/>
      <c r="F2" s="686"/>
    </row>
    <row r="3" spans="2:8" ht="17.25" customHeight="1" thickBot="1">
      <c r="C3" s="50"/>
      <c r="D3" s="50"/>
      <c r="F3" s="68" t="s">
        <v>215</v>
      </c>
    </row>
    <row r="4" spans="2:8" ht="15" customHeight="1">
      <c r="B4" s="670" t="s">
        <v>207</v>
      </c>
      <c r="C4" s="673" t="s">
        <v>214</v>
      </c>
      <c r="D4" s="675" t="s">
        <v>695</v>
      </c>
      <c r="E4" s="675"/>
      <c r="F4" s="676"/>
    </row>
    <row r="5" spans="2:8" ht="35.25" customHeight="1" thickBot="1">
      <c r="B5" s="671"/>
      <c r="C5" s="685"/>
      <c r="D5" s="85" t="s">
        <v>238</v>
      </c>
      <c r="E5" s="85" t="s">
        <v>239</v>
      </c>
      <c r="F5" s="291" t="s">
        <v>240</v>
      </c>
      <c r="H5" s="53"/>
    </row>
    <row r="6" spans="2:8" s="59" customFormat="1" ht="12" customHeight="1" thickBot="1">
      <c r="B6" s="286">
        <v>1</v>
      </c>
      <c r="C6" s="248">
        <v>2</v>
      </c>
      <c r="D6" s="248">
        <v>3</v>
      </c>
      <c r="E6" s="248">
        <v>4</v>
      </c>
      <c r="F6" s="249">
        <v>5</v>
      </c>
      <c r="H6" s="250"/>
    </row>
    <row r="7" spans="2:8" ht="14.1" customHeight="1">
      <c r="B7" s="298" t="s">
        <v>46</v>
      </c>
      <c r="C7" s="292" t="s">
        <v>209</v>
      </c>
      <c r="D7" s="74">
        <v>4481</v>
      </c>
      <c r="E7" s="75">
        <v>218670</v>
      </c>
      <c r="F7" s="76">
        <v>101</v>
      </c>
      <c r="H7" s="53"/>
    </row>
    <row r="8" spans="2:8" ht="14.1" customHeight="1">
      <c r="B8" s="299" t="s">
        <v>47</v>
      </c>
      <c r="C8" s="290" t="s">
        <v>210</v>
      </c>
      <c r="D8" s="77">
        <v>53308</v>
      </c>
      <c r="E8" s="78">
        <v>349648</v>
      </c>
      <c r="F8" s="79">
        <v>3570</v>
      </c>
      <c r="H8" s="53"/>
    </row>
    <row r="9" spans="2:8" ht="14.1" customHeight="1">
      <c r="B9" s="299" t="s">
        <v>66</v>
      </c>
      <c r="C9" s="290" t="s">
        <v>216</v>
      </c>
      <c r="D9" s="77">
        <v>2305243</v>
      </c>
      <c r="E9" s="78">
        <v>3836967</v>
      </c>
      <c r="F9" s="79">
        <v>474050</v>
      </c>
      <c r="H9" s="55"/>
    </row>
    <row r="10" spans="2:8" ht="14.1" customHeight="1">
      <c r="B10" s="299" t="s">
        <v>68</v>
      </c>
      <c r="C10" s="290" t="s">
        <v>217</v>
      </c>
      <c r="D10" s="77">
        <v>6412</v>
      </c>
      <c r="E10" s="78">
        <v>15835</v>
      </c>
      <c r="F10" s="79">
        <v>388</v>
      </c>
      <c r="H10" s="53"/>
    </row>
    <row r="11" spans="2:8" ht="14.1" customHeight="1">
      <c r="B11" s="299" t="s">
        <v>76</v>
      </c>
      <c r="C11" s="290" t="s">
        <v>211</v>
      </c>
      <c r="D11" s="77">
        <v>917783</v>
      </c>
      <c r="E11" s="78">
        <v>0</v>
      </c>
      <c r="F11" s="79">
        <v>1</v>
      </c>
      <c r="H11" s="53"/>
    </row>
    <row r="12" spans="2:8" ht="14.1" customHeight="1">
      <c r="B12" s="299" t="s">
        <v>78</v>
      </c>
      <c r="C12" s="290" t="s">
        <v>218</v>
      </c>
      <c r="D12" s="77">
        <v>32401</v>
      </c>
      <c r="E12" s="78">
        <v>58615</v>
      </c>
      <c r="F12" s="79">
        <v>22</v>
      </c>
      <c r="H12" s="55"/>
    </row>
    <row r="13" spans="2:8" ht="14.1" customHeight="1">
      <c r="B13" s="299" t="s">
        <v>80</v>
      </c>
      <c r="C13" s="290" t="s">
        <v>212</v>
      </c>
      <c r="D13" s="77">
        <v>389772</v>
      </c>
      <c r="E13" s="78">
        <v>6977461</v>
      </c>
      <c r="F13" s="79">
        <v>246105</v>
      </c>
      <c r="H13" s="55"/>
    </row>
    <row r="14" spans="2:8" ht="14.1" customHeight="1" thickBot="1">
      <c r="B14" s="300" t="s">
        <v>82</v>
      </c>
      <c r="C14" s="293" t="s">
        <v>213</v>
      </c>
      <c r="D14" s="294"/>
      <c r="E14" s="295"/>
      <c r="F14" s="80"/>
      <c r="H14" s="53"/>
    </row>
    <row r="15" spans="2:8" ht="14.1" customHeight="1" thickBot="1">
      <c r="B15" s="296"/>
      <c r="C15" s="297" t="s">
        <v>219</v>
      </c>
      <c r="D15" s="209">
        <f>SUM(D7:D14)</f>
        <v>3709400</v>
      </c>
      <c r="E15" s="81">
        <f>SUM(E7:E14)</f>
        <v>11457196</v>
      </c>
      <c r="F15" s="82">
        <f>SUM(F7:F14)</f>
        <v>724237</v>
      </c>
    </row>
    <row r="16" spans="2:8" ht="14.1" customHeight="1"/>
    <row r="17" spans="3:3" ht="14.1" customHeight="1"/>
    <row r="18" spans="3:3" ht="14.1" customHeight="1">
      <c r="C18" s="58"/>
    </row>
    <row r="19" spans="3:3" ht="14.1" customHeight="1"/>
    <row r="20" spans="3:3" ht="14.1" customHeight="1"/>
  </sheetData>
  <mergeCells count="4">
    <mergeCell ref="D4:F4"/>
    <mergeCell ref="C4:C5"/>
    <mergeCell ref="B4:B5"/>
    <mergeCell ref="B2:F2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  <ignoredErrors>
    <ignoredError sqref="D15:F15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L35"/>
  <sheetViews>
    <sheetView workbookViewId="0"/>
  </sheetViews>
  <sheetFormatPr defaultRowHeight="15"/>
  <cols>
    <col min="2" max="2" width="9.140625" style="56"/>
    <col min="3" max="3" width="46.42578125" customWidth="1"/>
    <col min="4" max="4" width="13.140625" customWidth="1"/>
    <col min="5" max="5" width="12.85546875" customWidth="1"/>
    <col min="6" max="6" width="13" customWidth="1"/>
    <col min="7" max="7" width="15" customWidth="1"/>
    <col min="8" max="8" width="14" customWidth="1"/>
    <col min="9" max="9" width="13" customWidth="1"/>
    <col min="10" max="10" width="13.42578125" customWidth="1"/>
    <col min="11" max="11" width="10.85546875" customWidth="1"/>
    <col min="12" max="12" width="8.42578125" style="580" customWidth="1"/>
  </cols>
  <sheetData>
    <row r="1" spans="2:12" s="58" customFormat="1">
      <c r="B1" s="56"/>
      <c r="L1" s="580"/>
    </row>
    <row r="2" spans="2:12" ht="30" customHeight="1">
      <c r="B2" s="663" t="s">
        <v>248</v>
      </c>
      <c r="C2" s="663"/>
      <c r="D2" s="663"/>
      <c r="E2" s="663"/>
      <c r="F2" s="663"/>
      <c r="G2" s="663"/>
      <c r="H2" s="663"/>
      <c r="I2" s="663"/>
      <c r="J2" s="663"/>
    </row>
    <row r="3" spans="2:12" ht="15.75" thickBot="1">
      <c r="K3" s="62" t="s">
        <v>205</v>
      </c>
    </row>
    <row r="4" spans="2:12" ht="51.75" customHeight="1" thickBot="1">
      <c r="B4" s="463" t="s">
        <v>207</v>
      </c>
      <c r="C4" s="301" t="s">
        <v>695</v>
      </c>
      <c r="D4" s="486" t="s">
        <v>241</v>
      </c>
      <c r="E4" s="486" t="s">
        <v>242</v>
      </c>
      <c r="F4" s="486" t="s">
        <v>243</v>
      </c>
      <c r="G4" s="486" t="s">
        <v>244</v>
      </c>
      <c r="H4" s="486" t="s">
        <v>245</v>
      </c>
      <c r="I4" s="486" t="s">
        <v>246</v>
      </c>
      <c r="J4" s="486" t="s">
        <v>247</v>
      </c>
      <c r="K4" s="487" t="s">
        <v>669</v>
      </c>
      <c r="L4" s="581"/>
    </row>
    <row r="5" spans="2:12" s="59" customFormat="1" ht="13.5" thickBot="1">
      <c r="B5" s="488">
        <v>1</v>
      </c>
      <c r="C5" s="252">
        <v>2</v>
      </c>
      <c r="D5" s="489">
        <v>3</v>
      </c>
      <c r="E5" s="489">
        <v>4</v>
      </c>
      <c r="F5" s="489">
        <v>5</v>
      </c>
      <c r="G5" s="489">
        <v>6</v>
      </c>
      <c r="H5" s="489">
        <v>7</v>
      </c>
      <c r="I5" s="489">
        <v>8</v>
      </c>
      <c r="J5" s="489">
        <v>9</v>
      </c>
      <c r="K5" s="520">
        <v>10</v>
      </c>
      <c r="L5" s="582"/>
    </row>
    <row r="6" spans="2:12" ht="20.100000000000001" customHeight="1" thickBot="1">
      <c r="B6" s="490" t="s">
        <v>46</v>
      </c>
      <c r="C6" s="491" t="s">
        <v>617</v>
      </c>
      <c r="D6" s="492">
        <f t="shared" ref="D6:J6" si="0">SUM(D7:D27)</f>
        <v>6770321</v>
      </c>
      <c r="E6" s="492">
        <f t="shared" si="0"/>
        <v>925089</v>
      </c>
      <c r="F6" s="492">
        <f t="shared" si="0"/>
        <v>582085</v>
      </c>
      <c r="G6" s="492">
        <f t="shared" si="0"/>
        <v>8277495</v>
      </c>
      <c r="H6" s="492">
        <f t="shared" si="0"/>
        <v>66945</v>
      </c>
      <c r="I6" s="492">
        <f t="shared" si="0"/>
        <v>116184</v>
      </c>
      <c r="J6" s="492">
        <f t="shared" si="0"/>
        <v>435690</v>
      </c>
      <c r="K6" s="499">
        <f>H6+I6+J6</f>
        <v>618819</v>
      </c>
      <c r="L6" s="583"/>
    </row>
    <row r="7" spans="2:12" ht="20.100000000000001" customHeight="1">
      <c r="B7" s="493" t="s">
        <v>48</v>
      </c>
      <c r="C7" s="494" t="s">
        <v>618</v>
      </c>
      <c r="D7" s="495">
        <v>91866</v>
      </c>
      <c r="E7" s="495">
        <v>9149</v>
      </c>
      <c r="F7" s="495">
        <v>32939</v>
      </c>
      <c r="G7" s="495">
        <f>D7+E7+F7</f>
        <v>133954</v>
      </c>
      <c r="H7" s="495">
        <v>852</v>
      </c>
      <c r="I7" s="495">
        <v>475</v>
      </c>
      <c r="J7" s="495">
        <v>22886</v>
      </c>
      <c r="K7" s="502">
        <f t="shared" ref="K7:K27" si="1">H7+I7+J7</f>
        <v>24213</v>
      </c>
      <c r="L7" s="584"/>
    </row>
    <row r="8" spans="2:12" ht="20.100000000000001" customHeight="1">
      <c r="B8" s="307" t="s">
        <v>49</v>
      </c>
      <c r="C8" s="308" t="s">
        <v>619</v>
      </c>
      <c r="D8" s="309">
        <v>91545</v>
      </c>
      <c r="E8" s="309">
        <v>12316</v>
      </c>
      <c r="F8" s="309">
        <v>983</v>
      </c>
      <c r="G8" s="309">
        <f t="shared" ref="G8:G27" si="2">D8+E8+F8</f>
        <v>104844</v>
      </c>
      <c r="H8" s="310">
        <v>1195</v>
      </c>
      <c r="I8" s="309">
        <v>2847</v>
      </c>
      <c r="J8" s="309">
        <v>641</v>
      </c>
      <c r="K8" s="503">
        <f t="shared" si="1"/>
        <v>4683</v>
      </c>
      <c r="L8" s="584"/>
    </row>
    <row r="9" spans="2:12" ht="20.100000000000001" customHeight="1">
      <c r="B9" s="307" t="s">
        <v>322</v>
      </c>
      <c r="C9" s="308" t="s">
        <v>620</v>
      </c>
      <c r="D9" s="309">
        <v>1416125</v>
      </c>
      <c r="E9" s="309">
        <v>233646</v>
      </c>
      <c r="F9" s="309">
        <v>258874</v>
      </c>
      <c r="G9" s="309">
        <f t="shared" si="2"/>
        <v>1908645</v>
      </c>
      <c r="H9" s="309">
        <v>16482</v>
      </c>
      <c r="I9" s="309">
        <v>28357</v>
      </c>
      <c r="J9" s="309">
        <v>189824</v>
      </c>
      <c r="K9" s="503">
        <f t="shared" si="1"/>
        <v>234663</v>
      </c>
      <c r="L9" s="584"/>
    </row>
    <row r="10" spans="2:12" ht="35.1" customHeight="1">
      <c r="B10" s="307" t="s">
        <v>452</v>
      </c>
      <c r="C10" s="308" t="s">
        <v>621</v>
      </c>
      <c r="D10" s="309">
        <v>195560</v>
      </c>
      <c r="E10" s="309">
        <v>20797</v>
      </c>
      <c r="F10" s="309">
        <v>3370</v>
      </c>
      <c r="G10" s="309">
        <f t="shared" si="2"/>
        <v>219727</v>
      </c>
      <c r="H10" s="309">
        <v>1931</v>
      </c>
      <c r="I10" s="310">
        <v>4181</v>
      </c>
      <c r="J10" s="309">
        <v>2839</v>
      </c>
      <c r="K10" s="503">
        <f t="shared" si="1"/>
        <v>8951</v>
      </c>
      <c r="L10" s="584"/>
    </row>
    <row r="11" spans="2:12" ht="35.1" customHeight="1">
      <c r="B11" s="307" t="s">
        <v>453</v>
      </c>
      <c r="C11" s="308" t="s">
        <v>622</v>
      </c>
      <c r="D11" s="309">
        <v>25869</v>
      </c>
      <c r="E11" s="309">
        <v>4002</v>
      </c>
      <c r="F11" s="309">
        <v>1085</v>
      </c>
      <c r="G11" s="309">
        <f t="shared" si="2"/>
        <v>30956</v>
      </c>
      <c r="H11" s="310">
        <v>241</v>
      </c>
      <c r="I11" s="310">
        <v>400</v>
      </c>
      <c r="J11" s="309">
        <v>1083</v>
      </c>
      <c r="K11" s="503">
        <f t="shared" si="1"/>
        <v>1724</v>
      </c>
      <c r="L11" s="584"/>
    </row>
    <row r="12" spans="2:12" ht="20.100000000000001" customHeight="1">
      <c r="B12" s="307" t="s">
        <v>455</v>
      </c>
      <c r="C12" s="308" t="s">
        <v>623</v>
      </c>
      <c r="D12" s="309">
        <v>392622</v>
      </c>
      <c r="E12" s="309">
        <v>58110</v>
      </c>
      <c r="F12" s="309">
        <v>34337</v>
      </c>
      <c r="G12" s="309">
        <f t="shared" si="2"/>
        <v>485069</v>
      </c>
      <c r="H12" s="309">
        <v>4448</v>
      </c>
      <c r="I12" s="309">
        <v>6131</v>
      </c>
      <c r="J12" s="309">
        <v>27470</v>
      </c>
      <c r="K12" s="503">
        <f t="shared" si="1"/>
        <v>38049</v>
      </c>
      <c r="L12" s="584"/>
    </row>
    <row r="13" spans="2:12" ht="35.1" customHeight="1">
      <c r="B13" s="307" t="s">
        <v>552</v>
      </c>
      <c r="C13" s="308" t="s">
        <v>624</v>
      </c>
      <c r="D13" s="309">
        <v>2378290</v>
      </c>
      <c r="E13" s="309">
        <v>221774</v>
      </c>
      <c r="F13" s="309">
        <v>152410</v>
      </c>
      <c r="G13" s="309">
        <f t="shared" si="2"/>
        <v>2752474</v>
      </c>
      <c r="H13" s="309">
        <v>22083</v>
      </c>
      <c r="I13" s="309">
        <v>23651</v>
      </c>
      <c r="J13" s="309">
        <v>120475</v>
      </c>
      <c r="K13" s="503">
        <f t="shared" si="1"/>
        <v>166209</v>
      </c>
      <c r="L13" s="584"/>
    </row>
    <row r="14" spans="2:12" ht="20.100000000000001" customHeight="1">
      <c r="B14" s="307" t="s">
        <v>603</v>
      </c>
      <c r="C14" s="308" t="s">
        <v>625</v>
      </c>
      <c r="D14" s="309">
        <v>256526</v>
      </c>
      <c r="E14" s="309">
        <v>58823</v>
      </c>
      <c r="F14" s="309">
        <v>16654</v>
      </c>
      <c r="G14" s="309">
        <f t="shared" si="2"/>
        <v>332003</v>
      </c>
      <c r="H14" s="309">
        <v>2868</v>
      </c>
      <c r="I14" s="309">
        <v>7434</v>
      </c>
      <c r="J14" s="309">
        <v>12721</v>
      </c>
      <c r="K14" s="503">
        <f t="shared" si="1"/>
        <v>23023</v>
      </c>
      <c r="L14" s="584"/>
    </row>
    <row r="15" spans="2:12" ht="35.1" customHeight="1">
      <c r="B15" s="307" t="s">
        <v>604</v>
      </c>
      <c r="C15" s="308" t="s">
        <v>626</v>
      </c>
      <c r="D15" s="309">
        <v>90941</v>
      </c>
      <c r="E15" s="309">
        <v>132703</v>
      </c>
      <c r="F15" s="309">
        <v>27587</v>
      </c>
      <c r="G15" s="309">
        <f t="shared" si="2"/>
        <v>251231</v>
      </c>
      <c r="H15" s="309">
        <v>1271</v>
      </c>
      <c r="I15" s="309">
        <v>21229</v>
      </c>
      <c r="J15" s="309">
        <v>24213</v>
      </c>
      <c r="K15" s="503">
        <f t="shared" si="1"/>
        <v>46713</v>
      </c>
      <c r="L15" s="584"/>
    </row>
    <row r="16" spans="2:12" ht="20.100000000000001" customHeight="1">
      <c r="B16" s="307" t="s">
        <v>605</v>
      </c>
      <c r="C16" s="311" t="s">
        <v>627</v>
      </c>
      <c r="D16" s="309">
        <v>100223</v>
      </c>
      <c r="E16" s="309">
        <v>9427</v>
      </c>
      <c r="F16" s="309">
        <v>8279</v>
      </c>
      <c r="G16" s="309">
        <f t="shared" si="2"/>
        <v>117929</v>
      </c>
      <c r="H16" s="309">
        <v>920</v>
      </c>
      <c r="I16" s="309">
        <v>523</v>
      </c>
      <c r="J16" s="309">
        <v>5151</v>
      </c>
      <c r="K16" s="503">
        <f t="shared" si="1"/>
        <v>6594</v>
      </c>
      <c r="L16" s="584"/>
    </row>
    <row r="17" spans="2:12" ht="20.100000000000001" customHeight="1">
      <c r="B17" s="307" t="s">
        <v>606</v>
      </c>
      <c r="C17" s="308" t="s">
        <v>628</v>
      </c>
      <c r="D17" s="309">
        <v>1063958</v>
      </c>
      <c r="E17" s="309">
        <v>3293</v>
      </c>
      <c r="F17" s="309">
        <v>0</v>
      </c>
      <c r="G17" s="309">
        <f t="shared" si="2"/>
        <v>1067251</v>
      </c>
      <c r="H17" s="309">
        <v>5711</v>
      </c>
      <c r="I17" s="310">
        <v>164</v>
      </c>
      <c r="J17" s="309">
        <v>0</v>
      </c>
      <c r="K17" s="503">
        <f t="shared" si="1"/>
        <v>5875</v>
      </c>
      <c r="L17" s="584"/>
    </row>
    <row r="18" spans="2:12" ht="20.100000000000001" customHeight="1">
      <c r="B18" s="307" t="s">
        <v>607</v>
      </c>
      <c r="C18" s="308" t="s">
        <v>629</v>
      </c>
      <c r="D18" s="309">
        <v>65962</v>
      </c>
      <c r="E18" s="309">
        <v>102421</v>
      </c>
      <c r="F18" s="309">
        <v>15550</v>
      </c>
      <c r="G18" s="309">
        <f t="shared" si="2"/>
        <v>183933</v>
      </c>
      <c r="H18" s="309">
        <v>1214</v>
      </c>
      <c r="I18" s="309">
        <v>13656</v>
      </c>
      <c r="J18" s="309">
        <v>11922</v>
      </c>
      <c r="K18" s="503">
        <f t="shared" si="1"/>
        <v>26792</v>
      </c>
      <c r="L18" s="584"/>
    </row>
    <row r="19" spans="2:12" ht="20.100000000000001" customHeight="1">
      <c r="B19" s="307" t="s">
        <v>608</v>
      </c>
      <c r="C19" s="308" t="s">
        <v>630</v>
      </c>
      <c r="D19" s="309">
        <v>154839</v>
      </c>
      <c r="E19" s="309">
        <v>18566</v>
      </c>
      <c r="F19" s="309">
        <v>18720</v>
      </c>
      <c r="G19" s="309">
        <f t="shared" si="2"/>
        <v>192125</v>
      </c>
      <c r="H19" s="309">
        <v>2455</v>
      </c>
      <c r="I19" s="309">
        <v>1537</v>
      </c>
      <c r="J19" s="309">
        <v>11315</v>
      </c>
      <c r="K19" s="503">
        <f t="shared" si="1"/>
        <v>15307</v>
      </c>
      <c r="L19" s="584"/>
    </row>
    <row r="20" spans="2:12" ht="20.100000000000001" customHeight="1">
      <c r="B20" s="307" t="s">
        <v>609</v>
      </c>
      <c r="C20" s="308" t="s">
        <v>631</v>
      </c>
      <c r="D20" s="309">
        <v>25377</v>
      </c>
      <c r="E20" s="309">
        <v>8979</v>
      </c>
      <c r="F20" s="309">
        <v>2950</v>
      </c>
      <c r="G20" s="309">
        <f t="shared" si="2"/>
        <v>37306</v>
      </c>
      <c r="H20" s="310">
        <v>402</v>
      </c>
      <c r="I20" s="310">
        <v>1642</v>
      </c>
      <c r="J20" s="309">
        <v>1554</v>
      </c>
      <c r="K20" s="503">
        <f t="shared" si="1"/>
        <v>3598</v>
      </c>
      <c r="L20" s="584"/>
    </row>
    <row r="21" spans="2:12" s="58" customFormat="1" ht="20.100000000000001" customHeight="1">
      <c r="B21" s="288" t="s">
        <v>610</v>
      </c>
      <c r="C21" s="273" t="s">
        <v>632</v>
      </c>
      <c r="D21" s="454">
        <v>281323</v>
      </c>
      <c r="E21" s="454">
        <v>6462</v>
      </c>
      <c r="F21" s="454">
        <v>0</v>
      </c>
      <c r="G21" s="309">
        <f t="shared" si="2"/>
        <v>287785</v>
      </c>
      <c r="H21" s="454">
        <v>3741</v>
      </c>
      <c r="I21" s="454">
        <v>297</v>
      </c>
      <c r="J21" s="454">
        <v>0</v>
      </c>
      <c r="K21" s="503">
        <f t="shared" si="1"/>
        <v>4038</v>
      </c>
      <c r="L21" s="584"/>
    </row>
    <row r="22" spans="2:12" ht="20.100000000000001" customHeight="1">
      <c r="B22" s="288" t="s">
        <v>611</v>
      </c>
      <c r="C22" s="273" t="s">
        <v>633</v>
      </c>
      <c r="D22" s="454">
        <v>5960</v>
      </c>
      <c r="E22" s="454">
        <v>790</v>
      </c>
      <c r="F22" s="454">
        <v>2421</v>
      </c>
      <c r="G22" s="309">
        <f t="shared" si="2"/>
        <v>9171</v>
      </c>
      <c r="H22" s="454">
        <v>66</v>
      </c>
      <c r="I22" s="454">
        <v>393</v>
      </c>
      <c r="J22" s="454">
        <v>178</v>
      </c>
      <c r="K22" s="503">
        <f t="shared" si="1"/>
        <v>637</v>
      </c>
      <c r="L22" s="584"/>
    </row>
    <row r="23" spans="2:12" ht="20.100000000000001" customHeight="1">
      <c r="B23" s="307" t="s">
        <v>612</v>
      </c>
      <c r="C23" s="308" t="s">
        <v>634</v>
      </c>
      <c r="D23" s="309">
        <v>63605</v>
      </c>
      <c r="E23" s="309">
        <v>7785</v>
      </c>
      <c r="F23" s="310">
        <v>1539</v>
      </c>
      <c r="G23" s="309">
        <f t="shared" si="2"/>
        <v>72929</v>
      </c>
      <c r="H23" s="310">
        <v>586</v>
      </c>
      <c r="I23" s="310">
        <v>486</v>
      </c>
      <c r="J23" s="309">
        <v>1000</v>
      </c>
      <c r="K23" s="503">
        <f t="shared" si="1"/>
        <v>2072</v>
      </c>
      <c r="L23" s="584"/>
    </row>
    <row r="24" spans="2:12" ht="20.100000000000001" customHeight="1">
      <c r="B24" s="307" t="s">
        <v>613</v>
      </c>
      <c r="C24" s="308" t="s">
        <v>635</v>
      </c>
      <c r="D24" s="309">
        <v>10763</v>
      </c>
      <c r="E24" s="309">
        <v>14191</v>
      </c>
      <c r="F24" s="309">
        <v>411</v>
      </c>
      <c r="G24" s="309">
        <f t="shared" si="2"/>
        <v>25365</v>
      </c>
      <c r="H24" s="310">
        <v>128</v>
      </c>
      <c r="I24" s="310">
        <v>1158</v>
      </c>
      <c r="J24" s="309">
        <v>355</v>
      </c>
      <c r="K24" s="503">
        <f t="shared" si="1"/>
        <v>1641</v>
      </c>
      <c r="L24" s="584"/>
    </row>
    <row r="25" spans="2:12" ht="20.100000000000001" customHeight="1">
      <c r="B25" s="307" t="s">
        <v>614</v>
      </c>
      <c r="C25" s="308" t="s">
        <v>636</v>
      </c>
      <c r="D25" s="309">
        <v>58963</v>
      </c>
      <c r="E25" s="309">
        <v>1855</v>
      </c>
      <c r="F25" s="309">
        <v>3976</v>
      </c>
      <c r="G25" s="309">
        <f t="shared" si="2"/>
        <v>64794</v>
      </c>
      <c r="H25" s="310">
        <v>351</v>
      </c>
      <c r="I25" s="310">
        <v>1623</v>
      </c>
      <c r="J25" s="309">
        <v>2063</v>
      </c>
      <c r="K25" s="503">
        <f t="shared" si="1"/>
        <v>4037</v>
      </c>
      <c r="L25" s="584"/>
    </row>
    <row r="26" spans="2:12" ht="44.25" customHeight="1">
      <c r="B26" s="307" t="s">
        <v>615</v>
      </c>
      <c r="C26" s="308" t="s">
        <v>637</v>
      </c>
      <c r="D26" s="310">
        <v>0</v>
      </c>
      <c r="E26" s="310">
        <v>0</v>
      </c>
      <c r="F26" s="309">
        <v>0</v>
      </c>
      <c r="G26" s="309">
        <f t="shared" si="2"/>
        <v>0</v>
      </c>
      <c r="H26" s="310">
        <v>0</v>
      </c>
      <c r="I26" s="310">
        <v>0</v>
      </c>
      <c r="J26" s="309">
        <v>0</v>
      </c>
      <c r="K26" s="503">
        <f t="shared" si="1"/>
        <v>0</v>
      </c>
      <c r="L26" s="584"/>
    </row>
    <row r="27" spans="2:12" ht="20.100000000000001" customHeight="1" thickBot="1">
      <c r="B27" s="504" t="s">
        <v>616</v>
      </c>
      <c r="C27" s="505" t="s">
        <v>638</v>
      </c>
      <c r="D27" s="506">
        <v>4</v>
      </c>
      <c r="E27" s="507">
        <v>0</v>
      </c>
      <c r="F27" s="507">
        <v>0</v>
      </c>
      <c r="G27" s="506">
        <f t="shared" si="2"/>
        <v>4</v>
      </c>
      <c r="H27" s="507">
        <v>0</v>
      </c>
      <c r="I27" s="507">
        <v>0</v>
      </c>
      <c r="J27" s="506">
        <v>0</v>
      </c>
      <c r="K27" s="508">
        <f t="shared" si="1"/>
        <v>0</v>
      </c>
      <c r="L27" s="584"/>
    </row>
    <row r="28" spans="2:12" ht="20.100000000000001" customHeight="1" thickBot="1">
      <c r="B28" s="500" t="s">
        <v>47</v>
      </c>
      <c r="C28" s="501" t="s">
        <v>639</v>
      </c>
      <c r="D28" s="485">
        <f t="shared" ref="D28:K28" si="3">SUM(D29:D31)</f>
        <v>6748668</v>
      </c>
      <c r="E28" s="485">
        <f t="shared" si="3"/>
        <v>425538</v>
      </c>
      <c r="F28" s="485">
        <f t="shared" si="3"/>
        <v>439132</v>
      </c>
      <c r="G28" s="485">
        <f t="shared" si="3"/>
        <v>7613338</v>
      </c>
      <c r="H28" s="485">
        <f t="shared" si="3"/>
        <v>82527</v>
      </c>
      <c r="I28" s="485">
        <f t="shared" si="3"/>
        <v>43166</v>
      </c>
      <c r="J28" s="485">
        <f t="shared" si="3"/>
        <v>355448</v>
      </c>
      <c r="K28" s="511">
        <f t="shared" si="3"/>
        <v>481141</v>
      </c>
      <c r="L28" s="583"/>
    </row>
    <row r="29" spans="2:12" ht="20.100000000000001" customHeight="1">
      <c r="B29" s="314" t="s">
        <v>50</v>
      </c>
      <c r="C29" s="305" t="s">
        <v>640</v>
      </c>
      <c r="D29" s="306">
        <v>5227612</v>
      </c>
      <c r="E29" s="306">
        <v>358239</v>
      </c>
      <c r="F29" s="306">
        <v>395664</v>
      </c>
      <c r="G29" s="306">
        <f>D29+E29+F29</f>
        <v>5981515</v>
      </c>
      <c r="H29" s="306">
        <v>71303</v>
      </c>
      <c r="I29" s="306">
        <v>37131</v>
      </c>
      <c r="J29" s="306">
        <v>322626</v>
      </c>
      <c r="K29" s="509">
        <f>H29+I29+J29</f>
        <v>431060</v>
      </c>
      <c r="L29" s="584"/>
    </row>
    <row r="30" spans="2:12" ht="20.100000000000001" customHeight="1">
      <c r="B30" s="307" t="s">
        <v>51</v>
      </c>
      <c r="C30" s="308" t="s">
        <v>641</v>
      </c>
      <c r="D30" s="309">
        <v>1452847</v>
      </c>
      <c r="E30" s="309">
        <v>56710</v>
      </c>
      <c r="F30" s="309">
        <v>37074</v>
      </c>
      <c r="G30" s="306">
        <f t="shared" ref="G30:G31" si="4">D30+E30+F30</f>
        <v>1546631</v>
      </c>
      <c r="H30" s="309">
        <v>10350</v>
      </c>
      <c r="I30" s="309">
        <v>5290</v>
      </c>
      <c r="J30" s="309">
        <v>27461</v>
      </c>
      <c r="K30" s="509">
        <f t="shared" ref="K30:K31" si="5">H30+I30+J30</f>
        <v>43101</v>
      </c>
      <c r="L30" s="584"/>
    </row>
    <row r="31" spans="2:12" ht="20.100000000000001" customHeight="1" thickBot="1">
      <c r="B31" s="312" t="s">
        <v>52</v>
      </c>
      <c r="C31" s="496" t="s">
        <v>642</v>
      </c>
      <c r="D31" s="497">
        <v>68209</v>
      </c>
      <c r="E31" s="497">
        <v>10589</v>
      </c>
      <c r="F31" s="497">
        <v>6394</v>
      </c>
      <c r="G31" s="306">
        <f t="shared" si="4"/>
        <v>85192</v>
      </c>
      <c r="H31" s="498">
        <v>874</v>
      </c>
      <c r="I31" s="498">
        <v>745</v>
      </c>
      <c r="J31" s="497">
        <v>5361</v>
      </c>
      <c r="K31" s="509">
        <f t="shared" si="5"/>
        <v>6980</v>
      </c>
      <c r="L31" s="584"/>
    </row>
    <row r="32" spans="2:12" ht="20.100000000000001" customHeight="1" thickBot="1">
      <c r="B32" s="303" t="s">
        <v>66</v>
      </c>
      <c r="C32" s="313" t="s">
        <v>643</v>
      </c>
      <c r="D32" s="304">
        <f t="shared" ref="D32:K32" si="6">D28+D6</f>
        <v>13518989</v>
      </c>
      <c r="E32" s="304">
        <f t="shared" si="6"/>
        <v>1350627</v>
      </c>
      <c r="F32" s="304">
        <f t="shared" si="6"/>
        <v>1021217</v>
      </c>
      <c r="G32" s="304">
        <f t="shared" si="6"/>
        <v>15890833</v>
      </c>
      <c r="H32" s="304">
        <f t="shared" si="6"/>
        <v>149472</v>
      </c>
      <c r="I32" s="304">
        <f t="shared" si="6"/>
        <v>159350</v>
      </c>
      <c r="J32" s="304">
        <f t="shared" si="6"/>
        <v>791138</v>
      </c>
      <c r="K32" s="510">
        <f t="shared" si="6"/>
        <v>1099960</v>
      </c>
      <c r="L32" s="583"/>
    </row>
    <row r="35" spans="3:3">
      <c r="C35" s="58"/>
    </row>
  </sheetData>
  <mergeCells count="1">
    <mergeCell ref="B2:J2"/>
  </mergeCells>
  <pageMargins left="0.23622047244094491" right="0.23622047244094491" top="0.74803149606299213" bottom="0.74803149606299213" header="0.31496062992125984" footer="0.31496062992125984"/>
  <pageSetup paperSize="9" scale="66" fitToHeight="0" orientation="portrait" r:id="rId1"/>
  <ignoredErrors>
    <ignoredError sqref="K28 G28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E20"/>
  <sheetViews>
    <sheetView workbookViewId="0"/>
  </sheetViews>
  <sheetFormatPr defaultRowHeight="15"/>
  <cols>
    <col min="2" max="2" width="9.140625" style="262"/>
    <col min="3" max="3" width="41.7109375" customWidth="1"/>
    <col min="4" max="4" width="18.7109375" customWidth="1"/>
    <col min="5" max="5" width="14.5703125" customWidth="1"/>
  </cols>
  <sheetData>
    <row r="1" spans="2:5" s="58" customFormat="1">
      <c r="B1" s="262"/>
    </row>
    <row r="2" spans="2:5" ht="30" customHeight="1">
      <c r="B2" s="663" t="s">
        <v>252</v>
      </c>
      <c r="C2" s="663"/>
      <c r="D2" s="663"/>
      <c r="E2" s="663"/>
    </row>
    <row r="3" spans="2:5" ht="15.75" thickBot="1">
      <c r="E3" s="62" t="s">
        <v>205</v>
      </c>
    </row>
    <row r="4" spans="2:5" ht="15.75">
      <c r="B4" s="670" t="s">
        <v>207</v>
      </c>
      <c r="C4" s="673" t="s">
        <v>58</v>
      </c>
      <c r="D4" s="673" t="s">
        <v>695</v>
      </c>
      <c r="E4" s="687"/>
    </row>
    <row r="5" spans="2:5" ht="16.5" thickBot="1">
      <c r="B5" s="671"/>
      <c r="C5" s="685"/>
      <c r="D5" s="85" t="s">
        <v>145</v>
      </c>
      <c r="E5" s="316" t="s">
        <v>250</v>
      </c>
    </row>
    <row r="6" spans="2:5" s="59" customFormat="1" ht="13.5" thickBot="1">
      <c r="B6" s="286">
        <v>1</v>
      </c>
      <c r="C6" s="260">
        <v>2</v>
      </c>
      <c r="D6" s="260">
        <v>3</v>
      </c>
      <c r="E6" s="261">
        <v>4</v>
      </c>
    </row>
    <row r="7" spans="2:5" s="58" customFormat="1" ht="15.75">
      <c r="B7" s="287"/>
      <c r="C7" s="317" t="s">
        <v>253</v>
      </c>
      <c r="D7" s="318"/>
      <c r="E7" s="319"/>
    </row>
    <row r="8" spans="2:5" ht="20.100000000000001" customHeight="1">
      <c r="B8" s="288" t="s">
        <v>46</v>
      </c>
      <c r="C8" s="315" t="s">
        <v>241</v>
      </c>
      <c r="D8" s="102">
        <v>24036898</v>
      </c>
      <c r="E8" s="103">
        <v>166316</v>
      </c>
    </row>
    <row r="9" spans="2:5" ht="20.100000000000001" customHeight="1">
      <c r="B9" s="288" t="s">
        <v>47</v>
      </c>
      <c r="C9" s="315" t="s">
        <v>242</v>
      </c>
      <c r="D9" s="102">
        <v>1387628</v>
      </c>
      <c r="E9" s="103">
        <v>161999</v>
      </c>
    </row>
    <row r="10" spans="2:5" ht="20.100000000000001" customHeight="1" thickBot="1">
      <c r="B10" s="289" t="s">
        <v>66</v>
      </c>
      <c r="C10" s="320" t="s">
        <v>243</v>
      </c>
      <c r="D10" s="321">
        <v>1057380</v>
      </c>
      <c r="E10" s="104">
        <v>824079</v>
      </c>
    </row>
    <row r="11" spans="2:5" ht="20.100000000000001" customHeight="1" thickBot="1">
      <c r="B11" s="323" t="s">
        <v>68</v>
      </c>
      <c r="C11" s="324" t="s">
        <v>601</v>
      </c>
      <c r="D11" s="97">
        <f>SUM(D8:D10)</f>
        <v>26481906</v>
      </c>
      <c r="E11" s="98">
        <f>SUM(E8:E10)</f>
        <v>1152394</v>
      </c>
    </row>
    <row r="12" spans="2:5" ht="20.100000000000001" customHeight="1">
      <c r="B12" s="287"/>
      <c r="C12" s="322" t="s">
        <v>254</v>
      </c>
      <c r="D12" s="95"/>
      <c r="E12" s="96"/>
    </row>
    <row r="13" spans="2:5" ht="20.100000000000001" customHeight="1">
      <c r="B13" s="288" t="s">
        <v>76</v>
      </c>
      <c r="C13" s="315" t="s">
        <v>241</v>
      </c>
      <c r="D13" s="102">
        <v>3603890</v>
      </c>
      <c r="E13" s="103">
        <v>20661</v>
      </c>
    </row>
    <row r="14" spans="2:5" ht="20.100000000000001" customHeight="1">
      <c r="B14" s="288" t="s">
        <v>78</v>
      </c>
      <c r="C14" s="315" t="s">
        <v>242</v>
      </c>
      <c r="D14" s="102">
        <v>309102</v>
      </c>
      <c r="E14" s="94">
        <v>25537</v>
      </c>
    </row>
    <row r="15" spans="2:5" ht="20.100000000000001" customHeight="1" thickBot="1">
      <c r="B15" s="289" t="s">
        <v>80</v>
      </c>
      <c r="C15" s="320" t="s">
        <v>243</v>
      </c>
      <c r="D15" s="321">
        <v>7086</v>
      </c>
      <c r="E15" s="104">
        <v>3485</v>
      </c>
    </row>
    <row r="16" spans="2:5" ht="20.100000000000001" customHeight="1" thickBot="1">
      <c r="B16" s="323" t="s">
        <v>82</v>
      </c>
      <c r="C16" s="324" t="s">
        <v>602</v>
      </c>
      <c r="D16" s="101">
        <f>SUM(D13:D15)</f>
        <v>3920078</v>
      </c>
      <c r="E16" s="98">
        <f>SUM(E13:E15)</f>
        <v>49683</v>
      </c>
    </row>
    <row r="17" spans="2:5" ht="20.100000000000001" customHeight="1" thickBot="1">
      <c r="B17" s="325" t="s">
        <v>84</v>
      </c>
      <c r="C17" s="326" t="s">
        <v>251</v>
      </c>
      <c r="D17" s="99">
        <f>D11+D16</f>
        <v>30401984</v>
      </c>
      <c r="E17" s="100">
        <f>E11+E16</f>
        <v>1202077</v>
      </c>
    </row>
    <row r="20" spans="2:5">
      <c r="C20" s="58"/>
    </row>
  </sheetData>
  <mergeCells count="4">
    <mergeCell ref="C4:C5"/>
    <mergeCell ref="D4:E4"/>
    <mergeCell ref="B4:B5"/>
    <mergeCell ref="B2:E2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F20"/>
  <sheetViews>
    <sheetView zoomScaleNormal="100" workbookViewId="0">
      <selection activeCell="C4" sqref="C4:C5"/>
    </sheetView>
  </sheetViews>
  <sheetFormatPr defaultColWidth="9.140625" defaultRowHeight="12"/>
  <cols>
    <col min="1" max="2" width="9.140625" style="1"/>
    <col min="3" max="3" width="46.85546875" style="1" customWidth="1"/>
    <col min="4" max="4" width="15" style="1" customWidth="1"/>
    <col min="5" max="5" width="16" style="1" customWidth="1"/>
    <col min="6" max="16384" width="9.140625" style="1"/>
  </cols>
  <sheetData>
    <row r="1" spans="2:6" s="55" customFormat="1"/>
    <row r="2" spans="2:6" ht="30" customHeight="1">
      <c r="B2" s="672" t="s">
        <v>265</v>
      </c>
      <c r="C2" s="672"/>
      <c r="D2" s="672"/>
      <c r="E2" s="672"/>
      <c r="F2" s="672"/>
    </row>
    <row r="3" spans="2:6" ht="15.75" thickBot="1">
      <c r="B3"/>
      <c r="D3"/>
      <c r="E3" s="125" t="s">
        <v>264</v>
      </c>
    </row>
    <row r="4" spans="2:6" ht="21.75" customHeight="1">
      <c r="B4" s="660" t="s">
        <v>207</v>
      </c>
      <c r="C4" s="688" t="s">
        <v>279</v>
      </c>
      <c r="D4" s="688" t="s">
        <v>695</v>
      </c>
      <c r="E4" s="689"/>
    </row>
    <row r="5" spans="2:6" ht="12" customHeight="1" thickBot="1">
      <c r="B5" s="690"/>
      <c r="C5" s="691"/>
      <c r="D5" s="124" t="s">
        <v>255</v>
      </c>
      <c r="E5" s="86" t="s">
        <v>256</v>
      </c>
    </row>
    <row r="6" spans="2:6" s="59" customFormat="1" ht="14.1" customHeight="1" thickBot="1">
      <c r="B6" s="251">
        <v>1</v>
      </c>
      <c r="C6" s="252">
        <v>2</v>
      </c>
      <c r="D6" s="252">
        <v>3</v>
      </c>
      <c r="E6" s="253">
        <v>4</v>
      </c>
    </row>
    <row r="7" spans="2:6" ht="21.95" customHeight="1" thickBot="1">
      <c r="B7" s="116" t="s">
        <v>46</v>
      </c>
      <c r="C7" s="117" t="s">
        <v>257</v>
      </c>
      <c r="D7" s="118">
        <v>2.12</v>
      </c>
      <c r="E7" s="119">
        <v>2.4500000000000002</v>
      </c>
    </row>
    <row r="8" spans="2:6" ht="14.1" customHeight="1">
      <c r="B8" s="112" t="s">
        <v>48</v>
      </c>
      <c r="C8" s="113" t="s">
        <v>258</v>
      </c>
      <c r="D8" s="512">
        <v>2.08</v>
      </c>
      <c r="E8" s="115">
        <v>2.33</v>
      </c>
    </row>
    <row r="9" spans="2:6" ht="16.5" thickBot="1">
      <c r="B9" s="120" t="s">
        <v>49</v>
      </c>
      <c r="C9" s="121" t="s">
        <v>259</v>
      </c>
      <c r="D9" s="122">
        <v>8.56</v>
      </c>
      <c r="E9" s="123">
        <v>14.73</v>
      </c>
    </row>
    <row r="10" spans="2:6" ht="21.95" customHeight="1" thickBot="1">
      <c r="B10" s="116" t="s">
        <v>47</v>
      </c>
      <c r="C10" s="117" t="s">
        <v>260</v>
      </c>
      <c r="D10" s="118">
        <v>4.3600000000000003</v>
      </c>
      <c r="E10" s="119">
        <v>5.18</v>
      </c>
    </row>
    <row r="11" spans="2:6" ht="15.75">
      <c r="B11" s="112" t="s">
        <v>50</v>
      </c>
      <c r="C11" s="113" t="s">
        <v>258</v>
      </c>
      <c r="D11" s="114">
        <v>3.38</v>
      </c>
      <c r="E11" s="585">
        <v>3.63</v>
      </c>
    </row>
    <row r="12" spans="2:6" ht="16.5" thickBot="1">
      <c r="B12" s="120" t="s">
        <v>51</v>
      </c>
      <c r="C12" s="121" t="s">
        <v>259</v>
      </c>
      <c r="D12" s="122">
        <v>5.12</v>
      </c>
      <c r="E12" s="123">
        <v>6.38</v>
      </c>
    </row>
    <row r="13" spans="2:6" ht="21.95" customHeight="1" thickBot="1">
      <c r="B13" s="116" t="s">
        <v>66</v>
      </c>
      <c r="C13" s="117" t="s">
        <v>261</v>
      </c>
      <c r="D13" s="118">
        <v>3.21</v>
      </c>
      <c r="E13" s="119">
        <v>3.78</v>
      </c>
    </row>
    <row r="14" spans="2:6" ht="15.75">
      <c r="B14" s="112" t="s">
        <v>262</v>
      </c>
      <c r="C14" s="113" t="s">
        <v>258</v>
      </c>
      <c r="D14" s="114">
        <v>2.4500000000000002</v>
      </c>
      <c r="E14" s="115">
        <v>2.71</v>
      </c>
    </row>
    <row r="15" spans="2:6" ht="16.5" thickBot="1">
      <c r="B15" s="110" t="s">
        <v>263</v>
      </c>
      <c r="C15" s="111" t="s">
        <v>259</v>
      </c>
      <c r="D15" s="513">
        <v>5.17</v>
      </c>
      <c r="E15" s="612">
        <v>6.5</v>
      </c>
    </row>
    <row r="16" spans="2:6">
      <c r="B16" s="1" t="s">
        <v>268</v>
      </c>
    </row>
    <row r="17" spans="2:2" s="55" customFormat="1">
      <c r="B17" s="1" t="s">
        <v>269</v>
      </c>
    </row>
    <row r="18" spans="2:2" s="55" customFormat="1"/>
    <row r="20" spans="2:2">
      <c r="B20" s="55"/>
    </row>
  </sheetData>
  <mergeCells count="4">
    <mergeCell ref="D4:E4"/>
    <mergeCell ref="B4:B5"/>
    <mergeCell ref="C4:C5"/>
    <mergeCell ref="B2:F2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F18"/>
  <sheetViews>
    <sheetView zoomScaleNormal="100" workbookViewId="0"/>
  </sheetViews>
  <sheetFormatPr defaultRowHeight="15"/>
  <cols>
    <col min="3" max="3" width="46.28515625" customWidth="1"/>
    <col min="4" max="4" width="16.28515625" customWidth="1"/>
    <col min="5" max="5" width="15.28515625" customWidth="1"/>
  </cols>
  <sheetData>
    <row r="1" spans="1:6" s="58" customFormat="1"/>
    <row r="2" spans="1:6" ht="30" customHeight="1">
      <c r="B2" s="672" t="s">
        <v>280</v>
      </c>
      <c r="C2" s="672"/>
      <c r="D2" s="672"/>
      <c r="E2" s="672"/>
      <c r="F2" s="672"/>
    </row>
    <row r="3" spans="1:6" ht="15.75" thickBot="1">
      <c r="E3" s="62" t="s">
        <v>264</v>
      </c>
    </row>
    <row r="4" spans="1:6" ht="15.75">
      <c r="B4" s="693" t="s">
        <v>207</v>
      </c>
      <c r="C4" s="688" t="s">
        <v>279</v>
      </c>
      <c r="D4" s="688" t="s">
        <v>695</v>
      </c>
      <c r="E4" s="689"/>
    </row>
    <row r="5" spans="1:6" ht="15" customHeight="1">
      <c r="B5" s="694"/>
      <c r="C5" s="696"/>
      <c r="D5" s="126" t="s">
        <v>270</v>
      </c>
      <c r="E5" s="127" t="s">
        <v>271</v>
      </c>
    </row>
    <row r="6" spans="1:6" s="59" customFormat="1" ht="15" customHeight="1" thickBot="1">
      <c r="B6" s="254">
        <v>1</v>
      </c>
      <c r="C6" s="255">
        <v>2</v>
      </c>
      <c r="D6" s="255">
        <v>3</v>
      </c>
      <c r="E6" s="256">
        <v>4</v>
      </c>
    </row>
    <row r="7" spans="1:6" ht="21" customHeight="1" thickBot="1">
      <c r="B7" s="116" t="s">
        <v>46</v>
      </c>
      <c r="C7" s="117" t="s">
        <v>272</v>
      </c>
      <c r="D7" s="514">
        <v>0.21</v>
      </c>
      <c r="E7" s="515">
        <v>0.21</v>
      </c>
    </row>
    <row r="8" spans="1:6" ht="15.75">
      <c r="B8" s="112" t="s">
        <v>48</v>
      </c>
      <c r="C8" s="113" t="s">
        <v>273</v>
      </c>
      <c r="D8" s="512">
        <v>0.12</v>
      </c>
      <c r="E8" s="585">
        <v>0.12</v>
      </c>
    </row>
    <row r="9" spans="1:6" ht="16.5" thickBot="1">
      <c r="B9" s="120" t="s">
        <v>49</v>
      </c>
      <c r="C9" s="121" t="s">
        <v>274</v>
      </c>
      <c r="D9" s="586">
        <v>0.33</v>
      </c>
      <c r="E9" s="587">
        <v>0.33</v>
      </c>
    </row>
    <row r="10" spans="1:6" ht="21" customHeight="1" thickBot="1">
      <c r="B10" s="116" t="s">
        <v>47</v>
      </c>
      <c r="C10" s="117" t="s">
        <v>275</v>
      </c>
      <c r="D10" s="514">
        <v>0.74</v>
      </c>
      <c r="E10" s="515">
        <v>0.75</v>
      </c>
    </row>
    <row r="11" spans="1:6" ht="15.75">
      <c r="B11" s="112" t="s">
        <v>50</v>
      </c>
      <c r="C11" s="113" t="s">
        <v>276</v>
      </c>
      <c r="D11" s="512">
        <v>0.63</v>
      </c>
      <c r="E11" s="585">
        <v>0.63</v>
      </c>
    </row>
    <row r="12" spans="1:6" ht="16.5" thickBot="1">
      <c r="B12" s="120" t="s">
        <v>51</v>
      </c>
      <c r="C12" s="121" t="s">
        <v>277</v>
      </c>
      <c r="D12" s="586">
        <v>1.04</v>
      </c>
      <c r="E12" s="587">
        <v>1.08</v>
      </c>
    </row>
    <row r="13" spans="1:6" ht="21" customHeight="1" thickBot="1">
      <c r="B13" s="116" t="s">
        <v>66</v>
      </c>
      <c r="C13" s="117" t="s">
        <v>278</v>
      </c>
      <c r="D13" s="514">
        <v>0.48</v>
      </c>
      <c r="E13" s="515">
        <v>0.48</v>
      </c>
    </row>
    <row r="14" spans="1:6" ht="15" customHeight="1">
      <c r="A14" s="63"/>
      <c r="B14" s="695" t="s">
        <v>268</v>
      </c>
      <c r="C14" s="695"/>
      <c r="D14" s="695"/>
    </row>
    <row r="15" spans="1:6">
      <c r="B15" s="692" t="s">
        <v>269</v>
      </c>
      <c r="C15" s="692"/>
    </row>
    <row r="18" spans="2:2">
      <c r="B18" s="55"/>
    </row>
  </sheetData>
  <mergeCells count="6">
    <mergeCell ref="B15:C15"/>
    <mergeCell ref="B2:F2"/>
    <mergeCell ref="D4:E4"/>
    <mergeCell ref="B4:B5"/>
    <mergeCell ref="B14:D14"/>
    <mergeCell ref="C4:C5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K30"/>
  <sheetViews>
    <sheetView workbookViewId="0"/>
  </sheetViews>
  <sheetFormatPr defaultRowHeight="15"/>
  <cols>
    <col min="2" max="2" width="6.28515625" customWidth="1"/>
    <col min="3" max="3" width="49.7109375" customWidth="1"/>
    <col min="4" max="4" width="21.42578125" customWidth="1"/>
    <col min="5" max="5" width="16.5703125" customWidth="1"/>
    <col min="6" max="6" width="11.85546875" customWidth="1"/>
    <col min="7" max="7" width="12.7109375" customWidth="1"/>
  </cols>
  <sheetData>
    <row r="1" spans="2:11" s="58" customFormat="1"/>
    <row r="2" spans="2:11" ht="30" customHeight="1">
      <c r="B2" s="697" t="s">
        <v>305</v>
      </c>
      <c r="C2" s="697"/>
      <c r="D2" s="697"/>
      <c r="E2" s="697"/>
      <c r="F2" s="697"/>
      <c r="G2" s="697"/>
      <c r="H2" s="697"/>
    </row>
    <row r="3" spans="2:11" ht="15.75" thickBot="1"/>
    <row r="4" spans="2:11" ht="35.25" customHeight="1">
      <c r="B4" s="704" t="s">
        <v>207</v>
      </c>
      <c r="C4" s="706" t="s">
        <v>695</v>
      </c>
      <c r="D4" s="706" t="s">
        <v>281</v>
      </c>
      <c r="E4" s="706" t="s">
        <v>282</v>
      </c>
      <c r="F4" s="706" t="s">
        <v>283</v>
      </c>
      <c r="G4" s="708" t="s">
        <v>284</v>
      </c>
    </row>
    <row r="5" spans="2:11">
      <c r="B5" s="705"/>
      <c r="C5" s="707"/>
      <c r="D5" s="707"/>
      <c r="E5" s="707"/>
      <c r="F5" s="707"/>
      <c r="G5" s="709"/>
    </row>
    <row r="6" spans="2:11" s="61" customFormat="1" ht="12.75">
      <c r="B6" s="257">
        <v>1</v>
      </c>
      <c r="C6" s="258">
        <v>2</v>
      </c>
      <c r="D6" s="258">
        <v>3</v>
      </c>
      <c r="E6" s="258">
        <v>4</v>
      </c>
      <c r="F6" s="258">
        <v>5</v>
      </c>
      <c r="G6" s="259">
        <v>6</v>
      </c>
    </row>
    <row r="7" spans="2:11" ht="24.75" customHeight="1">
      <c r="B7" s="129"/>
      <c r="C7" s="701" t="s">
        <v>285</v>
      </c>
      <c r="D7" s="702"/>
      <c r="E7" s="702"/>
      <c r="F7" s="702"/>
      <c r="G7" s="703"/>
      <c r="K7" s="128"/>
    </row>
    <row r="8" spans="2:11" ht="20.100000000000001" customHeight="1">
      <c r="B8" s="338" t="s">
        <v>46</v>
      </c>
      <c r="C8" s="130" t="s">
        <v>286</v>
      </c>
      <c r="D8" s="131">
        <v>28</v>
      </c>
      <c r="E8" s="131">
        <v>0</v>
      </c>
      <c r="F8" s="108">
        <v>0</v>
      </c>
      <c r="G8" s="132">
        <v>67</v>
      </c>
    </row>
    <row r="9" spans="2:11" ht="20.100000000000001" customHeight="1">
      <c r="B9" s="338" t="s">
        <v>47</v>
      </c>
      <c r="C9" s="130" t="s">
        <v>287</v>
      </c>
      <c r="D9" s="131">
        <v>28</v>
      </c>
      <c r="E9" s="131">
        <v>11</v>
      </c>
      <c r="F9" s="108">
        <v>0</v>
      </c>
      <c r="G9" s="132">
        <v>52</v>
      </c>
    </row>
    <row r="10" spans="2:11" ht="20.100000000000001" customHeight="1">
      <c r="B10" s="338" t="s">
        <v>66</v>
      </c>
      <c r="C10" s="130" t="s">
        <v>288</v>
      </c>
      <c r="D10" s="131">
        <v>36</v>
      </c>
      <c r="E10" s="131">
        <v>1</v>
      </c>
      <c r="F10" s="108">
        <v>0</v>
      </c>
      <c r="G10" s="132">
        <v>60</v>
      </c>
    </row>
    <row r="11" spans="2:11" ht="20.100000000000001" customHeight="1">
      <c r="B11" s="338" t="s">
        <v>68</v>
      </c>
      <c r="C11" s="130" t="s">
        <v>289</v>
      </c>
      <c r="D11" s="131">
        <v>52</v>
      </c>
      <c r="E11" s="131">
        <v>0</v>
      </c>
      <c r="F11" s="133">
        <v>2880</v>
      </c>
      <c r="G11" s="132">
        <v>103</v>
      </c>
    </row>
    <row r="12" spans="2:11" ht="20.100000000000001" customHeight="1">
      <c r="B12" s="338" t="s">
        <v>76</v>
      </c>
      <c r="C12" s="130" t="s">
        <v>290</v>
      </c>
      <c r="D12" s="131">
        <v>5</v>
      </c>
      <c r="E12" s="131">
        <v>7</v>
      </c>
      <c r="F12" s="108">
        <v>0</v>
      </c>
      <c r="G12" s="132">
        <v>4</v>
      </c>
    </row>
    <row r="13" spans="2:11" ht="20.100000000000001" customHeight="1">
      <c r="B13" s="338" t="s">
        <v>78</v>
      </c>
      <c r="C13" s="130" t="s">
        <v>291</v>
      </c>
      <c r="D13" s="131">
        <v>42</v>
      </c>
      <c r="E13" s="131">
        <v>0</v>
      </c>
      <c r="F13" s="133">
        <v>1747</v>
      </c>
      <c r="G13" s="132">
        <v>84</v>
      </c>
    </row>
    <row r="14" spans="2:11" ht="20.100000000000001" customHeight="1">
      <c r="B14" s="338" t="s">
        <v>80</v>
      </c>
      <c r="C14" s="130" t="s">
        <v>292</v>
      </c>
      <c r="D14" s="108">
        <v>7</v>
      </c>
      <c r="E14" s="108">
        <v>10</v>
      </c>
      <c r="F14" s="108">
        <v>0</v>
      </c>
      <c r="G14" s="132">
        <v>25</v>
      </c>
    </row>
    <row r="15" spans="2:11" ht="20.100000000000001" customHeight="1">
      <c r="B15" s="338" t="s">
        <v>82</v>
      </c>
      <c r="C15" s="130" t="s">
        <v>293</v>
      </c>
      <c r="D15" s="108">
        <v>3</v>
      </c>
      <c r="E15" s="108">
        <v>3</v>
      </c>
      <c r="F15" s="108">
        <v>0</v>
      </c>
      <c r="G15" s="132">
        <v>16</v>
      </c>
    </row>
    <row r="16" spans="2:11" ht="20.100000000000001" customHeight="1">
      <c r="B16" s="338" t="s">
        <v>84</v>
      </c>
      <c r="C16" s="109" t="s">
        <v>294</v>
      </c>
      <c r="D16" s="108">
        <v>38</v>
      </c>
      <c r="E16" s="108">
        <v>63</v>
      </c>
      <c r="F16" s="133">
        <v>9180</v>
      </c>
      <c r="G16" s="132">
        <v>297</v>
      </c>
    </row>
    <row r="17" spans="2:9" ht="20.100000000000001" customHeight="1">
      <c r="B17" s="338" t="s">
        <v>86</v>
      </c>
      <c r="C17" s="130" t="s">
        <v>295</v>
      </c>
      <c r="D17" s="108">
        <v>32</v>
      </c>
      <c r="E17" s="108">
        <v>0</v>
      </c>
      <c r="F17" s="108">
        <v>33</v>
      </c>
      <c r="G17" s="132">
        <v>65</v>
      </c>
    </row>
    <row r="18" spans="2:9" ht="20.100000000000001" customHeight="1">
      <c r="B18" s="338" t="s">
        <v>92</v>
      </c>
      <c r="C18" s="130" t="s">
        <v>296</v>
      </c>
      <c r="D18" s="108">
        <v>46</v>
      </c>
      <c r="E18" s="108">
        <v>0</v>
      </c>
      <c r="F18" s="108">
        <v>0</v>
      </c>
      <c r="G18" s="132">
        <v>110</v>
      </c>
    </row>
    <row r="19" spans="2:9" ht="20.100000000000001" customHeight="1">
      <c r="B19" s="338" t="s">
        <v>95</v>
      </c>
      <c r="C19" s="130" t="s">
        <v>297</v>
      </c>
      <c r="D19" s="108">
        <v>70</v>
      </c>
      <c r="E19" s="108">
        <v>0</v>
      </c>
      <c r="F19" s="133">
        <v>9589</v>
      </c>
      <c r="G19" s="132">
        <v>267</v>
      </c>
    </row>
    <row r="20" spans="2:9" ht="20.100000000000001" customHeight="1">
      <c r="B20" s="338" t="s">
        <v>101</v>
      </c>
      <c r="C20" s="130" t="s">
        <v>670</v>
      </c>
      <c r="D20" s="108">
        <v>4</v>
      </c>
      <c r="E20" s="108">
        <v>9</v>
      </c>
      <c r="F20" s="108">
        <v>0</v>
      </c>
      <c r="G20" s="132">
        <v>15</v>
      </c>
    </row>
    <row r="21" spans="2:9" ht="20.100000000000001" customHeight="1" thickBot="1">
      <c r="B21" s="120" t="s">
        <v>106</v>
      </c>
      <c r="C21" s="135" t="s">
        <v>298</v>
      </c>
      <c r="D21" s="136">
        <v>18</v>
      </c>
      <c r="E21" s="136">
        <v>14</v>
      </c>
      <c r="F21" s="136">
        <v>866</v>
      </c>
      <c r="G21" s="137">
        <v>67</v>
      </c>
    </row>
    <row r="22" spans="2:9" ht="20.100000000000001" customHeight="1" thickBot="1">
      <c r="B22" s="139"/>
      <c r="C22" s="140" t="s">
        <v>299</v>
      </c>
      <c r="D22" s="141">
        <f>SUM(D8:D21)</f>
        <v>409</v>
      </c>
      <c r="E22" s="141">
        <f>SUM(E8:E21)</f>
        <v>118</v>
      </c>
      <c r="F22" s="141">
        <f>SUM(F8:F21)</f>
        <v>24295</v>
      </c>
      <c r="G22" s="142">
        <f>SUM(G8:G21)</f>
        <v>1232</v>
      </c>
    </row>
    <row r="23" spans="2:9" ht="20.100000000000001" customHeight="1">
      <c r="B23" s="138"/>
      <c r="C23" s="698" t="s">
        <v>300</v>
      </c>
      <c r="D23" s="699"/>
      <c r="E23" s="699"/>
      <c r="F23" s="699"/>
      <c r="G23" s="700"/>
      <c r="I23" s="134"/>
    </row>
    <row r="24" spans="2:9" ht="20.100000000000001" customHeight="1">
      <c r="B24" s="338" t="s">
        <v>46</v>
      </c>
      <c r="C24" s="109" t="s">
        <v>301</v>
      </c>
      <c r="D24" s="131">
        <v>2</v>
      </c>
      <c r="E24" s="108">
        <v>0</v>
      </c>
      <c r="F24" s="108">
        <v>1</v>
      </c>
      <c r="G24" s="132">
        <v>2</v>
      </c>
    </row>
    <row r="25" spans="2:9" ht="20.100000000000001" customHeight="1">
      <c r="B25" s="338" t="s">
        <v>47</v>
      </c>
      <c r="C25" s="109" t="s">
        <v>302</v>
      </c>
      <c r="D25" s="131">
        <v>3</v>
      </c>
      <c r="E25" s="131">
        <v>10</v>
      </c>
      <c r="F25" s="108">
        <v>369</v>
      </c>
      <c r="G25" s="132">
        <v>23</v>
      </c>
    </row>
    <row r="26" spans="2:9" ht="20.100000000000001" customHeight="1" thickBot="1">
      <c r="B26" s="120" t="s">
        <v>66</v>
      </c>
      <c r="C26" s="121" t="s">
        <v>303</v>
      </c>
      <c r="D26" s="143">
        <v>5</v>
      </c>
      <c r="E26" s="136">
        <v>8</v>
      </c>
      <c r="F26" s="136">
        <v>0</v>
      </c>
      <c r="G26" s="137">
        <v>13</v>
      </c>
    </row>
    <row r="27" spans="2:9" ht="20.100000000000001" customHeight="1" thickBot="1">
      <c r="B27" s="144"/>
      <c r="C27" s="140" t="s">
        <v>304</v>
      </c>
      <c r="D27" s="145">
        <f>SUM(D24:D26)</f>
        <v>10</v>
      </c>
      <c r="E27" s="145">
        <f>SUM(E24:E26)</f>
        <v>18</v>
      </c>
      <c r="F27" s="145">
        <f>SUM(F24:F26)</f>
        <v>370</v>
      </c>
      <c r="G27" s="146">
        <f>SUM(G24:G26)</f>
        <v>38</v>
      </c>
    </row>
    <row r="30" spans="2:9">
      <c r="B30" s="55"/>
      <c r="D30" s="58"/>
      <c r="E30" s="58"/>
      <c r="F30" s="58"/>
      <c r="G30" s="58"/>
    </row>
  </sheetData>
  <mergeCells count="9">
    <mergeCell ref="B2:H2"/>
    <mergeCell ref="C23:G23"/>
    <mergeCell ref="C7:G7"/>
    <mergeCell ref="B4:B5"/>
    <mergeCell ref="D4:D5"/>
    <mergeCell ref="E4:E5"/>
    <mergeCell ref="F4:F5"/>
    <mergeCell ref="C4:C5"/>
    <mergeCell ref="G4:G5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E14"/>
  <sheetViews>
    <sheetView workbookViewId="0"/>
  </sheetViews>
  <sheetFormatPr defaultRowHeight="15"/>
  <cols>
    <col min="2" max="2" width="9.140625" style="58"/>
    <col min="3" max="3" width="44" customWidth="1"/>
    <col min="4" max="4" width="14" customWidth="1"/>
    <col min="5" max="5" width="12" customWidth="1"/>
  </cols>
  <sheetData>
    <row r="1" spans="2:5" s="58" customFormat="1"/>
    <row r="2" spans="2:5" ht="30" customHeight="1">
      <c r="B2" s="663" t="s">
        <v>666</v>
      </c>
      <c r="C2" s="663"/>
      <c r="D2" s="663"/>
      <c r="E2" s="663"/>
    </row>
    <row r="3" spans="2:5" ht="15.75" thickBot="1"/>
    <row r="4" spans="2:5" ht="15.75">
      <c r="B4" s="713" t="s">
        <v>207</v>
      </c>
      <c r="C4" s="710" t="s">
        <v>306</v>
      </c>
      <c r="D4" s="710" t="s">
        <v>697</v>
      </c>
      <c r="E4" s="712"/>
    </row>
    <row r="5" spans="2:5" ht="32.25" customHeight="1" thickBot="1">
      <c r="B5" s="714"/>
      <c r="C5" s="711"/>
      <c r="D5" s="329" t="s">
        <v>307</v>
      </c>
      <c r="E5" s="330" t="s">
        <v>308</v>
      </c>
    </row>
    <row r="6" spans="2:5" s="59" customFormat="1" ht="13.5" thickBot="1">
      <c r="B6" s="286">
        <v>1</v>
      </c>
      <c r="C6" s="260">
        <v>2</v>
      </c>
      <c r="D6" s="260">
        <v>3</v>
      </c>
      <c r="E6" s="261">
        <v>4</v>
      </c>
    </row>
    <row r="7" spans="2:5" ht="15.75">
      <c r="B7" s="298" t="s">
        <v>46</v>
      </c>
      <c r="C7" s="331" t="s">
        <v>309</v>
      </c>
      <c r="D7" s="147">
        <v>4090</v>
      </c>
      <c r="E7" s="151">
        <f>D7/D$11*100</f>
        <v>63.588308457711442</v>
      </c>
    </row>
    <row r="8" spans="2:5" ht="15.75">
      <c r="B8" s="299" t="s">
        <v>47</v>
      </c>
      <c r="C8" s="328" t="s">
        <v>310</v>
      </c>
      <c r="D8" s="148">
        <v>413</v>
      </c>
      <c r="E8" s="151">
        <f t="shared" ref="E8:E10" si="0">D8/D$11*100</f>
        <v>6.4210199004975124</v>
      </c>
    </row>
    <row r="9" spans="2:5" ht="15.75">
      <c r="B9" s="299" t="s">
        <v>66</v>
      </c>
      <c r="C9" s="328" t="s">
        <v>311</v>
      </c>
      <c r="D9" s="148">
        <v>1924</v>
      </c>
      <c r="E9" s="151">
        <f t="shared" si="0"/>
        <v>29.912935323383081</v>
      </c>
    </row>
    <row r="10" spans="2:5" ht="16.5" thickBot="1">
      <c r="B10" s="300" t="s">
        <v>68</v>
      </c>
      <c r="C10" s="332" t="s">
        <v>312</v>
      </c>
      <c r="D10" s="333">
        <v>5</v>
      </c>
      <c r="E10" s="151">
        <f t="shared" si="0"/>
        <v>7.7736318407960206E-2</v>
      </c>
    </row>
    <row r="11" spans="2:5" ht="16.5" thickBot="1">
      <c r="B11" s="284"/>
      <c r="C11" s="152" t="s">
        <v>313</v>
      </c>
      <c r="D11" s="149">
        <f>SUM(D7:D10)</f>
        <v>6432</v>
      </c>
      <c r="E11" s="150">
        <f>SUM(E7:E10)</f>
        <v>100</v>
      </c>
    </row>
    <row r="14" spans="2:5">
      <c r="C14" s="55"/>
    </row>
  </sheetData>
  <mergeCells count="4">
    <mergeCell ref="C4:C5"/>
    <mergeCell ref="D4:E4"/>
    <mergeCell ref="B4:B5"/>
    <mergeCell ref="B2:E2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D11" formulaRange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F10"/>
  <sheetViews>
    <sheetView workbookViewId="0"/>
  </sheetViews>
  <sheetFormatPr defaultRowHeight="15"/>
  <cols>
    <col min="2" max="2" width="9.140625" style="58"/>
    <col min="3" max="3" width="43.85546875" customWidth="1"/>
    <col min="4" max="4" width="21.7109375" customWidth="1"/>
    <col min="5" max="6" width="7.28515625" style="58" customWidth="1"/>
    <col min="7" max="7" width="9.140625" customWidth="1"/>
  </cols>
  <sheetData>
    <row r="1" spans="2:6" s="58" customFormat="1"/>
    <row r="2" spans="2:6" ht="30" customHeight="1">
      <c r="B2" s="663" t="s">
        <v>701</v>
      </c>
      <c r="C2" s="663"/>
      <c r="D2" s="663"/>
      <c r="E2" s="566"/>
      <c r="F2"/>
    </row>
    <row r="3" spans="2:6" ht="15.75" thickBot="1">
      <c r="D3" s="62" t="s">
        <v>264</v>
      </c>
      <c r="E3" s="219"/>
      <c r="F3" s="62"/>
    </row>
    <row r="4" spans="2:6" ht="27" customHeight="1" thickBot="1">
      <c r="B4" s="341" t="s">
        <v>207</v>
      </c>
      <c r="C4" s="342" t="s">
        <v>316</v>
      </c>
      <c r="D4" s="343" t="s">
        <v>698</v>
      </c>
      <c r="E4" s="458"/>
      <c r="F4" s="458"/>
    </row>
    <row r="5" spans="2:6" s="59" customFormat="1" ht="13.5" customHeight="1" thickBot="1">
      <c r="B5" s="286">
        <v>1</v>
      </c>
      <c r="C5" s="260">
        <v>2</v>
      </c>
      <c r="D5" s="345">
        <v>3</v>
      </c>
      <c r="E5" s="579"/>
      <c r="F5" s="455"/>
    </row>
    <row r="6" spans="2:6" ht="24.95" customHeight="1">
      <c r="B6" s="302" t="s">
        <v>46</v>
      </c>
      <c r="C6" s="344" t="s">
        <v>314</v>
      </c>
      <c r="D6" s="634">
        <v>1.19</v>
      </c>
      <c r="E6" s="578"/>
      <c r="F6" s="456"/>
    </row>
    <row r="7" spans="2:6" ht="24.95" customHeight="1" thickBot="1">
      <c r="B7" s="340" t="s">
        <v>47</v>
      </c>
      <c r="C7" s="339" t="s">
        <v>315</v>
      </c>
      <c r="D7" s="635">
        <v>9.34</v>
      </c>
      <c r="E7" s="578"/>
      <c r="F7" s="457"/>
    </row>
    <row r="8" spans="2:6">
      <c r="D8" s="56"/>
      <c r="E8" s="56"/>
    </row>
    <row r="10" spans="2:6">
      <c r="C10" s="55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13"/>
  <sheetViews>
    <sheetView zoomScaleNormal="100" workbookViewId="0"/>
  </sheetViews>
  <sheetFormatPr defaultRowHeight="15"/>
  <cols>
    <col min="1" max="1" width="9.140625" style="58"/>
    <col min="2" max="2" width="9" customWidth="1"/>
    <col min="3" max="3" width="40.7109375" customWidth="1"/>
    <col min="4" max="4" width="28.140625" customWidth="1"/>
    <col min="5" max="5" width="21.7109375" customWidth="1"/>
    <col min="6" max="6" width="9.85546875" style="58" customWidth="1"/>
  </cols>
  <sheetData>
    <row r="1" spans="2:7" s="58" customFormat="1"/>
    <row r="2" spans="2:7" ht="30" customHeight="1">
      <c r="B2" s="672" t="s">
        <v>690</v>
      </c>
      <c r="C2" s="672"/>
      <c r="D2" s="672"/>
      <c r="E2" s="672"/>
      <c r="F2" s="239"/>
      <c r="G2" s="58"/>
    </row>
    <row r="3" spans="2:7" s="58" customFormat="1" ht="13.5" customHeight="1" thickBot="1">
      <c r="B3" s="565"/>
      <c r="C3" s="565"/>
      <c r="D3" s="565"/>
      <c r="E3" s="565"/>
      <c r="F3" s="565"/>
    </row>
    <row r="4" spans="2:7" ht="54" customHeight="1" thickBot="1">
      <c r="B4" s="463" t="s">
        <v>207</v>
      </c>
      <c r="C4" s="464" t="s">
        <v>699</v>
      </c>
      <c r="D4" s="472" t="s">
        <v>644</v>
      </c>
      <c r="E4" s="471" t="s">
        <v>645</v>
      </c>
      <c r="F4" s="462"/>
    </row>
    <row r="5" spans="2:7" s="58" customFormat="1" ht="15.75" customHeight="1" thickBot="1">
      <c r="B5" s="469">
        <v>1</v>
      </c>
      <c r="C5" s="470">
        <v>2</v>
      </c>
      <c r="D5" s="349">
        <v>3</v>
      </c>
      <c r="E5" s="350">
        <v>4</v>
      </c>
      <c r="F5" s="459"/>
    </row>
    <row r="6" spans="2:7" ht="14.25" customHeight="1">
      <c r="B6" s="465"/>
      <c r="C6" s="466" t="s">
        <v>646</v>
      </c>
      <c r="D6" s="467"/>
      <c r="E6" s="468"/>
      <c r="F6" s="460"/>
    </row>
    <row r="7" spans="2:7" ht="17.100000000000001" customHeight="1">
      <c r="B7" s="347" t="s">
        <v>46</v>
      </c>
      <c r="C7" s="354" t="s">
        <v>647</v>
      </c>
      <c r="D7" s="346">
        <v>84806</v>
      </c>
      <c r="E7" s="348">
        <v>20859</v>
      </c>
      <c r="F7" s="461"/>
    </row>
    <row r="8" spans="2:7" ht="17.100000000000001" customHeight="1" thickBot="1">
      <c r="B8" s="351" t="s">
        <v>47</v>
      </c>
      <c r="C8" s="355" t="s">
        <v>648</v>
      </c>
      <c r="D8" s="356">
        <v>75697</v>
      </c>
      <c r="E8" s="357">
        <v>39249</v>
      </c>
      <c r="F8" s="461"/>
      <c r="G8" s="56"/>
    </row>
    <row r="9" spans="2:7" ht="16.5" thickBot="1">
      <c r="B9" s="352"/>
      <c r="C9" s="353" t="s">
        <v>219</v>
      </c>
      <c r="D9" s="567">
        <f>SUM(D7:D8)</f>
        <v>160503</v>
      </c>
      <c r="E9" s="568">
        <f>SUM(E7:E8)</f>
        <v>60108</v>
      </c>
      <c r="F9" s="461"/>
    </row>
    <row r="10" spans="2:7" ht="18" customHeight="1"/>
    <row r="11" spans="2:7" ht="15" customHeight="1">
      <c r="B11" t="s">
        <v>703</v>
      </c>
    </row>
    <row r="13" spans="2:7">
      <c r="C13" s="54"/>
    </row>
  </sheetData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zoomScaleNormal="100" workbookViewId="0">
      <selection activeCell="B3" sqref="B3"/>
    </sheetView>
  </sheetViews>
  <sheetFormatPr defaultColWidth="9.140625" defaultRowHeight="15"/>
  <cols>
    <col min="1" max="1" width="8.140625" style="241" customWidth="1"/>
    <col min="2" max="2" width="106.140625" style="241" customWidth="1"/>
    <col min="3" max="16384" width="9.140625" style="241"/>
  </cols>
  <sheetData>
    <row r="1" spans="1:2" ht="15.75">
      <c r="A1" s="240" t="s">
        <v>57</v>
      </c>
    </row>
    <row r="2" spans="1:2" s="242" customFormat="1" ht="15.75">
      <c r="B2" s="243" t="s">
        <v>56</v>
      </c>
    </row>
    <row r="3" spans="1:2" s="242" customFormat="1" ht="15.75">
      <c r="B3" s="243" t="s">
        <v>206</v>
      </c>
    </row>
    <row r="4" spans="1:2" s="242" customFormat="1" ht="15.75">
      <c r="B4" s="243" t="s">
        <v>226</v>
      </c>
    </row>
    <row r="5" spans="1:2" s="242" customFormat="1" ht="15.75">
      <c r="B5" s="243" t="s">
        <v>227</v>
      </c>
    </row>
    <row r="6" spans="1:2" s="242" customFormat="1" ht="15.75">
      <c r="B6" s="243" t="s">
        <v>235</v>
      </c>
    </row>
    <row r="7" spans="1:2" s="242" customFormat="1" ht="15.75">
      <c r="B7" s="243" t="s">
        <v>236</v>
      </c>
    </row>
    <row r="8" spans="1:2" s="242" customFormat="1" ht="15.75">
      <c r="B8" s="243" t="s">
        <v>237</v>
      </c>
    </row>
    <row r="9" spans="1:2" s="242" customFormat="1" ht="15.75">
      <c r="B9" s="243" t="s">
        <v>249</v>
      </c>
    </row>
    <row r="10" spans="1:2" s="242" customFormat="1" ht="15.75">
      <c r="B10" s="243" t="s">
        <v>252</v>
      </c>
    </row>
    <row r="11" spans="1:2" s="242" customFormat="1" ht="15.75">
      <c r="B11" s="243" t="s">
        <v>266</v>
      </c>
    </row>
    <row r="12" spans="1:2" s="242" customFormat="1" ht="15.75">
      <c r="B12" s="243" t="s">
        <v>267</v>
      </c>
    </row>
    <row r="13" spans="1:2" s="242" customFormat="1" ht="15.75">
      <c r="B13" s="243" t="s">
        <v>305</v>
      </c>
    </row>
    <row r="14" spans="1:2" s="242" customFormat="1" ht="15.75">
      <c r="B14" s="243" t="s">
        <v>666</v>
      </c>
    </row>
    <row r="15" spans="1:2" s="242" customFormat="1" ht="15.75">
      <c r="B15" s="243" t="s">
        <v>701</v>
      </c>
    </row>
    <row r="16" spans="1:2" s="242" customFormat="1" ht="15.75">
      <c r="B16" s="244" t="s">
        <v>690</v>
      </c>
    </row>
    <row r="17" spans="2:7" s="242" customFormat="1" ht="15.75">
      <c r="B17" s="243" t="s">
        <v>693</v>
      </c>
    </row>
    <row r="18" spans="2:7" s="242" customFormat="1" ht="15.75">
      <c r="B18" s="243" t="s">
        <v>692</v>
      </c>
    </row>
    <row r="19" spans="2:7" ht="15.75">
      <c r="B19" s="244" t="s">
        <v>590</v>
      </c>
    </row>
    <row r="20" spans="2:7" ht="15.75">
      <c r="B20" s="243" t="s">
        <v>589</v>
      </c>
      <c r="C20" s="245"/>
      <c r="D20" s="245"/>
      <c r="E20" s="245"/>
      <c r="F20" s="245"/>
      <c r="G20" s="245"/>
    </row>
    <row r="21" spans="2:7" ht="15.75">
      <c r="B21" s="243" t="s">
        <v>588</v>
      </c>
      <c r="C21" s="245"/>
      <c r="D21" s="245"/>
      <c r="E21" s="245"/>
      <c r="F21" s="245"/>
      <c r="G21" s="245"/>
    </row>
    <row r="22" spans="2:7" ht="15.75">
      <c r="B22" s="243" t="s">
        <v>587</v>
      </c>
      <c r="C22" s="245"/>
      <c r="D22" s="245"/>
      <c r="E22" s="245"/>
      <c r="F22" s="245"/>
      <c r="G22" s="245"/>
    </row>
    <row r="23" spans="2:7" ht="15.75">
      <c r="B23" s="243" t="s">
        <v>586</v>
      </c>
      <c r="C23" s="245"/>
      <c r="D23" s="245"/>
      <c r="E23" s="245"/>
    </row>
    <row r="24" spans="2:7" ht="15.75">
      <c r="B24" s="244" t="s">
        <v>585</v>
      </c>
    </row>
    <row r="25" spans="2:7" ht="15.75">
      <c r="B25" s="244" t="s">
        <v>584</v>
      </c>
    </row>
    <row r="26" spans="2:7" ht="15.75">
      <c r="B26" s="244" t="s">
        <v>583</v>
      </c>
    </row>
  </sheetData>
  <hyperlinks>
    <hyperlink ref="B2" location="'Tab1'!A1" display="Табела 1: Структура биланса стања" xr:uid="{00000000-0004-0000-0100-000000000000}"/>
    <hyperlink ref="B4" location="'Tab3'!A1" display="Таbela 3: Sektorska struktura depozita banaka sa sjedištem u FBiH" xr:uid="{00000000-0004-0000-0100-000001000000}"/>
    <hyperlink ref="B5" location="'Tab4'!A1" display="Таbelа 4: Ročna struktura depozita banaka sa sjedištem u FBiH" xr:uid="{00000000-0004-0000-0100-000002000000}"/>
    <hyperlink ref="B6" location="'Tab5'!A1" display="Таbelа 5: Štednja građana banaka sa sjedištem u FBiH" xr:uid="{00000000-0004-0000-0100-000003000000}"/>
    <hyperlink ref="B7" location="'Tab6'!A1" display="Таbelа 6: Sektorska struktura ukupnih kredita banaka sa sjedištem u FBiH" xr:uid="{00000000-0004-0000-0100-000004000000}"/>
    <hyperlink ref="B8" location="'Tab7'!A1" display="Таbеlа 7: Ročna struktura kredita banaka sa sjedištem u FBiH" xr:uid="{00000000-0004-0000-0100-000005000000}"/>
    <hyperlink ref="B11" location="'Tab10'!A1" display="Таbеlа 10: Prosječne ponderisane kamatne stope na kredite banaka sa sjedištem u FBiH" xr:uid="{00000000-0004-0000-0100-000006000000}"/>
    <hyperlink ref="B17" location="'Tab16'!A1" display="Таbеlа 16: Тransakcije platnog prometa u  КМ banaka sa sjedištem u FBIH" xr:uid="{00000000-0004-0000-0100-000008000000}"/>
    <hyperlink ref="B18" location="'Tab17'!A1" display="Таbеlа 17: Izvršene devizne platne transakcije banaka sa sjedištem u FBiH" xr:uid="{00000000-0004-0000-0100-000009000000}"/>
    <hyperlink ref="B12" location="'Tab11'!A1" display="Таbеlа 11: Prosječne ponderisane kamatne stope na depozite banaka sа sjedištem u FBiH" xr:uid="{00000000-0004-0000-0100-00000A000000}"/>
    <hyperlink ref="B9" location="'Tab8'!A1" display="Таbеlа 8: Sektorska struktura kredita po nivoima kreditnog rizika banaka sa sjedištem u FBiH" xr:uid="{00000000-0004-0000-0100-00000B000000}"/>
    <hyperlink ref="B10" location="'Tab9'!A1" display="Tabela 9: Ukupna izloženost po nivoima kreditnog rizika banaka sa sjedištem u FBiH" xr:uid="{00000000-0004-0000-0100-00000C000000}"/>
    <hyperlink ref="B13" location="'Tab12'!A1" display="Tabela 12: Broj organizacionih dijelova banaka sa sjedištem u FBiH i banaka sa sjedištem u RS u FBiH" xr:uid="{00000000-0004-0000-0100-00000D000000}"/>
    <hyperlink ref="B16" location="'Tab15'!A1" display="Таbеlа 15: Broj i status računa pravnih i fizičkih lica u bankama sa sjedištem u FBiH" xr:uid="{00000000-0004-0000-0100-00000E000000}"/>
    <hyperlink ref="B14" location="'Tab13'!A1" display="Tabela 13: Kvalifikaciona struktura zaposlenih banaka sa sjedištem u FBiH" xr:uid="{00000000-0004-0000-0100-00000F000000}"/>
    <hyperlink ref="B15" location="'Tab14'!A1" display="Tabela 14: Pokazatelji profitabilnosti" xr:uid="{00000000-0004-0000-0100-000010000000}"/>
    <hyperlink ref="B3" location="'Tab2'!A1" display="Tabela 2: Struktura bilansa uspjeha banaka sa sjedištem u FBiH" xr:uid="{00000000-0004-0000-0100-000011000000}"/>
    <hyperlink ref="B19" location="'Tab18'!A1" display="Tabela 18: Struktura bilansa stanja mikrokreditnog sektora FBiH" xr:uid="{00000000-0004-0000-0100-000012000000}"/>
    <hyperlink ref="B20" location="'Tab19'!A1" display="Tabela 19: Struktura bilansa uspjeha mikrokreditnog sektora FBiH" xr:uid="{00000000-0004-0000-0100-000014000000}"/>
    <hyperlink ref="B21" location="'Tab20'!A1" display="Tabela 20: Sektorska i ročna struktura mikrokredita MKO sa sjedištem u FBiH" xr:uid="{BD5B751F-2FD4-41BA-93C6-1B340A890581}"/>
    <hyperlink ref="B22" location="'Tab21'!A1" display="Tabela 21: Prosječne ponderirane NKS i EKS za MKO sa sjedištem u FBiH za isplaćene mikrokredite " xr:uid="{8CA6170E-1D91-45B8-8737-39535D6ACCF5}"/>
    <hyperlink ref="B23" location="'Tab22'!A1" display="Tabela 22: Struktura bilansa stanja lizing društava sa sjedištem u FBiH " xr:uid="{8A11CDCE-2017-4F1A-A9CA-4FBBB0F8BCA4}"/>
    <hyperlink ref="B24" location="'Tab23'!A1" display="Tabela 23: Struktura bilansa uspjeha lizing društava sa sjedištem u FBiH " xr:uid="{06AF2222-1DCE-438B-BDDC-D2D2C17FCE08}"/>
    <hyperlink ref="B25" location="'Tab24'!A1" display="Tabela 24: Struktura potraživanja po finansijskom lizingu" xr:uid="{BBCCC26D-D65B-4814-97E9-0C18A541E30C}"/>
    <hyperlink ref="B26" location="'Tab25'!A1" display="Tabela 25: Pregled prosječnih ponderisanih NKS i EKS za ugovore finansijskog lizinga " xr:uid="{9963946A-3189-452A-97C3-201A5E678130}"/>
  </hyperlink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E16"/>
  <sheetViews>
    <sheetView zoomScaleNormal="100" workbookViewId="0"/>
  </sheetViews>
  <sheetFormatPr defaultRowHeight="15"/>
  <cols>
    <col min="1" max="1" width="9.140625" style="58"/>
    <col min="2" max="2" width="8.85546875" customWidth="1"/>
    <col min="3" max="3" width="47" style="58" customWidth="1"/>
    <col min="4" max="4" width="13.7109375" customWidth="1"/>
    <col min="5" max="5" width="18.42578125" customWidth="1"/>
    <col min="6" max="6" width="10.7109375" customWidth="1"/>
  </cols>
  <sheetData>
    <row r="1" spans="1:5" s="58" customFormat="1"/>
    <row r="2" spans="1:5" s="11" customFormat="1" ht="30" customHeight="1">
      <c r="A2" s="58"/>
      <c r="B2" s="686" t="s">
        <v>691</v>
      </c>
      <c r="C2" s="686"/>
      <c r="D2" s="686"/>
      <c r="E2" s="686"/>
    </row>
    <row r="3" spans="1:5" ht="15.75" thickBot="1">
      <c r="B3" s="52"/>
      <c r="C3" s="52"/>
      <c r="D3" s="51"/>
      <c r="E3" s="376" t="s">
        <v>205</v>
      </c>
    </row>
    <row r="4" spans="1:5" ht="15.75">
      <c r="B4" s="717" t="s">
        <v>207</v>
      </c>
      <c r="C4" s="715" t="s">
        <v>688</v>
      </c>
      <c r="D4" s="673" t="s">
        <v>696</v>
      </c>
      <c r="E4" s="687"/>
    </row>
    <row r="5" spans="1:5" ht="16.5" thickBot="1">
      <c r="B5" s="718"/>
      <c r="C5" s="716"/>
      <c r="D5" s="271" t="s">
        <v>318</v>
      </c>
      <c r="E5" s="360" t="s">
        <v>656</v>
      </c>
    </row>
    <row r="6" spans="1:5" s="59" customFormat="1" ht="13.5" thickBot="1">
      <c r="B6" s="364">
        <v>1</v>
      </c>
      <c r="C6" s="349">
        <v>2</v>
      </c>
      <c r="D6" s="349">
        <v>3</v>
      </c>
      <c r="E6" s="350">
        <v>4</v>
      </c>
    </row>
    <row r="7" spans="1:5" ht="14.25" customHeight="1">
      <c r="B7" s="372" t="s">
        <v>46</v>
      </c>
      <c r="C7" s="361" t="s">
        <v>649</v>
      </c>
      <c r="D7" s="362">
        <v>10116657</v>
      </c>
      <c r="E7" s="363">
        <v>15558043</v>
      </c>
    </row>
    <row r="8" spans="1:5" ht="15.75">
      <c r="B8" s="373" t="s">
        <v>47</v>
      </c>
      <c r="C8" s="370" t="s">
        <v>650</v>
      </c>
      <c r="D8" s="358">
        <v>30432141</v>
      </c>
      <c r="E8" s="359">
        <v>76169811</v>
      </c>
    </row>
    <row r="9" spans="1:5" ht="15.75">
      <c r="B9" s="373" t="s">
        <v>66</v>
      </c>
      <c r="C9" s="370" t="s">
        <v>651</v>
      </c>
      <c r="D9" s="358">
        <v>42034179</v>
      </c>
      <c r="E9" s="359">
        <v>18350849</v>
      </c>
    </row>
    <row r="10" spans="1:5" ht="16.5" thickBot="1">
      <c r="B10" s="374" t="s">
        <v>68</v>
      </c>
      <c r="C10" s="371" t="s">
        <v>652</v>
      </c>
      <c r="D10" s="365">
        <v>1136766</v>
      </c>
      <c r="E10" s="366">
        <v>85389451</v>
      </c>
    </row>
    <row r="11" spans="1:5" ht="16.5" thickBot="1">
      <c r="B11" s="367"/>
      <c r="C11" s="353" t="s">
        <v>219</v>
      </c>
      <c r="D11" s="368">
        <f>SUM(D7:D10)</f>
        <v>83719743</v>
      </c>
      <c r="E11" s="369">
        <f>SUM(E7:E10)</f>
        <v>195468154</v>
      </c>
    </row>
    <row r="12" spans="1:5">
      <c r="B12" s="375" t="s">
        <v>653</v>
      </c>
    </row>
    <row r="13" spans="1:5">
      <c r="B13" s="375" t="s">
        <v>655</v>
      </c>
    </row>
    <row r="14" spans="1:5">
      <c r="B14" s="263" t="s">
        <v>654</v>
      </c>
    </row>
    <row r="15" spans="1:5">
      <c r="B15" s="63"/>
    </row>
    <row r="16" spans="1:5">
      <c r="B16" t="s">
        <v>703</v>
      </c>
    </row>
  </sheetData>
  <mergeCells count="4">
    <mergeCell ref="C4:C5"/>
    <mergeCell ref="B4:B5"/>
    <mergeCell ref="D4:E4"/>
    <mergeCell ref="B2:E2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D11:E11" formulaRange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U12"/>
  <sheetViews>
    <sheetView zoomScaleNormal="100" workbookViewId="0"/>
  </sheetViews>
  <sheetFormatPr defaultRowHeight="15"/>
  <cols>
    <col min="1" max="1" width="9.140625" style="58"/>
    <col min="2" max="2" width="21.425781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5.28515625" customWidth="1"/>
    <col min="8" max="8" width="20.28515625" customWidth="1"/>
  </cols>
  <sheetData>
    <row r="1" spans="2:21" s="58" customFormat="1"/>
    <row r="2" spans="2:21" ht="30" customHeight="1">
      <c r="B2" s="672" t="s">
        <v>692</v>
      </c>
      <c r="C2" s="672"/>
      <c r="D2" s="672"/>
      <c r="E2" s="672"/>
      <c r="F2" s="672"/>
      <c r="G2" s="672"/>
      <c r="H2" s="672"/>
    </row>
    <row r="3" spans="2:21" ht="15.75" thickBot="1">
      <c r="H3" s="62" t="s">
        <v>205</v>
      </c>
    </row>
    <row r="4" spans="2:21" ht="15" customHeight="1">
      <c r="B4" s="722" t="s">
        <v>689</v>
      </c>
      <c r="C4" s="725" t="s">
        <v>657</v>
      </c>
      <c r="D4" s="725"/>
      <c r="E4" s="725"/>
      <c r="F4" s="725"/>
      <c r="G4" s="725" t="s">
        <v>658</v>
      </c>
      <c r="H4" s="719" t="s">
        <v>659</v>
      </c>
    </row>
    <row r="5" spans="2:21" ht="15" customHeight="1">
      <c r="B5" s="723"/>
      <c r="C5" s="726" t="s">
        <v>694</v>
      </c>
      <c r="D5" s="726"/>
      <c r="E5" s="726" t="s">
        <v>687</v>
      </c>
      <c r="F5" s="726"/>
      <c r="G5" s="726"/>
      <c r="H5" s="720"/>
      <c r="I5" s="57"/>
    </row>
    <row r="6" spans="2:21" ht="15" customHeight="1" thickBot="1">
      <c r="B6" s="724"/>
      <c r="C6" s="380" t="s">
        <v>318</v>
      </c>
      <c r="D6" s="380" t="s">
        <v>656</v>
      </c>
      <c r="E6" s="380" t="s">
        <v>318</v>
      </c>
      <c r="F6" s="380" t="s">
        <v>656</v>
      </c>
      <c r="G6" s="727"/>
      <c r="H6" s="721"/>
    </row>
    <row r="7" spans="2:21" ht="15.75" thickBot="1">
      <c r="B7" s="377">
        <v>1</v>
      </c>
      <c r="C7" s="378">
        <v>2</v>
      </c>
      <c r="D7" s="378">
        <v>3</v>
      </c>
      <c r="E7" s="378">
        <v>4</v>
      </c>
      <c r="F7" s="378">
        <v>5</v>
      </c>
      <c r="G7" s="378">
        <v>6</v>
      </c>
      <c r="H7" s="379">
        <v>7</v>
      </c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</row>
    <row r="8" spans="2:21" ht="25.5" customHeight="1" thickBot="1">
      <c r="B8" s="833" t="s">
        <v>696</v>
      </c>
      <c r="C8" s="834">
        <v>1906273</v>
      </c>
      <c r="D8" s="834">
        <v>17761477</v>
      </c>
      <c r="E8" s="834">
        <v>922870</v>
      </c>
      <c r="F8" s="835">
        <v>20130759</v>
      </c>
      <c r="G8" s="835">
        <f>C8+E8</f>
        <v>2829143</v>
      </c>
      <c r="H8" s="836">
        <f>D8+F8</f>
        <v>37892236</v>
      </c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</row>
    <row r="9" spans="2:21">
      <c r="B9" s="327" t="s">
        <v>664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</row>
    <row r="11" spans="2:21">
      <c r="B11" t="s">
        <v>703</v>
      </c>
    </row>
    <row r="12" spans="2:21">
      <c r="B12" s="262"/>
    </row>
  </sheetData>
  <mergeCells count="7">
    <mergeCell ref="H4:H6"/>
    <mergeCell ref="B2:H2"/>
    <mergeCell ref="B4:B6"/>
    <mergeCell ref="C4:F4"/>
    <mergeCell ref="C5:D5"/>
    <mergeCell ref="E5:F5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G57"/>
  <sheetViews>
    <sheetView workbookViewId="0"/>
  </sheetViews>
  <sheetFormatPr defaultRowHeight="15"/>
  <cols>
    <col min="2" max="2" width="8" customWidth="1"/>
    <col min="3" max="3" width="70.7109375" customWidth="1"/>
    <col min="4" max="4" width="12.85546875" customWidth="1"/>
    <col min="5" max="5" width="13.28515625" style="210" customWidth="1"/>
    <col min="6" max="6" width="13.140625" style="210" customWidth="1"/>
    <col min="7" max="7" width="7.7109375" customWidth="1"/>
  </cols>
  <sheetData>
    <row r="1" spans="2:7" s="58" customFormat="1">
      <c r="E1" s="210"/>
      <c r="F1" s="210"/>
    </row>
    <row r="2" spans="2:7" ht="30" customHeight="1">
      <c r="B2" s="728" t="s">
        <v>590</v>
      </c>
      <c r="C2" s="728"/>
      <c r="D2" s="217"/>
      <c r="E2" s="218"/>
      <c r="F2" s="218"/>
    </row>
    <row r="3" spans="2:7" ht="15.75" thickBot="1">
      <c r="B3" s="217"/>
      <c r="C3" s="217"/>
      <c r="D3" s="217"/>
      <c r="E3" s="218"/>
      <c r="F3" s="219"/>
      <c r="G3" s="219" t="s">
        <v>205</v>
      </c>
    </row>
    <row r="4" spans="2:7" s="58" customFormat="1" ht="21" customHeight="1">
      <c r="B4" s="704" t="s">
        <v>207</v>
      </c>
      <c r="C4" s="706" t="s">
        <v>279</v>
      </c>
      <c r="D4" s="731" t="s">
        <v>700</v>
      </c>
      <c r="E4" s="731"/>
      <c r="F4" s="731"/>
      <c r="G4" s="732"/>
    </row>
    <row r="5" spans="2:7" ht="36.75" customHeight="1" thickBot="1">
      <c r="B5" s="705"/>
      <c r="C5" s="707"/>
      <c r="D5" s="214" t="s">
        <v>320</v>
      </c>
      <c r="E5" s="214" t="s">
        <v>321</v>
      </c>
      <c r="F5" s="214" t="s">
        <v>667</v>
      </c>
      <c r="G5" s="473" t="s">
        <v>308</v>
      </c>
    </row>
    <row r="6" spans="2:7" s="387" customFormat="1" ht="13.5" customHeight="1" thickBot="1">
      <c r="B6" s="384">
        <v>1</v>
      </c>
      <c r="C6" s="385">
        <v>2</v>
      </c>
      <c r="D6" s="385">
        <v>3</v>
      </c>
      <c r="E6" s="385">
        <v>4</v>
      </c>
      <c r="F6" s="385">
        <v>5</v>
      </c>
      <c r="G6" s="386">
        <v>6</v>
      </c>
    </row>
    <row r="7" spans="2:7">
      <c r="B7" s="768" t="s">
        <v>59</v>
      </c>
      <c r="C7" s="769"/>
      <c r="D7" s="381"/>
      <c r="E7" s="382"/>
      <c r="F7" s="382"/>
      <c r="G7" s="383"/>
    </row>
    <row r="8" spans="2:7" ht="15.75">
      <c r="B8" s="780" t="s">
        <v>46</v>
      </c>
      <c r="C8" s="274" t="s">
        <v>416</v>
      </c>
      <c r="D8" s="70">
        <f>D9+D10</f>
        <v>45096</v>
      </c>
      <c r="E8" s="803">
        <f>E9+E10</f>
        <v>19829</v>
      </c>
      <c r="F8" s="803">
        <f>F9+F10</f>
        <v>64925</v>
      </c>
      <c r="G8" s="804">
        <f>F8/F28*100</f>
        <v>9.3648220215033913</v>
      </c>
    </row>
    <row r="9" spans="2:7" ht="15.75">
      <c r="B9" s="780" t="s">
        <v>417</v>
      </c>
      <c r="C9" s="274" t="s">
        <v>62</v>
      </c>
      <c r="D9" s="70">
        <v>27865</v>
      </c>
      <c r="E9" s="803">
        <v>19579</v>
      </c>
      <c r="F9" s="803">
        <f>D9+E9</f>
        <v>47444</v>
      </c>
      <c r="G9" s="804">
        <f>F9/F28*100</f>
        <v>6.8433518057482772</v>
      </c>
    </row>
    <row r="10" spans="2:7" ht="15.75">
      <c r="B10" s="780" t="s">
        <v>418</v>
      </c>
      <c r="C10" s="274" t="s">
        <v>64</v>
      </c>
      <c r="D10" s="70">
        <v>17231</v>
      </c>
      <c r="E10" s="803">
        <v>250</v>
      </c>
      <c r="F10" s="803">
        <f>D10+E10</f>
        <v>17481</v>
      </c>
      <c r="G10" s="804">
        <f>F10/F28*100</f>
        <v>2.5214702157551141</v>
      </c>
    </row>
    <row r="11" spans="2:7" ht="15.75">
      <c r="B11" s="780" t="s">
        <v>47</v>
      </c>
      <c r="C11" s="274" t="s">
        <v>324</v>
      </c>
      <c r="D11" s="70">
        <v>1660</v>
      </c>
      <c r="E11" s="70">
        <v>0</v>
      </c>
      <c r="F11" s="70">
        <f>D11+E11</f>
        <v>1660</v>
      </c>
      <c r="G11" s="804">
        <f>F11/F28*100</f>
        <v>0.23943942326831927</v>
      </c>
    </row>
    <row r="12" spans="2:7" ht="15.75">
      <c r="B12" s="780" t="s">
        <v>66</v>
      </c>
      <c r="C12" s="274" t="s">
        <v>419</v>
      </c>
      <c r="D12" s="70">
        <f>D13-D14+D15-D16-D17</f>
        <v>399293</v>
      </c>
      <c r="E12" s="70">
        <f>E13-E14+E15-E16-E17</f>
        <v>157556</v>
      </c>
      <c r="F12" s="70">
        <f>F13-F14+F15-F16-F17</f>
        <v>556849</v>
      </c>
      <c r="G12" s="804">
        <f>F12/F28*100</f>
        <v>80.320243016590553</v>
      </c>
    </row>
    <row r="13" spans="2:7" ht="15.75">
      <c r="B13" s="780" t="s">
        <v>518</v>
      </c>
      <c r="C13" s="805" t="s">
        <v>420</v>
      </c>
      <c r="D13" s="70">
        <v>402702</v>
      </c>
      <c r="E13" s="803">
        <v>160419</v>
      </c>
      <c r="F13" s="803">
        <f>D13+E13</f>
        <v>563121</v>
      </c>
      <c r="G13" s="804">
        <f>F13/F28*100</f>
        <v>81.224920162818805</v>
      </c>
    </row>
    <row r="14" spans="2:7" ht="15.75">
      <c r="B14" s="780" t="s">
        <v>328</v>
      </c>
      <c r="C14" s="274" t="s">
        <v>421</v>
      </c>
      <c r="D14" s="70">
        <v>3420</v>
      </c>
      <c r="E14" s="803">
        <v>2658</v>
      </c>
      <c r="F14" s="803">
        <f>D14+E14</f>
        <v>6078</v>
      </c>
      <c r="G14" s="804">
        <f>F14/F28*100</f>
        <v>0.87669446664147255</v>
      </c>
    </row>
    <row r="15" spans="2:7" ht="15.75">
      <c r="B15" s="780" t="s">
        <v>330</v>
      </c>
      <c r="C15" s="805" t="s">
        <v>422</v>
      </c>
      <c r="D15" s="70">
        <v>3726</v>
      </c>
      <c r="E15" s="803">
        <v>1637</v>
      </c>
      <c r="F15" s="803">
        <f>D15+E15</f>
        <v>5363</v>
      </c>
      <c r="G15" s="804">
        <f>F15/F28*100</f>
        <v>0.77356242589638335</v>
      </c>
    </row>
    <row r="16" spans="2:7" ht="15.75">
      <c r="B16" s="780" t="s">
        <v>519</v>
      </c>
      <c r="C16" s="805" t="s">
        <v>423</v>
      </c>
      <c r="D16" s="70">
        <v>211</v>
      </c>
      <c r="E16" s="803">
        <v>231</v>
      </c>
      <c r="F16" s="803">
        <f>D16+E16</f>
        <v>442</v>
      </c>
      <c r="G16" s="804">
        <f>F16/F28*100</f>
        <v>6.3754352460600669E-2</v>
      </c>
    </row>
    <row r="17" spans="2:7" ht="15.75">
      <c r="B17" s="780" t="s">
        <v>520</v>
      </c>
      <c r="C17" s="806" t="s">
        <v>333</v>
      </c>
      <c r="D17" s="70">
        <v>3504</v>
      </c>
      <c r="E17" s="803">
        <v>1611</v>
      </c>
      <c r="F17" s="803">
        <f>D17+E17</f>
        <v>5115</v>
      </c>
      <c r="G17" s="804">
        <f>F17/F28*100</f>
        <v>0.73779075302256203</v>
      </c>
    </row>
    <row r="18" spans="2:7" ht="15.75">
      <c r="B18" s="780" t="s">
        <v>68</v>
      </c>
      <c r="C18" s="807" t="s">
        <v>424</v>
      </c>
      <c r="D18" s="70">
        <f>D19+D22</f>
        <v>25027</v>
      </c>
      <c r="E18" s="70">
        <f>E19+E22</f>
        <v>5250</v>
      </c>
      <c r="F18" s="70">
        <f>F19+F22</f>
        <v>30277</v>
      </c>
      <c r="G18" s="804">
        <f>F18/F28*100</f>
        <v>4.3671731435511463</v>
      </c>
    </row>
    <row r="19" spans="2:7" ht="18.75" customHeight="1">
      <c r="B19" s="780" t="s">
        <v>591</v>
      </c>
      <c r="C19" s="808" t="s">
        <v>425</v>
      </c>
      <c r="D19" s="70">
        <f>D20-D21</f>
        <v>21582</v>
      </c>
      <c r="E19" s="831">
        <f>E20-E21</f>
        <v>3372</v>
      </c>
      <c r="F19" s="831">
        <f>F20-F21</f>
        <v>24954</v>
      </c>
      <c r="G19" s="782">
        <f>F19/F28*100</f>
        <v>3.5993803423118309</v>
      </c>
    </row>
    <row r="20" spans="2:7" ht="15.75">
      <c r="B20" s="780" t="s">
        <v>592</v>
      </c>
      <c r="C20" s="808" t="s">
        <v>426</v>
      </c>
      <c r="D20" s="70">
        <v>54022</v>
      </c>
      <c r="E20" s="803">
        <v>5559</v>
      </c>
      <c r="F20" s="803">
        <f>D20+E20</f>
        <v>59581</v>
      </c>
      <c r="G20" s="804">
        <f>F20/F28*100</f>
        <v>8.5940001673191144</v>
      </c>
    </row>
    <row r="21" spans="2:7" ht="20.25" customHeight="1">
      <c r="B21" s="780" t="s">
        <v>593</v>
      </c>
      <c r="C21" s="808" t="s">
        <v>427</v>
      </c>
      <c r="D21" s="70">
        <v>32440</v>
      </c>
      <c r="E21" s="781">
        <v>2187</v>
      </c>
      <c r="F21" s="781">
        <f>D21+E21</f>
        <v>34627</v>
      </c>
      <c r="G21" s="782">
        <f>F21/F28*100</f>
        <v>4.994619825007284</v>
      </c>
    </row>
    <row r="22" spans="2:7" ht="18" customHeight="1">
      <c r="B22" s="780" t="s">
        <v>594</v>
      </c>
      <c r="C22" s="808" t="s">
        <v>428</v>
      </c>
      <c r="D22" s="70">
        <f>D23-D24</f>
        <v>3445</v>
      </c>
      <c r="E22" s="781">
        <f>E23-E24</f>
        <v>1878</v>
      </c>
      <c r="F22" s="781">
        <f>F23-F24</f>
        <v>5323</v>
      </c>
      <c r="G22" s="782">
        <f>F22/F28*100</f>
        <v>0.76779280123931537</v>
      </c>
    </row>
    <row r="23" spans="2:7" ht="15.75">
      <c r="B23" s="780" t="s">
        <v>595</v>
      </c>
      <c r="C23" s="808" t="s">
        <v>429</v>
      </c>
      <c r="D23" s="70">
        <v>6694</v>
      </c>
      <c r="E23" s="803">
        <v>3524</v>
      </c>
      <c r="F23" s="803">
        <f>D23+E23</f>
        <v>10218</v>
      </c>
      <c r="G23" s="804">
        <f>F23/F28*100</f>
        <v>1.4738506186480038</v>
      </c>
    </row>
    <row r="24" spans="2:7" ht="16.5" customHeight="1">
      <c r="B24" s="780" t="s">
        <v>596</v>
      </c>
      <c r="C24" s="808" t="s">
        <v>430</v>
      </c>
      <c r="D24" s="70">
        <v>3249</v>
      </c>
      <c r="E24" s="781">
        <v>1646</v>
      </c>
      <c r="F24" s="781">
        <f>D24+E24</f>
        <v>4895</v>
      </c>
      <c r="G24" s="804">
        <f>F24/F28*100</f>
        <v>0.70605781740868856</v>
      </c>
    </row>
    <row r="25" spans="2:7" ht="15.75">
      <c r="B25" s="780" t="s">
        <v>76</v>
      </c>
      <c r="C25" s="274" t="s">
        <v>340</v>
      </c>
      <c r="D25" s="70">
        <v>33888</v>
      </c>
      <c r="E25" s="70">
        <v>9</v>
      </c>
      <c r="F25" s="70">
        <f>D25+E25</f>
        <v>33897</v>
      </c>
      <c r="G25" s="804">
        <f>F25/F28*100</f>
        <v>4.889324175015795</v>
      </c>
    </row>
    <row r="26" spans="2:7" ht="15.75">
      <c r="B26" s="780" t="s">
        <v>78</v>
      </c>
      <c r="C26" s="274" t="s">
        <v>85</v>
      </c>
      <c r="D26" s="70">
        <v>3907</v>
      </c>
      <c r="E26" s="70">
        <v>1781</v>
      </c>
      <c r="F26" s="70">
        <f>D26+E26</f>
        <v>5688</v>
      </c>
      <c r="G26" s="804">
        <f>F26/F28*100</f>
        <v>0.8204406262350602</v>
      </c>
    </row>
    <row r="27" spans="2:7" ht="16.5" thickBot="1">
      <c r="B27" s="783" t="s">
        <v>80</v>
      </c>
      <c r="C27" s="283" t="s">
        <v>431</v>
      </c>
      <c r="D27" s="71">
        <v>10</v>
      </c>
      <c r="E27" s="71">
        <v>0</v>
      </c>
      <c r="F27" s="71">
        <f>D27+E27</f>
        <v>10</v>
      </c>
      <c r="G27" s="809">
        <f>F27/F28*100</f>
        <v>1.4424061642669837E-3</v>
      </c>
    </row>
    <row r="28" spans="2:7" ht="16.5" thickBot="1">
      <c r="B28" s="786" t="s">
        <v>82</v>
      </c>
      <c r="C28" s="787" t="s">
        <v>432</v>
      </c>
      <c r="D28" s="810">
        <f>D8+D11+D12+D18+D25+D26-D27</f>
        <v>508861</v>
      </c>
      <c r="E28" s="810">
        <f>E8+E11+E12+E18+E25+E26-E27</f>
        <v>184425</v>
      </c>
      <c r="F28" s="810">
        <f>F8+F11+F12+F18+F25+F26-F27</f>
        <v>693286</v>
      </c>
      <c r="G28" s="337">
        <f>G8+G11+G12+G18+G25+G26+G27</f>
        <v>100.00288481232853</v>
      </c>
    </row>
    <row r="29" spans="2:7" ht="15.75">
      <c r="B29" s="811" t="s">
        <v>319</v>
      </c>
      <c r="C29" s="812"/>
      <c r="D29" s="813"/>
      <c r="E29" s="814"/>
      <c r="F29" s="814"/>
      <c r="G29" s="815"/>
    </row>
    <row r="30" spans="2:7" ht="15.75">
      <c r="B30" s="780" t="s">
        <v>433</v>
      </c>
      <c r="C30" s="816" t="s">
        <v>434</v>
      </c>
      <c r="D30" s="70">
        <f>SUM(D31:D33)</f>
        <v>201926</v>
      </c>
      <c r="E30" s="803">
        <f>SUM(E31:E33)</f>
        <v>124024</v>
      </c>
      <c r="F30" s="803">
        <f>SUM(F31:F33)</f>
        <v>325950</v>
      </c>
      <c r="G30" s="804">
        <f>F30/F47*100</f>
        <v>47.015228924282333</v>
      </c>
    </row>
    <row r="31" spans="2:7" ht="15.75">
      <c r="B31" s="780" t="s">
        <v>597</v>
      </c>
      <c r="C31" s="817" t="s">
        <v>435</v>
      </c>
      <c r="D31" s="70">
        <v>16141</v>
      </c>
      <c r="E31" s="803">
        <v>1500</v>
      </c>
      <c r="F31" s="803">
        <f>D31+E31</f>
        <v>17641</v>
      </c>
      <c r="G31" s="804">
        <f>F31/F47*100</f>
        <v>2.5445487143833856</v>
      </c>
    </row>
    <row r="32" spans="2:7" ht="15.75">
      <c r="B32" s="780" t="s">
        <v>598</v>
      </c>
      <c r="C32" s="817" t="s">
        <v>436</v>
      </c>
      <c r="D32" s="70">
        <v>184670</v>
      </c>
      <c r="E32" s="803">
        <v>121238</v>
      </c>
      <c r="F32" s="803">
        <f>D32+E32</f>
        <v>305908</v>
      </c>
      <c r="G32" s="804">
        <f>F32/F47*100</f>
        <v>44.124358489858437</v>
      </c>
    </row>
    <row r="33" spans="2:7" ht="15.75">
      <c r="B33" s="780" t="s">
        <v>599</v>
      </c>
      <c r="C33" s="818" t="s">
        <v>437</v>
      </c>
      <c r="D33" s="70">
        <v>1115</v>
      </c>
      <c r="E33" s="803">
        <v>1286</v>
      </c>
      <c r="F33" s="803">
        <f>D33+E33</f>
        <v>2401</v>
      </c>
      <c r="G33" s="804">
        <f>F33/F47*100</f>
        <v>0.34632172004050277</v>
      </c>
    </row>
    <row r="34" spans="2:7" ht="16.5" thickBot="1">
      <c r="B34" s="783" t="s">
        <v>86</v>
      </c>
      <c r="C34" s="283" t="s">
        <v>119</v>
      </c>
      <c r="D34" s="71">
        <v>24686</v>
      </c>
      <c r="E34" s="819">
        <v>8494</v>
      </c>
      <c r="F34" s="819">
        <f>D34+E34</f>
        <v>33180</v>
      </c>
      <c r="G34" s="809">
        <f>F34/F47*100</f>
        <v>4.7859036530378516</v>
      </c>
    </row>
    <row r="35" spans="2:7" ht="16.5" thickBot="1">
      <c r="B35" s="786" t="s">
        <v>92</v>
      </c>
      <c r="C35" s="787" t="s">
        <v>438</v>
      </c>
      <c r="D35" s="72">
        <f>D30+D34</f>
        <v>226612</v>
      </c>
      <c r="E35" s="810">
        <f>E30+E34</f>
        <v>132518</v>
      </c>
      <c r="F35" s="810">
        <f>F30+F34</f>
        <v>359130</v>
      </c>
      <c r="G35" s="820">
        <f>F35/F47*100</f>
        <v>51.801132577320189</v>
      </c>
    </row>
    <row r="36" spans="2:7" ht="15.75">
      <c r="B36" s="821" t="s">
        <v>95</v>
      </c>
      <c r="C36" s="281" t="s">
        <v>439</v>
      </c>
      <c r="D36" s="69">
        <v>48098</v>
      </c>
      <c r="E36" s="822">
        <v>0</v>
      </c>
      <c r="F36" s="822">
        <f>D36+E36</f>
        <v>48098</v>
      </c>
      <c r="G36" s="823">
        <f>F36/F47*100</f>
        <v>6.9376851688913375</v>
      </c>
    </row>
    <row r="37" spans="2:7" ht="15.75">
      <c r="B37" s="780" t="s">
        <v>101</v>
      </c>
      <c r="C37" s="274" t="s">
        <v>355</v>
      </c>
      <c r="D37" s="70">
        <v>3696</v>
      </c>
      <c r="E37" s="803">
        <v>34177</v>
      </c>
      <c r="F37" s="803">
        <f>D37+E37</f>
        <v>37873</v>
      </c>
      <c r="G37" s="804">
        <f>F37/F47*100</f>
        <v>5.4628248659283472</v>
      </c>
    </row>
    <row r="38" spans="2:7" s="58" customFormat="1" ht="15.75">
      <c r="B38" s="780" t="s">
        <v>106</v>
      </c>
      <c r="C38" s="274" t="s">
        <v>675</v>
      </c>
      <c r="D38" s="70">
        <v>0</v>
      </c>
      <c r="E38" s="803">
        <v>0</v>
      </c>
      <c r="F38" s="803">
        <f>D38+E38</f>
        <v>0</v>
      </c>
      <c r="G38" s="804">
        <f>F38/F47*100</f>
        <v>0</v>
      </c>
    </row>
    <row r="39" spans="2:7" ht="15.75">
      <c r="B39" s="780" t="s">
        <v>108</v>
      </c>
      <c r="C39" s="274" t="s">
        <v>509</v>
      </c>
      <c r="D39" s="70">
        <f>D40+D41</f>
        <v>284462</v>
      </c>
      <c r="E39" s="803">
        <f>E40+E41</f>
        <v>7375</v>
      </c>
      <c r="F39" s="803">
        <f>F40+F41</f>
        <v>291837</v>
      </c>
      <c r="G39" s="804">
        <f>F39/F47*100</f>
        <v>42.094748776118365</v>
      </c>
    </row>
    <row r="40" spans="2:7" ht="15.75">
      <c r="B40" s="780" t="s">
        <v>443</v>
      </c>
      <c r="C40" s="274" t="s">
        <v>440</v>
      </c>
      <c r="D40" s="70">
        <v>270583</v>
      </c>
      <c r="E40" s="803">
        <v>6614</v>
      </c>
      <c r="F40" s="803">
        <f>D40+E40</f>
        <v>277197</v>
      </c>
      <c r="G40" s="804">
        <f>F40/F47*100</f>
        <v>39.983066151631505</v>
      </c>
    </row>
    <row r="41" spans="2:7" ht="15.75">
      <c r="B41" s="780" t="s">
        <v>444</v>
      </c>
      <c r="C41" s="274" t="s">
        <v>441</v>
      </c>
      <c r="D41" s="70">
        <v>13879</v>
      </c>
      <c r="E41" s="803">
        <v>761</v>
      </c>
      <c r="F41" s="803">
        <f>D41+E41</f>
        <v>14640</v>
      </c>
      <c r="G41" s="804">
        <f>F41/F47*100</f>
        <v>2.1116826244868641</v>
      </c>
    </row>
    <row r="42" spans="2:7" ht="15.75">
      <c r="B42" s="780" t="s">
        <v>110</v>
      </c>
      <c r="C42" s="274" t="s">
        <v>442</v>
      </c>
      <c r="D42" s="70">
        <f>D43+D44</f>
        <v>55077</v>
      </c>
      <c r="E42" s="803">
        <f>E43+E44</f>
        <v>0</v>
      </c>
      <c r="F42" s="803">
        <f>F43+F44</f>
        <v>55077</v>
      </c>
      <c r="G42" s="804">
        <f>F42/F47*100</f>
        <v>7.9443404309332655</v>
      </c>
    </row>
    <row r="43" spans="2:7" ht="15.75">
      <c r="B43" s="780" t="s">
        <v>671</v>
      </c>
      <c r="C43" s="274" t="s">
        <v>440</v>
      </c>
      <c r="D43" s="70">
        <v>54954</v>
      </c>
      <c r="E43" s="803">
        <v>0</v>
      </c>
      <c r="F43" s="803">
        <f>D43+E43</f>
        <v>54954</v>
      </c>
      <c r="G43" s="804">
        <f>F43/F47*100</f>
        <v>7.9265988351127818</v>
      </c>
    </row>
    <row r="44" spans="2:7" ht="15.75">
      <c r="B44" s="780" t="s">
        <v>672</v>
      </c>
      <c r="C44" s="274" t="s">
        <v>441</v>
      </c>
      <c r="D44" s="70">
        <v>123</v>
      </c>
      <c r="E44" s="803">
        <v>0</v>
      </c>
      <c r="F44" s="803">
        <f>D44+E44</f>
        <v>123</v>
      </c>
      <c r="G44" s="804">
        <f>F44/F47*100</f>
        <v>1.7741595820483898E-2</v>
      </c>
    </row>
    <row r="45" spans="2:7" ht="16.5" thickBot="1">
      <c r="B45" s="783" t="s">
        <v>116</v>
      </c>
      <c r="C45" s="283" t="s">
        <v>510</v>
      </c>
      <c r="D45" s="71">
        <v>1070</v>
      </c>
      <c r="E45" s="819">
        <v>10355</v>
      </c>
      <c r="F45" s="819">
        <f>D45+E45</f>
        <v>11425</v>
      </c>
      <c r="G45" s="809">
        <f>F45/F47*100</f>
        <v>1.6479490426750287</v>
      </c>
    </row>
    <row r="46" spans="2:7" ht="16.5" thickBot="1">
      <c r="B46" s="786" t="s">
        <v>118</v>
      </c>
      <c r="C46" s="787" t="s">
        <v>445</v>
      </c>
      <c r="D46" s="72">
        <f>D36+D37+D39-D42+D45</f>
        <v>282249</v>
      </c>
      <c r="E46" s="810">
        <f>E36+E37+E39-E42+E45</f>
        <v>51907</v>
      </c>
      <c r="F46" s="810">
        <f>F36+F37+F39-F42+F45</f>
        <v>334156</v>
      </c>
      <c r="G46" s="820">
        <f>F46/F47*100</f>
        <v>48.198867422679818</v>
      </c>
    </row>
    <row r="47" spans="2:7" ht="16.5" thickBot="1">
      <c r="B47" s="786" t="s">
        <v>120</v>
      </c>
      <c r="C47" s="787" t="s">
        <v>446</v>
      </c>
      <c r="D47" s="72">
        <f>D35+D46</f>
        <v>508861</v>
      </c>
      <c r="E47" s="810">
        <f>E35+E46</f>
        <v>184425</v>
      </c>
      <c r="F47" s="810">
        <f>F35+F46</f>
        <v>693286</v>
      </c>
      <c r="G47" s="337">
        <f>G35+G46</f>
        <v>100</v>
      </c>
    </row>
    <row r="48" spans="2:7" ht="15.75">
      <c r="B48" s="790"/>
      <c r="C48" s="773"/>
      <c r="D48" s="813"/>
      <c r="E48" s="814"/>
      <c r="F48" s="814"/>
      <c r="G48" s="823"/>
    </row>
    <row r="49" spans="2:7" ht="15.75">
      <c r="B49" s="729" t="s">
        <v>447</v>
      </c>
      <c r="C49" s="730"/>
      <c r="D49" s="824"/>
      <c r="E49" s="825"/>
      <c r="F49" s="825"/>
      <c r="G49" s="804"/>
    </row>
    <row r="50" spans="2:7" ht="18" customHeight="1">
      <c r="B50" s="780" t="s">
        <v>673</v>
      </c>
      <c r="C50" s="808" t="s">
        <v>448</v>
      </c>
      <c r="D50" s="70">
        <v>91550</v>
      </c>
      <c r="E50" s="781">
        <v>10734</v>
      </c>
      <c r="F50" s="781">
        <f>D50+E50</f>
        <v>102284</v>
      </c>
      <c r="G50" s="804"/>
    </row>
    <row r="51" spans="2:7" ht="15.75">
      <c r="B51" s="780" t="s">
        <v>125</v>
      </c>
      <c r="C51" s="808" t="s">
        <v>511</v>
      </c>
      <c r="D51" s="70">
        <v>40443</v>
      </c>
      <c r="E51" s="803">
        <v>223</v>
      </c>
      <c r="F51" s="803">
        <f>D51+E51</f>
        <v>40666</v>
      </c>
      <c r="G51" s="804"/>
    </row>
    <row r="52" spans="2:7" ht="15.75">
      <c r="B52" s="780" t="s">
        <v>674</v>
      </c>
      <c r="C52" s="808" t="s">
        <v>512</v>
      </c>
      <c r="D52" s="70">
        <v>6246</v>
      </c>
      <c r="E52" s="803">
        <v>283</v>
      </c>
      <c r="F52" s="803">
        <f>D52+E52</f>
        <v>6529</v>
      </c>
      <c r="G52" s="804"/>
    </row>
    <row r="53" spans="2:7" ht="15.75">
      <c r="B53" s="776" t="s">
        <v>133</v>
      </c>
      <c r="C53" s="826" t="s">
        <v>513</v>
      </c>
      <c r="D53" s="824">
        <f>SUM(D50:D52)</f>
        <v>138239</v>
      </c>
      <c r="E53" s="825">
        <f>SUM(E50:E52)</f>
        <v>11240</v>
      </c>
      <c r="F53" s="825">
        <f>SUM(F50:F52)</f>
        <v>149479</v>
      </c>
      <c r="G53" s="804"/>
    </row>
    <row r="54" spans="2:7" ht="15.75">
      <c r="B54" s="780" t="s">
        <v>135</v>
      </c>
      <c r="C54" s="808" t="s">
        <v>514</v>
      </c>
      <c r="D54" s="70">
        <v>9270</v>
      </c>
      <c r="E54" s="803">
        <v>9333</v>
      </c>
      <c r="F54" s="803">
        <f>D54+E54</f>
        <v>18603</v>
      </c>
      <c r="G54" s="804"/>
    </row>
    <row r="55" spans="2:7" ht="15.75">
      <c r="B55" s="780" t="s">
        <v>137</v>
      </c>
      <c r="C55" s="808" t="s">
        <v>515</v>
      </c>
      <c r="D55" s="70">
        <v>213</v>
      </c>
      <c r="E55" s="803">
        <v>0</v>
      </c>
      <c r="F55" s="803">
        <f>D55+E55</f>
        <v>213</v>
      </c>
      <c r="G55" s="804"/>
    </row>
    <row r="56" spans="2:7" ht="31.5">
      <c r="B56" s="780" t="s">
        <v>139</v>
      </c>
      <c r="C56" s="808" t="s">
        <v>516</v>
      </c>
      <c r="D56" s="70">
        <v>400</v>
      </c>
      <c r="E56" s="781">
        <v>0</v>
      </c>
      <c r="F56" s="781">
        <f>D56+E56</f>
        <v>400</v>
      </c>
      <c r="G56" s="804"/>
    </row>
    <row r="57" spans="2:7" ht="32.25" thickBot="1">
      <c r="B57" s="827" t="s">
        <v>141</v>
      </c>
      <c r="C57" s="828" t="s">
        <v>517</v>
      </c>
      <c r="D57" s="829">
        <v>30848</v>
      </c>
      <c r="E57" s="832">
        <v>11376</v>
      </c>
      <c r="F57" s="832">
        <f>D57+E57</f>
        <v>42224</v>
      </c>
      <c r="G57" s="830"/>
    </row>
  </sheetData>
  <mergeCells count="7">
    <mergeCell ref="B2:C2"/>
    <mergeCell ref="B49:C49"/>
    <mergeCell ref="B7:C7"/>
    <mergeCell ref="B29:C29"/>
    <mergeCell ref="D4:G4"/>
    <mergeCell ref="C4:C5"/>
    <mergeCell ref="B4:B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F22 F35 F39 F42 F53 F12" formula="1"/>
    <ignoredError sqref="D30:E30" formulaRange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2:G50"/>
  <sheetViews>
    <sheetView workbookViewId="0"/>
  </sheetViews>
  <sheetFormatPr defaultColWidth="9.140625" defaultRowHeight="15"/>
  <cols>
    <col min="1" max="2" width="9.140625" style="215"/>
    <col min="3" max="3" width="49.7109375" style="215" customWidth="1"/>
    <col min="4" max="4" width="11.42578125" style="215" customWidth="1"/>
    <col min="5" max="5" width="12" style="215" customWidth="1"/>
    <col min="6" max="6" width="13.28515625" style="215" customWidth="1"/>
    <col min="7" max="7" width="9.42578125" style="215" customWidth="1"/>
    <col min="8" max="16384" width="9.140625" style="215"/>
  </cols>
  <sheetData>
    <row r="2" spans="2:7" ht="30" customHeight="1">
      <c r="B2" s="663" t="s">
        <v>589</v>
      </c>
      <c r="C2" s="663"/>
      <c r="D2" s="663"/>
      <c r="E2" s="663"/>
      <c r="F2" s="663"/>
    </row>
    <row r="3" spans="2:7" ht="15.75" thickBot="1">
      <c r="G3" s="62" t="s">
        <v>205</v>
      </c>
    </row>
    <row r="4" spans="2:7" ht="24" customHeight="1">
      <c r="B4" s="704" t="s">
        <v>207</v>
      </c>
      <c r="C4" s="706" t="s">
        <v>279</v>
      </c>
      <c r="D4" s="735" t="s">
        <v>696</v>
      </c>
      <c r="E4" s="736"/>
      <c r="F4" s="736"/>
      <c r="G4" s="737"/>
    </row>
    <row r="5" spans="2:7" ht="33.75" customHeight="1" thickBot="1">
      <c r="B5" s="733"/>
      <c r="C5" s="734"/>
      <c r="D5" s="404" t="s">
        <v>320</v>
      </c>
      <c r="E5" s="404" t="s">
        <v>321</v>
      </c>
      <c r="F5" s="404" t="s">
        <v>313</v>
      </c>
      <c r="G5" s="420" t="s">
        <v>308</v>
      </c>
    </row>
    <row r="6" spans="2:7" ht="16.5" customHeight="1" thickBot="1">
      <c r="B6" s="384">
        <v>1</v>
      </c>
      <c r="C6" s="385">
        <v>2</v>
      </c>
      <c r="D6" s="385">
        <v>3</v>
      </c>
      <c r="E6" s="385">
        <v>4</v>
      </c>
      <c r="F6" s="385">
        <v>5</v>
      </c>
      <c r="G6" s="388">
        <v>6</v>
      </c>
    </row>
    <row r="7" spans="2:7" ht="15.75">
      <c r="B7" s="772"/>
      <c r="C7" s="773" t="s">
        <v>147</v>
      </c>
      <c r="D7" s="774"/>
      <c r="E7" s="774"/>
      <c r="F7" s="774"/>
      <c r="G7" s="775"/>
    </row>
    <row r="8" spans="2:7" ht="31.5">
      <c r="B8" s="776" t="s">
        <v>46</v>
      </c>
      <c r="C8" s="777" t="s">
        <v>449</v>
      </c>
      <c r="D8" s="778">
        <f>SUM(D9:D14)</f>
        <v>78631</v>
      </c>
      <c r="E8" s="778">
        <f>SUM(E9:E14)</f>
        <v>31214</v>
      </c>
      <c r="F8" s="778">
        <f>SUM(F9:F14)</f>
        <v>109845</v>
      </c>
      <c r="G8" s="779">
        <f>F8/(F8+F23+F36)*100</f>
        <v>91.897431607127928</v>
      </c>
    </row>
    <row r="9" spans="2:7" ht="31.5">
      <c r="B9" s="780" t="s">
        <v>48</v>
      </c>
      <c r="C9" s="274" t="s">
        <v>450</v>
      </c>
      <c r="D9" s="781">
        <v>15</v>
      </c>
      <c r="E9" s="781">
        <v>3</v>
      </c>
      <c r="F9" s="781">
        <f t="shared" ref="F9:F14" si="0">D9+E9</f>
        <v>18</v>
      </c>
      <c r="G9" s="782">
        <f>F9/(F8+F23+F36)*100</f>
        <v>1.5058981008951727E-2</v>
      </c>
    </row>
    <row r="10" spans="2:7" ht="15.75">
      <c r="B10" s="780" t="s">
        <v>49</v>
      </c>
      <c r="C10" s="274" t="s">
        <v>377</v>
      </c>
      <c r="D10" s="781">
        <v>11</v>
      </c>
      <c r="E10" s="781">
        <v>0</v>
      </c>
      <c r="F10" s="781">
        <f t="shared" si="0"/>
        <v>11</v>
      </c>
      <c r="G10" s="782">
        <f>F10/(F8+F23+F36)*100</f>
        <v>9.2027106165816115E-3</v>
      </c>
    </row>
    <row r="11" spans="2:7" ht="15.75">
      <c r="B11" s="780" t="s">
        <v>322</v>
      </c>
      <c r="C11" s="274" t="s">
        <v>451</v>
      </c>
      <c r="D11" s="781">
        <v>72800</v>
      </c>
      <c r="E11" s="781">
        <v>29332</v>
      </c>
      <c r="F11" s="781">
        <f t="shared" si="0"/>
        <v>102132</v>
      </c>
      <c r="G11" s="782">
        <f>F11/(F8+F23+F36)*100</f>
        <v>85.444658244792109</v>
      </c>
    </row>
    <row r="12" spans="2:7" ht="15.75">
      <c r="B12" s="780" t="s">
        <v>452</v>
      </c>
      <c r="C12" s="274" t="s">
        <v>387</v>
      </c>
      <c r="D12" s="781">
        <v>4317</v>
      </c>
      <c r="E12" s="781">
        <v>1521</v>
      </c>
      <c r="F12" s="781">
        <f t="shared" si="0"/>
        <v>5838</v>
      </c>
      <c r="G12" s="782">
        <f>F12/(F8+F23+F36)*100</f>
        <v>4.8841295072366773</v>
      </c>
    </row>
    <row r="13" spans="2:7" ht="15.75">
      <c r="B13" s="780" t="s">
        <v>453</v>
      </c>
      <c r="C13" s="274" t="s">
        <v>454</v>
      </c>
      <c r="D13" s="781">
        <v>466</v>
      </c>
      <c r="E13" s="781">
        <v>250</v>
      </c>
      <c r="F13" s="781">
        <f t="shared" si="0"/>
        <v>716</v>
      </c>
      <c r="G13" s="782">
        <f>F13/(F8+F23+F36)*100</f>
        <v>0.5990128001338576</v>
      </c>
    </row>
    <row r="14" spans="2:7" ht="31.5">
      <c r="B14" s="780" t="s">
        <v>455</v>
      </c>
      <c r="C14" s="274" t="s">
        <v>456</v>
      </c>
      <c r="D14" s="781">
        <v>1022</v>
      </c>
      <c r="E14" s="781">
        <v>108</v>
      </c>
      <c r="F14" s="781">
        <f t="shared" si="0"/>
        <v>1130</v>
      </c>
      <c r="G14" s="782">
        <f>F14/(F8+F23+F36)*100</f>
        <v>0.94536936333974741</v>
      </c>
    </row>
    <row r="15" spans="2:7" ht="33.75" customHeight="1">
      <c r="B15" s="776" t="s">
        <v>47</v>
      </c>
      <c r="C15" s="777" t="s">
        <v>457</v>
      </c>
      <c r="D15" s="778">
        <f>SUM(D16:D19)</f>
        <v>7579</v>
      </c>
      <c r="E15" s="778">
        <f>SUM(E16:E19)</f>
        <v>7166</v>
      </c>
      <c r="F15" s="778">
        <f>SUM(F16:F19)</f>
        <v>14745</v>
      </c>
      <c r="G15" s="779">
        <f>F15/(F15+F27+F40+F44+F49)*100</f>
        <v>14.035638814324061</v>
      </c>
    </row>
    <row r="16" spans="2:7" ht="15.75">
      <c r="B16" s="780" t="s">
        <v>50</v>
      </c>
      <c r="C16" s="274" t="s">
        <v>385</v>
      </c>
      <c r="D16" s="781">
        <v>6458</v>
      </c>
      <c r="E16" s="781">
        <v>4315</v>
      </c>
      <c r="F16" s="781">
        <f>D16+E16</f>
        <v>10773</v>
      </c>
      <c r="G16" s="782">
        <f>F16/(F15+F27+F40+F44+F49)*100</f>
        <v>10.254726140841852</v>
      </c>
    </row>
    <row r="17" spans="2:7" ht="15.75">
      <c r="B17" s="780" t="s">
        <v>51</v>
      </c>
      <c r="C17" s="274" t="s">
        <v>458</v>
      </c>
      <c r="D17" s="781">
        <v>676</v>
      </c>
      <c r="E17" s="781">
        <v>529</v>
      </c>
      <c r="F17" s="781">
        <f>D17+E17</f>
        <v>1205</v>
      </c>
      <c r="G17" s="782">
        <f>F17/(F15+F27+F40+F44+F49)*100</f>
        <v>1.1470291469149199</v>
      </c>
    </row>
    <row r="18" spans="2:7" ht="15.75">
      <c r="B18" s="780" t="s">
        <v>52</v>
      </c>
      <c r="C18" s="274" t="s">
        <v>454</v>
      </c>
      <c r="D18" s="781">
        <v>0</v>
      </c>
      <c r="E18" s="781">
        <v>0</v>
      </c>
      <c r="F18" s="781">
        <f>D18+E18</f>
        <v>0</v>
      </c>
      <c r="G18" s="782">
        <f>F18/(F15+F27+F40+F44+F49)*100</f>
        <v>0</v>
      </c>
    </row>
    <row r="19" spans="2:7" ht="32.25" thickBot="1">
      <c r="B19" s="783" t="s">
        <v>459</v>
      </c>
      <c r="C19" s="283" t="s">
        <v>460</v>
      </c>
      <c r="D19" s="784">
        <v>445</v>
      </c>
      <c r="E19" s="784">
        <v>2322</v>
      </c>
      <c r="F19" s="784">
        <f>D19+E19</f>
        <v>2767</v>
      </c>
      <c r="G19" s="785">
        <f>F19/(F15+F27+F40+F44+F49)*100</f>
        <v>2.6338835265672893</v>
      </c>
    </row>
    <row r="20" spans="2:7" ht="32.25" thickBot="1">
      <c r="B20" s="786" t="s">
        <v>66</v>
      </c>
      <c r="C20" s="787" t="s">
        <v>461</v>
      </c>
      <c r="D20" s="788">
        <f>D8-D15</f>
        <v>71052</v>
      </c>
      <c r="E20" s="788">
        <f>E8-E15</f>
        <v>24048</v>
      </c>
      <c r="F20" s="788">
        <f>F8-F15</f>
        <v>95100</v>
      </c>
      <c r="G20" s="789">
        <f>F20/(F8+F23+F36)*100</f>
        <v>79.561616330628297</v>
      </c>
    </row>
    <row r="21" spans="2:7" ht="15.75">
      <c r="B21" s="790"/>
      <c r="C21" s="773"/>
      <c r="D21" s="791"/>
      <c r="E21" s="791"/>
      <c r="F21" s="791"/>
      <c r="G21" s="792"/>
    </row>
    <row r="22" spans="2:7" ht="15.75">
      <c r="B22" s="776"/>
      <c r="C22" s="777" t="s">
        <v>462</v>
      </c>
      <c r="D22" s="781"/>
      <c r="E22" s="781"/>
      <c r="F22" s="781"/>
      <c r="G22" s="782"/>
    </row>
    <row r="23" spans="2:7" ht="15.75">
      <c r="B23" s="776" t="s">
        <v>68</v>
      </c>
      <c r="C23" s="777" t="s">
        <v>463</v>
      </c>
      <c r="D23" s="778">
        <f>SUM(D24:D26)</f>
        <v>7306</v>
      </c>
      <c r="E23" s="778">
        <f>SUM(E24:E26)</f>
        <v>603</v>
      </c>
      <c r="F23" s="778">
        <f>SUM(F24:F26)</f>
        <v>7909</v>
      </c>
      <c r="G23" s="779">
        <f>F23/(F8+F23+F36)*100</f>
        <v>6.6167489333221781</v>
      </c>
    </row>
    <row r="24" spans="2:7" ht="15.75">
      <c r="B24" s="780" t="s">
        <v>464</v>
      </c>
      <c r="C24" s="274" t="s">
        <v>179</v>
      </c>
      <c r="D24" s="781">
        <v>184</v>
      </c>
      <c r="E24" s="781">
        <v>0</v>
      </c>
      <c r="F24" s="781">
        <f>D24+E24</f>
        <v>184</v>
      </c>
      <c r="G24" s="782">
        <f>F24/(F8+F23+F36)*100</f>
        <v>0.15393625031372876</v>
      </c>
    </row>
    <row r="25" spans="2:7" ht="15.75">
      <c r="B25" s="780" t="s">
        <v>465</v>
      </c>
      <c r="C25" s="274" t="s">
        <v>466</v>
      </c>
      <c r="D25" s="781">
        <v>7109</v>
      </c>
      <c r="E25" s="781">
        <v>585</v>
      </c>
      <c r="F25" s="781">
        <f>D25+E25</f>
        <v>7694</v>
      </c>
      <c r="G25" s="782">
        <f>F25/(F8+F23+F36)*100</f>
        <v>6.4368777712708098</v>
      </c>
    </row>
    <row r="26" spans="2:7" ht="15.75">
      <c r="B26" s="780" t="s">
        <v>467</v>
      </c>
      <c r="C26" s="274" t="s">
        <v>183</v>
      </c>
      <c r="D26" s="781">
        <v>13</v>
      </c>
      <c r="E26" s="781">
        <v>18</v>
      </c>
      <c r="F26" s="781">
        <f>D26+E26</f>
        <v>31</v>
      </c>
      <c r="G26" s="782">
        <f>F26/(F8+F23+F36)*100</f>
        <v>2.5934911737639087E-2</v>
      </c>
    </row>
    <row r="27" spans="2:7" ht="15.75">
      <c r="B27" s="776" t="s">
        <v>76</v>
      </c>
      <c r="C27" s="777" t="s">
        <v>468</v>
      </c>
      <c r="D27" s="778">
        <f>D28+D29+D32+D33+D34</f>
        <v>60029</v>
      </c>
      <c r="E27" s="778">
        <f>E28+E29+E32+E33+E34</f>
        <v>18860</v>
      </c>
      <c r="F27" s="778">
        <f>F28+F29+F32+F33+F34</f>
        <v>78889</v>
      </c>
      <c r="G27" s="779">
        <f>F27/(F15+F27+F40+F44+F49)*100</f>
        <v>75.093761303710465</v>
      </c>
    </row>
    <row r="28" spans="2:7" ht="15.75">
      <c r="B28" s="780" t="s">
        <v>469</v>
      </c>
      <c r="C28" s="274" t="s">
        <v>470</v>
      </c>
      <c r="D28" s="781">
        <v>38375</v>
      </c>
      <c r="E28" s="781">
        <v>9939</v>
      </c>
      <c r="F28" s="781">
        <f>D28+E28</f>
        <v>48314</v>
      </c>
      <c r="G28" s="782">
        <f>F28/(F15+F27+F40+F44+F49)*100</f>
        <v>45.989681497134804</v>
      </c>
    </row>
    <row r="29" spans="2:7" ht="15.75">
      <c r="B29" s="780" t="s">
        <v>471</v>
      </c>
      <c r="C29" s="274" t="s">
        <v>472</v>
      </c>
      <c r="D29" s="781">
        <f>D30+D31</f>
        <v>4446</v>
      </c>
      <c r="E29" s="781">
        <f>E30+E31</f>
        <v>1330</v>
      </c>
      <c r="F29" s="781">
        <f>F30+F31</f>
        <v>5776</v>
      </c>
      <c r="G29" s="782">
        <f>F29/(F15+F27+F40+F44+F49)*100</f>
        <v>5.4981247739257908</v>
      </c>
    </row>
    <row r="30" spans="2:7" ht="31.5">
      <c r="B30" s="780" t="s">
        <v>473</v>
      </c>
      <c r="C30" s="274" t="s">
        <v>474</v>
      </c>
      <c r="D30" s="781">
        <v>2893</v>
      </c>
      <c r="E30" s="781">
        <v>724</v>
      </c>
      <c r="F30" s="781">
        <f>D30+E30</f>
        <v>3617</v>
      </c>
      <c r="G30" s="782">
        <f>F30/(F15+F27+F40+F44+F49)*100</f>
        <v>3.4429912235612163</v>
      </c>
    </row>
    <row r="31" spans="2:7" ht="31.5">
      <c r="B31" s="780" t="s">
        <v>475</v>
      </c>
      <c r="C31" s="274" t="s">
        <v>476</v>
      </c>
      <c r="D31" s="781">
        <v>1553</v>
      </c>
      <c r="E31" s="781">
        <v>606</v>
      </c>
      <c r="F31" s="781">
        <f>D31+E31</f>
        <v>2159</v>
      </c>
      <c r="G31" s="782">
        <f>F31/(F15+F27+F40+F44+F49)*100</f>
        <v>2.0551335503645745</v>
      </c>
    </row>
    <row r="32" spans="2:7" ht="15.75">
      <c r="B32" s="780" t="s">
        <v>477</v>
      </c>
      <c r="C32" s="274" t="s">
        <v>478</v>
      </c>
      <c r="D32" s="781">
        <v>1954</v>
      </c>
      <c r="E32" s="781">
        <v>519</v>
      </c>
      <c r="F32" s="781">
        <f>D32+E32</f>
        <v>2473</v>
      </c>
      <c r="G32" s="782">
        <f>F32/(F15+F27+F40+F44+F49)*100</f>
        <v>2.3540274525482134</v>
      </c>
    </row>
    <row r="33" spans="2:7" ht="15.75">
      <c r="B33" s="780" t="s">
        <v>479</v>
      </c>
      <c r="C33" s="274" t="s">
        <v>480</v>
      </c>
      <c r="D33" s="781">
        <v>12860</v>
      </c>
      <c r="E33" s="781">
        <v>6298</v>
      </c>
      <c r="F33" s="781">
        <f>D33+E33</f>
        <v>19158</v>
      </c>
      <c r="G33" s="782">
        <f>F33/(F15+F27+F40+F44+F49)*100</f>
        <v>18.236335598834884</v>
      </c>
    </row>
    <row r="34" spans="2:7" ht="15.75">
      <c r="B34" s="780" t="s">
        <v>481</v>
      </c>
      <c r="C34" s="274" t="s">
        <v>482</v>
      </c>
      <c r="D34" s="781">
        <v>2394</v>
      </c>
      <c r="E34" s="781">
        <v>774</v>
      </c>
      <c r="F34" s="781">
        <f>D34+E34</f>
        <v>3168</v>
      </c>
      <c r="G34" s="782">
        <f>F34/(F15+F27+F40+F44+F49)*100</f>
        <v>3.0155919812667769</v>
      </c>
    </row>
    <row r="35" spans="2:7" ht="15.75">
      <c r="B35" s="776"/>
      <c r="C35" s="777" t="s">
        <v>483</v>
      </c>
      <c r="D35" s="781"/>
      <c r="E35" s="781"/>
      <c r="F35" s="781"/>
      <c r="G35" s="782"/>
    </row>
    <row r="36" spans="2:7" ht="15.75">
      <c r="B36" s="776" t="s">
        <v>78</v>
      </c>
      <c r="C36" s="777" t="s">
        <v>484</v>
      </c>
      <c r="D36" s="778">
        <f>SUM(D37:D39)</f>
        <v>1546</v>
      </c>
      <c r="E36" s="778">
        <f>SUM(E37:E39)</f>
        <v>230</v>
      </c>
      <c r="F36" s="778">
        <f>SUM(F37:F39)</f>
        <v>1776</v>
      </c>
      <c r="G36" s="779">
        <f>F36/(F8+F23+F36)*100</f>
        <v>1.4858194595499037</v>
      </c>
    </row>
    <row r="37" spans="2:7" ht="31.5">
      <c r="B37" s="780" t="s">
        <v>485</v>
      </c>
      <c r="C37" s="274" t="s">
        <v>486</v>
      </c>
      <c r="D37" s="781">
        <v>324</v>
      </c>
      <c r="E37" s="781">
        <v>9</v>
      </c>
      <c r="F37" s="781">
        <f>D37+E37</f>
        <v>333</v>
      </c>
      <c r="G37" s="782">
        <f>F37/(F8+F23+F36)*100</f>
        <v>0.27859114866560697</v>
      </c>
    </row>
    <row r="38" spans="2:7" ht="15.75">
      <c r="B38" s="780" t="s">
        <v>487</v>
      </c>
      <c r="C38" s="274" t="s">
        <v>488</v>
      </c>
      <c r="D38" s="781">
        <v>0</v>
      </c>
      <c r="E38" s="781">
        <v>0</v>
      </c>
      <c r="F38" s="781">
        <f>D38+E38</f>
        <v>0</v>
      </c>
      <c r="G38" s="782">
        <f>F38/(F8+F23+F36)*100</f>
        <v>0</v>
      </c>
    </row>
    <row r="39" spans="2:7" ht="15.75">
      <c r="B39" s="780" t="s">
        <v>489</v>
      </c>
      <c r="C39" s="274" t="s">
        <v>490</v>
      </c>
      <c r="D39" s="781">
        <v>1222</v>
      </c>
      <c r="E39" s="781">
        <v>221</v>
      </c>
      <c r="F39" s="781">
        <f>D39+E39</f>
        <v>1443</v>
      </c>
      <c r="G39" s="782">
        <f>F39/(F8+F23+F36)*100</f>
        <v>1.2072283108842969</v>
      </c>
    </row>
    <row r="40" spans="2:7" ht="15.75">
      <c r="B40" s="776" t="s">
        <v>491</v>
      </c>
      <c r="C40" s="777" t="s">
        <v>492</v>
      </c>
      <c r="D40" s="778">
        <f>SUM(D41:D43)</f>
        <v>712</v>
      </c>
      <c r="E40" s="778">
        <f>SUM(E41:E43)</f>
        <v>138</v>
      </c>
      <c r="F40" s="778">
        <f>SUM(F41:F43)</f>
        <v>850</v>
      </c>
      <c r="G40" s="779">
        <f>F40/(F15+F27+F40+F44+F49)*100</f>
        <v>0.80910769699392682</v>
      </c>
    </row>
    <row r="41" spans="2:7" ht="31.5">
      <c r="B41" s="780" t="s">
        <v>493</v>
      </c>
      <c r="C41" s="274" t="s">
        <v>494</v>
      </c>
      <c r="D41" s="781">
        <v>12</v>
      </c>
      <c r="E41" s="781">
        <v>11</v>
      </c>
      <c r="F41" s="781">
        <f>D41+E41</f>
        <v>23</v>
      </c>
      <c r="G41" s="782">
        <f>F41/(F15+F27+F40+F44+F49)*100</f>
        <v>2.1893502389247435E-2</v>
      </c>
    </row>
    <row r="42" spans="2:7" ht="31.5">
      <c r="B42" s="780" t="s">
        <v>495</v>
      </c>
      <c r="C42" s="274" t="s">
        <v>496</v>
      </c>
      <c r="D42" s="781">
        <v>262</v>
      </c>
      <c r="E42" s="781">
        <v>3</v>
      </c>
      <c r="F42" s="781">
        <f>D42+E42</f>
        <v>265</v>
      </c>
      <c r="G42" s="782">
        <f>F42/(F15+F27+F40+F44+F49)*100</f>
        <v>0.25225122318045956</v>
      </c>
    </row>
    <row r="43" spans="2:7" ht="15.75">
      <c r="B43" s="780" t="s">
        <v>497</v>
      </c>
      <c r="C43" s="274" t="s">
        <v>498</v>
      </c>
      <c r="D43" s="781">
        <v>438</v>
      </c>
      <c r="E43" s="781">
        <v>124</v>
      </c>
      <c r="F43" s="781">
        <f>D43+E43</f>
        <v>562</v>
      </c>
      <c r="G43" s="782">
        <f>F43/(F15+F27+F40+F44+F49)*100</f>
        <v>0.53496297142421989</v>
      </c>
    </row>
    <row r="44" spans="2:7" ht="31.5">
      <c r="B44" s="776" t="s">
        <v>82</v>
      </c>
      <c r="C44" s="777" t="s">
        <v>499</v>
      </c>
      <c r="D44" s="778">
        <f>SUM(D45:D47)</f>
        <v>4180</v>
      </c>
      <c r="E44" s="778">
        <f>SUM(E45:E47)</f>
        <v>4380</v>
      </c>
      <c r="F44" s="778">
        <f>SUM(F45:F47)</f>
        <v>8560</v>
      </c>
      <c r="G44" s="779">
        <f>F44/(F15+F27+F40+F44+F49)*100</f>
        <v>8.1481904544329584</v>
      </c>
    </row>
    <row r="45" spans="2:7" ht="15.75">
      <c r="B45" s="780" t="s">
        <v>500</v>
      </c>
      <c r="C45" s="274" t="s">
        <v>501</v>
      </c>
      <c r="D45" s="781">
        <v>3582</v>
      </c>
      <c r="E45" s="781">
        <v>3752</v>
      </c>
      <c r="F45" s="781">
        <f>D45+E45</f>
        <v>7334</v>
      </c>
      <c r="G45" s="793">
        <f>F45/(F15+F27+F40+F44+F49)*100</f>
        <v>6.9811715879452469</v>
      </c>
    </row>
    <row r="46" spans="2:7" ht="15.75">
      <c r="B46" s="780" t="s">
        <v>502</v>
      </c>
      <c r="C46" s="274" t="s">
        <v>503</v>
      </c>
      <c r="D46" s="781">
        <v>455</v>
      </c>
      <c r="E46" s="781">
        <v>628</v>
      </c>
      <c r="F46" s="781">
        <f>D46+E46</f>
        <v>1083</v>
      </c>
      <c r="G46" s="793">
        <f>F46/(F15+F27+F40+F44+F49)*100</f>
        <v>1.0308983951110857</v>
      </c>
    </row>
    <row r="47" spans="2:7" ht="16.5" thickBot="1">
      <c r="B47" s="783" t="s">
        <v>504</v>
      </c>
      <c r="C47" s="283" t="s">
        <v>505</v>
      </c>
      <c r="D47" s="784">
        <v>143</v>
      </c>
      <c r="E47" s="784">
        <v>0</v>
      </c>
      <c r="F47" s="781">
        <f>D47+E47</f>
        <v>143</v>
      </c>
      <c r="G47" s="794">
        <f>F47/(F15+F27+F40+F44+F49)*100</f>
        <v>0.13612047137662536</v>
      </c>
    </row>
    <row r="48" spans="2:7" ht="48" thickBot="1">
      <c r="B48" s="795" t="s">
        <v>84</v>
      </c>
      <c r="C48" s="796" t="s">
        <v>506</v>
      </c>
      <c r="D48" s="797">
        <f>D20+D23-D27+D36-D40-D44</f>
        <v>14983</v>
      </c>
      <c r="E48" s="797">
        <f>E20+E23-E27+E36-E40-E44</f>
        <v>1503</v>
      </c>
      <c r="F48" s="797">
        <f>F20+F23-F27+F36-F40-F44</f>
        <v>16486</v>
      </c>
      <c r="G48" s="798"/>
    </row>
    <row r="49" spans="2:7" ht="32.25" thickBot="1">
      <c r="B49" s="799" t="s">
        <v>86</v>
      </c>
      <c r="C49" s="800" t="s">
        <v>507</v>
      </c>
      <c r="D49" s="801">
        <v>1268</v>
      </c>
      <c r="E49" s="801">
        <v>742</v>
      </c>
      <c r="F49" s="801">
        <f>D49+E49</f>
        <v>2010</v>
      </c>
      <c r="G49" s="802">
        <f>F49/(F15+F27+F40+F44+F49)*100</f>
        <v>1.9133017305385802</v>
      </c>
    </row>
    <row r="50" spans="2:7" ht="32.25" thickBot="1">
      <c r="B50" s="786" t="s">
        <v>92</v>
      </c>
      <c r="C50" s="787" t="s">
        <v>508</v>
      </c>
      <c r="D50" s="788">
        <f>D48-D49</f>
        <v>13715</v>
      </c>
      <c r="E50" s="788">
        <f>E48-E49</f>
        <v>761</v>
      </c>
      <c r="F50" s="788">
        <f>F48-F49</f>
        <v>14476</v>
      </c>
      <c r="G50" s="798"/>
    </row>
  </sheetData>
  <mergeCells count="4">
    <mergeCell ref="B2:F2"/>
    <mergeCell ref="B4:B5"/>
    <mergeCell ref="C4:C5"/>
    <mergeCell ref="D4:G4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ignoredErrors>
    <ignoredError sqref="F15 F40 F44 F48 F27 F29" formula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48799-E187-4DBE-AAF8-BEE1A7CF6FAF}">
  <dimension ref="B2:H23"/>
  <sheetViews>
    <sheetView workbookViewId="0"/>
  </sheetViews>
  <sheetFormatPr defaultRowHeight="15"/>
  <cols>
    <col min="2" max="2" width="7.28515625" customWidth="1"/>
    <col min="3" max="3" width="21.28515625" customWidth="1"/>
    <col min="4" max="4" width="18.85546875" customWidth="1"/>
    <col min="5" max="5" width="16.7109375" customWidth="1"/>
    <col min="6" max="6" width="14.5703125" customWidth="1"/>
    <col min="7" max="7" width="17.5703125" customWidth="1"/>
  </cols>
  <sheetData>
    <row r="2" spans="2:8" s="58" customFormat="1" ht="30" customHeight="1">
      <c r="B2" s="93" t="s">
        <v>588</v>
      </c>
      <c r="C2" s="93"/>
      <c r="D2" s="223"/>
    </row>
    <row r="3" spans="2:8" ht="15.75" thickBot="1">
      <c r="B3" s="222"/>
      <c r="C3" s="222"/>
      <c r="D3" s="222"/>
      <c r="E3" s="222"/>
      <c r="F3" s="222"/>
      <c r="G3" s="222"/>
      <c r="H3" s="577" t="s">
        <v>521</v>
      </c>
    </row>
    <row r="4" spans="2:8" ht="17.25" customHeight="1">
      <c r="B4" s="746" t="s">
        <v>207</v>
      </c>
      <c r="C4" s="745" t="s">
        <v>522</v>
      </c>
      <c r="D4" s="706" t="s">
        <v>695</v>
      </c>
      <c r="E4" s="706"/>
      <c r="F4" s="706"/>
      <c r="G4" s="706"/>
      <c r="H4" s="708"/>
    </row>
    <row r="5" spans="2:8" ht="16.5" customHeight="1">
      <c r="B5" s="747"/>
      <c r="C5" s="743"/>
      <c r="D5" s="743" t="s">
        <v>523</v>
      </c>
      <c r="E5" s="743" t="s">
        <v>532</v>
      </c>
      <c r="F5" s="743" t="s">
        <v>240</v>
      </c>
      <c r="G5" s="743" t="s">
        <v>313</v>
      </c>
      <c r="H5" s="751" t="s">
        <v>2</v>
      </c>
    </row>
    <row r="6" spans="2:8" ht="15.75" customHeight="1" thickBot="1">
      <c r="B6" s="748"/>
      <c r="C6" s="744"/>
      <c r="D6" s="744"/>
      <c r="E6" s="744"/>
      <c r="F6" s="744"/>
      <c r="G6" s="744"/>
      <c r="H6" s="752"/>
    </row>
    <row r="7" spans="2:8" ht="15.75" thickBot="1">
      <c r="B7" s="397">
        <v>1</v>
      </c>
      <c r="C7" s="398">
        <v>2</v>
      </c>
      <c r="D7" s="398">
        <v>3</v>
      </c>
      <c r="E7" s="398">
        <v>4</v>
      </c>
      <c r="F7" s="398">
        <v>5</v>
      </c>
      <c r="G7" s="398" t="s">
        <v>524</v>
      </c>
      <c r="H7" s="399">
        <v>7</v>
      </c>
    </row>
    <row r="8" spans="2:8" ht="15.75">
      <c r="B8" s="476" t="s">
        <v>46</v>
      </c>
      <c r="C8" s="738" t="s">
        <v>525</v>
      </c>
      <c r="D8" s="738"/>
      <c r="E8" s="477"/>
      <c r="F8" s="478"/>
      <c r="G8" s="479"/>
      <c r="H8" s="480"/>
    </row>
    <row r="9" spans="2:8" ht="15.75">
      <c r="B9" s="414" t="s">
        <v>148</v>
      </c>
      <c r="C9" s="415" t="s">
        <v>526</v>
      </c>
      <c r="D9" s="416">
        <v>224</v>
      </c>
      <c r="E9" s="417">
        <v>8311</v>
      </c>
      <c r="F9" s="416">
        <v>45</v>
      </c>
      <c r="G9" s="416">
        <f>SUM(D9:F9)</f>
        <v>8580</v>
      </c>
      <c r="H9" s="418">
        <f>G9/G14*100</f>
        <v>54.687997960354387</v>
      </c>
    </row>
    <row r="10" spans="2:8" ht="15.75">
      <c r="B10" s="414" t="s">
        <v>165</v>
      </c>
      <c r="C10" s="415" t="s">
        <v>527</v>
      </c>
      <c r="D10" s="416">
        <v>80</v>
      </c>
      <c r="E10" s="417">
        <v>3122</v>
      </c>
      <c r="F10" s="416">
        <v>18</v>
      </c>
      <c r="G10" s="416">
        <f>SUM(D10:F10)</f>
        <v>3220</v>
      </c>
      <c r="H10" s="418">
        <f>G10/G14*100</f>
        <v>20.523933966473326</v>
      </c>
    </row>
    <row r="11" spans="2:8" ht="15.75">
      <c r="B11" s="414" t="s">
        <v>172</v>
      </c>
      <c r="C11" s="415" t="s">
        <v>528</v>
      </c>
      <c r="D11" s="416">
        <v>22</v>
      </c>
      <c r="E11" s="417">
        <v>944</v>
      </c>
      <c r="F11" s="416">
        <v>1</v>
      </c>
      <c r="G11" s="416">
        <f>SUM(D11:F11)</f>
        <v>967</v>
      </c>
      <c r="H11" s="418">
        <f>G11/G14*100</f>
        <v>6.1635540824781696</v>
      </c>
    </row>
    <row r="12" spans="2:8" ht="15.75">
      <c r="B12" s="414" t="s">
        <v>178</v>
      </c>
      <c r="C12" s="415" t="s">
        <v>529</v>
      </c>
      <c r="D12" s="416">
        <v>142</v>
      </c>
      <c r="E12" s="417">
        <v>2625</v>
      </c>
      <c r="F12" s="416">
        <v>3</v>
      </c>
      <c r="G12" s="416">
        <f>SUM(D12:F12)</f>
        <v>2770</v>
      </c>
      <c r="H12" s="418">
        <f>G12/G14*100</f>
        <v>17.655682325195997</v>
      </c>
    </row>
    <row r="13" spans="2:8" ht="16.5" thickBot="1">
      <c r="B13" s="481" t="s">
        <v>180</v>
      </c>
      <c r="C13" s="482" t="s">
        <v>213</v>
      </c>
      <c r="D13" s="483">
        <v>13</v>
      </c>
      <c r="E13" s="484">
        <v>134</v>
      </c>
      <c r="F13" s="483">
        <v>5</v>
      </c>
      <c r="G13" s="483">
        <f>SUM(D13:F13)</f>
        <v>152</v>
      </c>
      <c r="H13" s="529">
        <f>G13/G14*100</f>
        <v>0.96883166549811972</v>
      </c>
    </row>
    <row r="14" spans="2:8" ht="16.5" thickBot="1">
      <c r="B14" s="749" t="s">
        <v>660</v>
      </c>
      <c r="C14" s="750"/>
      <c r="D14" s="419">
        <f>SUM(D9:D13)</f>
        <v>481</v>
      </c>
      <c r="E14" s="419">
        <f>SUM(E9:E13)</f>
        <v>15136</v>
      </c>
      <c r="F14" s="474">
        <f>SUM(F9:F13)</f>
        <v>72</v>
      </c>
      <c r="G14" s="475">
        <f>SUM(G9:G13)</f>
        <v>15689</v>
      </c>
      <c r="H14" s="530">
        <f>SUM(H9:H13)</f>
        <v>100</v>
      </c>
    </row>
    <row r="15" spans="2:8" ht="15.75">
      <c r="B15" s="476" t="s">
        <v>47</v>
      </c>
      <c r="C15" s="738" t="s">
        <v>530</v>
      </c>
      <c r="D15" s="738"/>
      <c r="E15" s="521"/>
      <c r="F15" s="521"/>
      <c r="G15" s="522"/>
      <c r="H15" s="523"/>
    </row>
    <row r="16" spans="2:8" ht="15.75">
      <c r="B16" s="414" t="s">
        <v>148</v>
      </c>
      <c r="C16" s="415" t="s">
        <v>526</v>
      </c>
      <c r="D16" s="416">
        <v>1280</v>
      </c>
      <c r="E16" s="416">
        <v>53444</v>
      </c>
      <c r="F16" s="416">
        <v>210</v>
      </c>
      <c r="G16" s="416">
        <f t="shared" ref="G16:G21" si="0">SUM(D16:F16)</f>
        <v>54934</v>
      </c>
      <c r="H16" s="518">
        <f>G16/G22*100</f>
        <v>10.129499905037092</v>
      </c>
    </row>
    <row r="17" spans="2:8" ht="15.75">
      <c r="B17" s="392" t="s">
        <v>165</v>
      </c>
      <c r="C17" s="389" t="s">
        <v>527</v>
      </c>
      <c r="D17" s="517">
        <v>330</v>
      </c>
      <c r="E17" s="517">
        <v>7872</v>
      </c>
      <c r="F17" s="517">
        <v>33</v>
      </c>
      <c r="G17" s="517">
        <f t="shared" si="0"/>
        <v>8235</v>
      </c>
      <c r="H17" s="518">
        <f>G17/G22*100</f>
        <v>1.5184845763640087</v>
      </c>
    </row>
    <row r="18" spans="2:8" ht="15.75">
      <c r="B18" s="392" t="s">
        <v>172</v>
      </c>
      <c r="C18" s="389" t="s">
        <v>528</v>
      </c>
      <c r="D18" s="517">
        <v>4435</v>
      </c>
      <c r="E18" s="517">
        <v>158926</v>
      </c>
      <c r="F18" s="517">
        <v>295</v>
      </c>
      <c r="G18" s="517">
        <f t="shared" si="0"/>
        <v>163656</v>
      </c>
      <c r="H18" s="518">
        <f>G18/G22*100</f>
        <v>30.177184193008888</v>
      </c>
    </row>
    <row r="19" spans="2:8" ht="15.75">
      <c r="B19" s="392" t="s">
        <v>178</v>
      </c>
      <c r="C19" s="389" t="s">
        <v>529</v>
      </c>
      <c r="D19" s="517">
        <v>166</v>
      </c>
      <c r="E19" s="517">
        <v>7270</v>
      </c>
      <c r="F19" s="517">
        <v>25</v>
      </c>
      <c r="G19" s="517">
        <f t="shared" si="0"/>
        <v>7461</v>
      </c>
      <c r="H19" s="518">
        <f>G19/G22*100</f>
        <v>1.3757636216456428</v>
      </c>
    </row>
    <row r="20" spans="2:8" ht="15.75">
      <c r="B20" s="392" t="s">
        <v>180</v>
      </c>
      <c r="C20" s="389" t="s">
        <v>531</v>
      </c>
      <c r="D20" s="517">
        <v>2995</v>
      </c>
      <c r="E20" s="517">
        <v>140620</v>
      </c>
      <c r="F20" s="517">
        <v>252</v>
      </c>
      <c r="G20" s="517">
        <f t="shared" si="0"/>
        <v>143867</v>
      </c>
      <c r="H20" s="401">
        <f>G20/G22*100</f>
        <v>26.528211359776659</v>
      </c>
    </row>
    <row r="21" spans="2:8" ht="16.5" thickBot="1">
      <c r="B21" s="524" t="s">
        <v>182</v>
      </c>
      <c r="C21" s="525" t="s">
        <v>213</v>
      </c>
      <c r="D21" s="526">
        <v>18236</v>
      </c>
      <c r="E21" s="526">
        <v>145190</v>
      </c>
      <c r="F21" s="526">
        <v>738</v>
      </c>
      <c r="G21" s="527">
        <f t="shared" si="0"/>
        <v>164164</v>
      </c>
      <c r="H21" s="528">
        <f>G21/G22*100</f>
        <v>30.270856344167711</v>
      </c>
    </row>
    <row r="22" spans="2:8" ht="16.5" thickBot="1">
      <c r="B22" s="739" t="s">
        <v>661</v>
      </c>
      <c r="C22" s="740"/>
      <c r="D22" s="402">
        <f>SUM(D16:D21)</f>
        <v>27442</v>
      </c>
      <c r="E22" s="402">
        <f>SUM(E16:E21)</f>
        <v>513322</v>
      </c>
      <c r="F22" s="402">
        <f>SUM(F16:F21)</f>
        <v>1553</v>
      </c>
      <c r="G22" s="402">
        <f>SUM(G16:G21)</f>
        <v>542317</v>
      </c>
      <c r="H22" s="403">
        <f>SUM(H16:H21)</f>
        <v>100</v>
      </c>
    </row>
    <row r="23" spans="2:8" ht="16.5" thickBot="1">
      <c r="B23" s="741" t="s">
        <v>662</v>
      </c>
      <c r="C23" s="742"/>
      <c r="D23" s="590">
        <f>D14+D22</f>
        <v>27923</v>
      </c>
      <c r="E23" s="590">
        <f>E14+E22</f>
        <v>528458</v>
      </c>
      <c r="F23" s="590">
        <f>F14+F22</f>
        <v>1625</v>
      </c>
      <c r="G23" s="591">
        <f>G14+G22</f>
        <v>558006</v>
      </c>
    </row>
  </sheetData>
  <mergeCells count="13">
    <mergeCell ref="C15:D15"/>
    <mergeCell ref="B22:C22"/>
    <mergeCell ref="B23:C23"/>
    <mergeCell ref="D5:D6"/>
    <mergeCell ref="G5:G6"/>
    <mergeCell ref="C4:C6"/>
    <mergeCell ref="B4:B6"/>
    <mergeCell ref="E5:E6"/>
    <mergeCell ref="F5:F6"/>
    <mergeCell ref="D4:H4"/>
    <mergeCell ref="C8:D8"/>
    <mergeCell ref="B14:C14"/>
    <mergeCell ref="H5:H6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7CE66-86B0-4D81-A728-775FAC1A85EB}">
  <sheetPr>
    <pageSetUpPr fitToPage="1"/>
  </sheetPr>
  <dimension ref="B1:J25"/>
  <sheetViews>
    <sheetView workbookViewId="0"/>
  </sheetViews>
  <sheetFormatPr defaultColWidth="9.140625" defaultRowHeight="15"/>
  <cols>
    <col min="1" max="1" width="9.140625" style="58"/>
    <col min="2" max="2" width="9.85546875" style="58" customWidth="1"/>
    <col min="3" max="3" width="33" style="58" customWidth="1"/>
    <col min="4" max="4" width="19.7109375" style="58" customWidth="1"/>
    <col min="5" max="5" width="18" style="58" customWidth="1"/>
    <col min="6" max="6" width="17" style="58" customWidth="1"/>
    <col min="7" max="7" width="13.85546875" style="58" customWidth="1"/>
    <col min="8" max="8" width="8.28515625" style="58" customWidth="1"/>
    <col min="9" max="9" width="10.28515625" style="58" customWidth="1"/>
    <col min="10" max="10" width="12.42578125" style="58" customWidth="1"/>
    <col min="11" max="16384" width="9.140625" style="58"/>
  </cols>
  <sheetData>
    <row r="1" spans="2:10" ht="15" customHeight="1">
      <c r="B1" s="569"/>
      <c r="C1" s="569"/>
      <c r="D1" s="569"/>
      <c r="E1" s="569"/>
      <c r="F1" s="569"/>
      <c r="G1" s="569"/>
      <c r="H1" s="572"/>
      <c r="I1" s="225"/>
      <c r="J1" s="225"/>
    </row>
    <row r="2" spans="2:10" ht="30" customHeight="1">
      <c r="B2" s="697" t="s">
        <v>600</v>
      </c>
      <c r="C2" s="697"/>
      <c r="D2" s="697"/>
      <c r="E2" s="697"/>
      <c r="F2" s="697"/>
      <c r="G2" s="697"/>
      <c r="H2" s="573"/>
      <c r="I2" s="225"/>
      <c r="J2" s="225"/>
    </row>
    <row r="3" spans="2:10" ht="15.75" thickBot="1">
      <c r="B3" s="215"/>
      <c r="C3" s="215"/>
      <c r="D3" s="215"/>
      <c r="E3" s="215"/>
      <c r="F3" s="215"/>
      <c r="G3" s="215"/>
      <c r="H3" s="217"/>
      <c r="I3" s="215"/>
      <c r="J3" s="215"/>
    </row>
    <row r="4" spans="2:10" ht="15.75">
      <c r="B4" s="670" t="s">
        <v>207</v>
      </c>
      <c r="C4" s="731" t="s">
        <v>279</v>
      </c>
      <c r="D4" s="754" t="s">
        <v>696</v>
      </c>
      <c r="E4" s="755"/>
      <c r="F4" s="755"/>
      <c r="G4" s="756"/>
      <c r="H4" s="574"/>
    </row>
    <row r="5" spans="2:10" ht="59.25" customHeight="1" thickBot="1">
      <c r="B5" s="677"/>
      <c r="C5" s="753"/>
      <c r="D5" s="516" t="s">
        <v>676</v>
      </c>
      <c r="E5" s="516" t="s">
        <v>686</v>
      </c>
      <c r="F5" s="516" t="s">
        <v>663</v>
      </c>
      <c r="G5" s="519" t="s">
        <v>677</v>
      </c>
      <c r="H5" s="574"/>
    </row>
    <row r="6" spans="2:10" s="387" customFormat="1" ht="16.5" customHeight="1" thickBot="1">
      <c r="B6" s="405">
        <v>1</v>
      </c>
      <c r="C6" s="406">
        <v>2</v>
      </c>
      <c r="D6" s="406">
        <v>3</v>
      </c>
      <c r="E6" s="385">
        <v>4</v>
      </c>
      <c r="F6" s="385">
        <v>5</v>
      </c>
      <c r="G6" s="407">
        <v>6</v>
      </c>
      <c r="H6" s="575"/>
    </row>
    <row r="7" spans="2:10" s="216" customFormat="1" ht="21" customHeight="1" thickBot="1">
      <c r="B7" s="408" t="s">
        <v>46</v>
      </c>
      <c r="C7" s="409" t="s">
        <v>545</v>
      </c>
      <c r="D7" s="531">
        <f>SUM(D8:D14)</f>
        <v>46903</v>
      </c>
      <c r="E7" s="410">
        <f>SUM(E8:E14)</f>
        <v>61194</v>
      </c>
      <c r="F7" s="532">
        <v>20.18</v>
      </c>
      <c r="G7" s="533">
        <v>29.22</v>
      </c>
      <c r="H7" s="576"/>
    </row>
    <row r="8" spans="2:10" ht="15.75">
      <c r="B8" s="600" t="s">
        <v>48</v>
      </c>
      <c r="C8" s="601" t="s">
        <v>546</v>
      </c>
      <c r="D8" s="602">
        <v>1540</v>
      </c>
      <c r="E8" s="603">
        <v>3240</v>
      </c>
      <c r="F8" s="604">
        <v>19.84</v>
      </c>
      <c r="G8" s="605">
        <v>27.42</v>
      </c>
      <c r="H8" s="571"/>
    </row>
    <row r="9" spans="2:10" ht="15.75">
      <c r="B9" s="411" t="s">
        <v>49</v>
      </c>
      <c r="C9" s="412" t="s">
        <v>547</v>
      </c>
      <c r="D9" s="598">
        <v>337</v>
      </c>
      <c r="E9" s="596">
        <v>1041</v>
      </c>
      <c r="F9" s="597">
        <v>18.55</v>
      </c>
      <c r="G9" s="606">
        <v>25.11</v>
      </c>
      <c r="H9" s="571"/>
    </row>
    <row r="10" spans="2:10" ht="15.75">
      <c r="B10" s="411" t="s">
        <v>322</v>
      </c>
      <c r="C10" s="412" t="s">
        <v>548</v>
      </c>
      <c r="D10" s="236">
        <v>5742</v>
      </c>
      <c r="E10" s="596">
        <v>8940</v>
      </c>
      <c r="F10" s="597">
        <v>20.78</v>
      </c>
      <c r="G10" s="606">
        <v>26.45</v>
      </c>
      <c r="H10" s="571"/>
    </row>
    <row r="11" spans="2:10" ht="15.75">
      <c r="B11" s="411" t="s">
        <v>452</v>
      </c>
      <c r="C11" s="412" t="s">
        <v>549</v>
      </c>
      <c r="D11" s="598">
        <v>194</v>
      </c>
      <c r="E11" s="599">
        <v>549</v>
      </c>
      <c r="F11" s="597">
        <v>18.52</v>
      </c>
      <c r="G11" s="606">
        <v>25.29</v>
      </c>
      <c r="H11" s="571"/>
    </row>
    <row r="12" spans="2:10" ht="15.75">
      <c r="B12" s="411" t="s">
        <v>453</v>
      </c>
      <c r="C12" s="412" t="s">
        <v>550</v>
      </c>
      <c r="D12" s="236">
        <v>3253</v>
      </c>
      <c r="E12" s="596">
        <v>6159</v>
      </c>
      <c r="F12" s="597">
        <v>20.63</v>
      </c>
      <c r="G12" s="606">
        <v>27.33</v>
      </c>
      <c r="H12" s="571"/>
    </row>
    <row r="13" spans="2:10" ht="15.75" customHeight="1">
      <c r="B13" s="411" t="s">
        <v>455</v>
      </c>
      <c r="C13" s="412" t="s">
        <v>551</v>
      </c>
      <c r="D13" s="236">
        <v>25207</v>
      </c>
      <c r="E13" s="596">
        <v>29689</v>
      </c>
      <c r="F13" s="597">
        <v>20.89</v>
      </c>
      <c r="G13" s="606">
        <v>32.82</v>
      </c>
      <c r="H13" s="571"/>
    </row>
    <row r="14" spans="2:10" ht="16.5" thickBot="1">
      <c r="B14" s="607" t="s">
        <v>552</v>
      </c>
      <c r="C14" s="608" t="s">
        <v>553</v>
      </c>
      <c r="D14" s="609">
        <v>10630</v>
      </c>
      <c r="E14" s="610">
        <v>11576</v>
      </c>
      <c r="F14" s="611">
        <v>17.89</v>
      </c>
      <c r="G14" s="612">
        <v>24.08</v>
      </c>
      <c r="H14" s="571"/>
    </row>
    <row r="15" spans="2:10" s="216" customFormat="1" ht="21" customHeight="1" thickBot="1">
      <c r="B15" s="617" t="s">
        <v>47</v>
      </c>
      <c r="C15" s="618" t="s">
        <v>554</v>
      </c>
      <c r="D15" s="613">
        <f>SUM(D16:D22)</f>
        <v>95655</v>
      </c>
      <c r="E15" s="614">
        <f>SUM(E16:E22)</f>
        <v>436666</v>
      </c>
      <c r="F15" s="615">
        <v>19.22</v>
      </c>
      <c r="G15" s="616">
        <v>23.26</v>
      </c>
      <c r="H15" s="570"/>
    </row>
    <row r="16" spans="2:10" ht="15.75">
      <c r="B16" s="600" t="s">
        <v>50</v>
      </c>
      <c r="C16" s="601" t="s">
        <v>546</v>
      </c>
      <c r="D16" s="602">
        <v>6261</v>
      </c>
      <c r="E16" s="603">
        <v>29035</v>
      </c>
      <c r="F16" s="604">
        <v>17.91</v>
      </c>
      <c r="G16" s="605">
        <v>21.62</v>
      </c>
      <c r="H16" s="571"/>
    </row>
    <row r="17" spans="2:8" ht="15.75">
      <c r="B17" s="411" t="s">
        <v>51</v>
      </c>
      <c r="C17" s="412" t="s">
        <v>547</v>
      </c>
      <c r="D17" s="236">
        <v>1241</v>
      </c>
      <c r="E17" s="596">
        <v>6802</v>
      </c>
      <c r="F17" s="597">
        <v>16.670000000000002</v>
      </c>
      <c r="G17" s="606">
        <v>20.04</v>
      </c>
      <c r="H17" s="571"/>
    </row>
    <row r="18" spans="2:8" ht="15.75">
      <c r="B18" s="411" t="s">
        <v>52</v>
      </c>
      <c r="C18" s="412" t="s">
        <v>548</v>
      </c>
      <c r="D18" s="236">
        <v>22273</v>
      </c>
      <c r="E18" s="596">
        <v>117462</v>
      </c>
      <c r="F18" s="597">
        <v>17.84</v>
      </c>
      <c r="G18" s="606">
        <v>20.34</v>
      </c>
      <c r="H18" s="571"/>
    </row>
    <row r="19" spans="2:8" ht="15.75">
      <c r="B19" s="411" t="s">
        <v>459</v>
      </c>
      <c r="C19" s="412" t="s">
        <v>549</v>
      </c>
      <c r="D19" s="236">
        <v>831</v>
      </c>
      <c r="E19" s="596">
        <v>4856</v>
      </c>
      <c r="F19" s="597">
        <v>16.97</v>
      </c>
      <c r="G19" s="606">
        <v>20.190000000000001</v>
      </c>
      <c r="H19" s="571"/>
    </row>
    <row r="20" spans="2:8" ht="15.75">
      <c r="B20" s="411" t="s">
        <v>555</v>
      </c>
      <c r="C20" s="412" t="s">
        <v>550</v>
      </c>
      <c r="D20" s="236">
        <v>20318</v>
      </c>
      <c r="E20" s="596">
        <v>118061</v>
      </c>
      <c r="F20" s="597">
        <v>19.36</v>
      </c>
      <c r="G20" s="606">
        <v>22.68</v>
      </c>
      <c r="H20" s="571"/>
    </row>
    <row r="21" spans="2:8" ht="15.75" customHeight="1">
      <c r="B21" s="411" t="s">
        <v>556</v>
      </c>
      <c r="C21" s="412" t="s">
        <v>551</v>
      </c>
      <c r="D21" s="236">
        <v>23340</v>
      </c>
      <c r="E21" s="596">
        <v>86267</v>
      </c>
      <c r="F21" s="597">
        <v>20.85</v>
      </c>
      <c r="G21" s="606">
        <v>25.21</v>
      </c>
      <c r="H21" s="571"/>
    </row>
    <row r="22" spans="2:8" ht="16.5" thickBot="1">
      <c r="B22" s="607" t="s">
        <v>557</v>
      </c>
      <c r="C22" s="608" t="s">
        <v>553</v>
      </c>
      <c r="D22" s="609">
        <v>21391</v>
      </c>
      <c r="E22" s="610">
        <v>74183</v>
      </c>
      <c r="F22" s="611">
        <v>20.16</v>
      </c>
      <c r="G22" s="612">
        <v>27.66</v>
      </c>
      <c r="H22" s="571"/>
    </row>
    <row r="23" spans="2:8" ht="20.25" customHeight="1" thickBot="1">
      <c r="B23" s="592" t="s">
        <v>66</v>
      </c>
      <c r="C23" s="593" t="s">
        <v>558</v>
      </c>
      <c r="D23" s="594">
        <f>D7+D15</f>
        <v>142558</v>
      </c>
      <c r="E23" s="595">
        <f>E7+E15</f>
        <v>497860</v>
      </c>
      <c r="F23" s="534">
        <v>19.34</v>
      </c>
      <c r="G23" s="535">
        <v>24</v>
      </c>
      <c r="H23" s="570"/>
    </row>
    <row r="24" spans="2:8">
      <c r="B24" s="55" t="s">
        <v>268</v>
      </c>
      <c r="C24" s="55"/>
      <c r="D24" s="55"/>
    </row>
    <row r="25" spans="2:8">
      <c r="B25" s="55" t="s">
        <v>269</v>
      </c>
      <c r="C25" s="55"/>
      <c r="D25" s="55"/>
    </row>
  </sheetData>
  <mergeCells count="4">
    <mergeCell ref="B4:B5"/>
    <mergeCell ref="C4:C5"/>
    <mergeCell ref="D4:G4"/>
    <mergeCell ref="B2:G2"/>
  </mergeCells>
  <pageMargins left="0.7" right="0.7" top="0.75" bottom="0.75" header="0.3" footer="0.3"/>
  <pageSetup scale="92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E45"/>
  <sheetViews>
    <sheetView workbookViewId="0"/>
  </sheetViews>
  <sheetFormatPr defaultRowHeight="15"/>
  <cols>
    <col min="2" max="2" width="7.85546875" customWidth="1"/>
    <col min="3" max="3" width="56" customWidth="1"/>
    <col min="4" max="4" width="19.140625" customWidth="1"/>
    <col min="5" max="5" width="10.7109375" customWidth="1"/>
  </cols>
  <sheetData>
    <row r="1" spans="2:5" s="58" customFormat="1"/>
    <row r="2" spans="2:5" ht="30" customHeight="1">
      <c r="B2" s="663" t="s">
        <v>586</v>
      </c>
      <c r="C2" s="663"/>
      <c r="D2" s="663"/>
      <c r="E2" s="663"/>
    </row>
    <row r="3" spans="2:5" ht="15.75" thickBot="1">
      <c r="E3" s="60" t="s">
        <v>205</v>
      </c>
    </row>
    <row r="4" spans="2:5" ht="27" customHeight="1" thickBot="1">
      <c r="B4" s="421" t="s">
        <v>207</v>
      </c>
      <c r="C4" s="301" t="s">
        <v>58</v>
      </c>
      <c r="D4" s="301" t="s">
        <v>695</v>
      </c>
      <c r="E4" s="422" t="s">
        <v>308</v>
      </c>
    </row>
    <row r="5" spans="2:5" s="59" customFormat="1" ht="13.5" thickBot="1">
      <c r="B5" s="105">
        <v>1</v>
      </c>
      <c r="C5" s="106">
        <v>2</v>
      </c>
      <c r="D5" s="106">
        <v>3</v>
      </c>
      <c r="E5" s="107">
        <v>4</v>
      </c>
    </row>
    <row r="6" spans="2:5" ht="15.75">
      <c r="B6" s="423"/>
      <c r="C6" s="167" t="s">
        <v>59</v>
      </c>
      <c r="D6" s="167"/>
      <c r="E6" s="424"/>
    </row>
    <row r="7" spans="2:5" ht="15.75">
      <c r="B7" s="153" t="s">
        <v>46</v>
      </c>
      <c r="C7" s="155" t="s">
        <v>323</v>
      </c>
      <c r="D7" s="156">
        <v>4391</v>
      </c>
      <c r="E7" s="179">
        <f>D7/D27*100</f>
        <v>1.1744881173685688</v>
      </c>
    </row>
    <row r="8" spans="2:5" ht="15.75">
      <c r="B8" s="153" t="s">
        <v>47</v>
      </c>
      <c r="C8" s="155" t="s">
        <v>324</v>
      </c>
      <c r="D8" s="156">
        <v>8240</v>
      </c>
      <c r="E8" s="179">
        <f>D8/D27*100</f>
        <v>2.2040041191339119</v>
      </c>
    </row>
    <row r="9" spans="2:5" ht="15.75">
      <c r="B9" s="153" t="s">
        <v>66</v>
      </c>
      <c r="C9" s="155" t="s">
        <v>325</v>
      </c>
      <c r="D9" s="156">
        <f>D10-D11-D12-D13</f>
        <v>290776</v>
      </c>
      <c r="E9" s="179">
        <f>D9/D27*100</f>
        <v>77.775667687534266</v>
      </c>
    </row>
    <row r="10" spans="2:5" ht="15.75">
      <c r="B10" s="153" t="s">
        <v>326</v>
      </c>
      <c r="C10" s="155" t="s">
        <v>327</v>
      </c>
      <c r="D10" s="156">
        <v>318641</v>
      </c>
      <c r="E10" s="179">
        <f>D10/D27*100</f>
        <v>85.228892782153991</v>
      </c>
    </row>
    <row r="11" spans="2:5" ht="15.75">
      <c r="B11" s="153" t="s">
        <v>328</v>
      </c>
      <c r="C11" s="155" t="s">
        <v>329</v>
      </c>
      <c r="D11" s="156">
        <v>5553</v>
      </c>
      <c r="E11" s="179">
        <f>D11/D27*100</f>
        <v>1.4852954943629384</v>
      </c>
    </row>
    <row r="12" spans="2:5" ht="15.75">
      <c r="B12" s="153" t="s">
        <v>330</v>
      </c>
      <c r="C12" s="155" t="s">
        <v>331</v>
      </c>
      <c r="D12" s="156">
        <v>21996</v>
      </c>
      <c r="E12" s="179">
        <f>D12/D27*100</f>
        <v>5.8834071121929039</v>
      </c>
    </row>
    <row r="13" spans="2:5" ht="15.75">
      <c r="B13" s="153" t="s">
        <v>332</v>
      </c>
      <c r="C13" s="155" t="s">
        <v>333</v>
      </c>
      <c r="D13" s="157">
        <v>316</v>
      </c>
      <c r="E13" s="179">
        <f>D13/D27*100</f>
        <v>8.452248806387333E-2</v>
      </c>
    </row>
    <row r="14" spans="2:5" ht="15.75">
      <c r="B14" s="153" t="s">
        <v>68</v>
      </c>
      <c r="C14" s="155" t="s">
        <v>334</v>
      </c>
      <c r="D14" s="157">
        <v>0</v>
      </c>
      <c r="E14" s="179">
        <f>D14/D27*100</f>
        <v>0</v>
      </c>
    </row>
    <row r="15" spans="2:5" ht="15.75">
      <c r="B15" s="153" t="s">
        <v>76</v>
      </c>
      <c r="C15" s="155" t="s">
        <v>335</v>
      </c>
      <c r="D15" s="156">
        <f>D16+D17-D18-D19</f>
        <v>64259</v>
      </c>
      <c r="E15" s="179">
        <f>D15/D27*100</f>
        <v>17.187754938279863</v>
      </c>
    </row>
    <row r="16" spans="2:5" ht="15.75">
      <c r="B16" s="153" t="s">
        <v>336</v>
      </c>
      <c r="C16" s="155" t="s">
        <v>369</v>
      </c>
      <c r="D16" s="156">
        <v>3923</v>
      </c>
      <c r="E16" s="179">
        <f>D16/D27*100</f>
        <v>1.0493092426410602</v>
      </c>
    </row>
    <row r="17" spans="2:5" ht="15.75">
      <c r="B17" s="153" t="s">
        <v>337</v>
      </c>
      <c r="C17" s="155" t="s">
        <v>366</v>
      </c>
      <c r="D17" s="156">
        <v>86065</v>
      </c>
      <c r="E17" s="179">
        <f>D17/D27*100</f>
        <v>23.02034156714322</v>
      </c>
    </row>
    <row r="18" spans="2:5" ht="15.75">
      <c r="B18" s="153" t="s">
        <v>338</v>
      </c>
      <c r="C18" s="155" t="s">
        <v>367</v>
      </c>
      <c r="D18" s="156">
        <v>2238</v>
      </c>
      <c r="E18" s="179">
        <f>D18/D27*100</f>
        <v>0.59861179837641931</v>
      </c>
    </row>
    <row r="19" spans="2:5" ht="15.75">
      <c r="B19" s="153" t="s">
        <v>339</v>
      </c>
      <c r="C19" s="155" t="s">
        <v>368</v>
      </c>
      <c r="D19" s="156">
        <v>23491</v>
      </c>
      <c r="E19" s="179">
        <f>D19/D27*100</f>
        <v>6.2832840731280006</v>
      </c>
    </row>
    <row r="20" spans="2:5" ht="15.75">
      <c r="B20" s="153" t="s">
        <v>78</v>
      </c>
      <c r="C20" s="155" t="s">
        <v>340</v>
      </c>
      <c r="D20" s="157">
        <v>368</v>
      </c>
      <c r="E20" s="179">
        <f>D20/D27*100</f>
        <v>9.8431251922485391E-2</v>
      </c>
    </row>
    <row r="21" spans="2:5" ht="15.75">
      <c r="B21" s="153" t="s">
        <v>80</v>
      </c>
      <c r="C21" s="155" t="s">
        <v>370</v>
      </c>
      <c r="D21" s="156">
        <f>D22+D25+D26</f>
        <v>5831</v>
      </c>
      <c r="E21" s="179">
        <f>D21/D27*100</f>
        <v>1.559653885760903</v>
      </c>
    </row>
    <row r="22" spans="2:5" ht="15.75">
      <c r="B22" s="153" t="s">
        <v>341</v>
      </c>
      <c r="C22" s="155" t="s">
        <v>342</v>
      </c>
      <c r="D22" s="156">
        <f>D23-D24</f>
        <v>0</v>
      </c>
      <c r="E22" s="179">
        <f>D22/D27*100</f>
        <v>0</v>
      </c>
    </row>
    <row r="23" spans="2:5" ht="15.75">
      <c r="B23" s="153" t="s">
        <v>343</v>
      </c>
      <c r="C23" s="155" t="s">
        <v>344</v>
      </c>
      <c r="D23" s="156">
        <v>0</v>
      </c>
      <c r="E23" s="179">
        <f>D23/D27*100</f>
        <v>0</v>
      </c>
    </row>
    <row r="24" spans="2:5" ht="15.75">
      <c r="B24" s="153" t="s">
        <v>345</v>
      </c>
      <c r="C24" s="155" t="s">
        <v>346</v>
      </c>
      <c r="D24" s="157">
        <v>0</v>
      </c>
      <c r="E24" s="179">
        <f>D24/D27*100</f>
        <v>0</v>
      </c>
    </row>
    <row r="25" spans="2:5" ht="15.75">
      <c r="B25" s="153" t="s">
        <v>347</v>
      </c>
      <c r="C25" s="155" t="s">
        <v>348</v>
      </c>
      <c r="D25" s="156">
        <v>828</v>
      </c>
      <c r="E25" s="179">
        <f>D25/D27*100</f>
        <v>0.2214703168255921</v>
      </c>
    </row>
    <row r="26" spans="2:5" ht="16.5" thickBot="1">
      <c r="B26" s="162" t="s">
        <v>349</v>
      </c>
      <c r="C26" s="163" t="s">
        <v>85</v>
      </c>
      <c r="D26" s="164">
        <v>5003</v>
      </c>
      <c r="E26" s="179">
        <f>D26/D27*100</f>
        <v>1.338183568935311</v>
      </c>
    </row>
    <row r="27" spans="2:5" ht="16.5" thickBot="1">
      <c r="B27" s="171"/>
      <c r="C27" s="170" t="s">
        <v>93</v>
      </c>
      <c r="D27" s="172">
        <f>D7+D8+D9+D14+D15+D20+D21</f>
        <v>373865</v>
      </c>
      <c r="E27" s="173">
        <f>D27/D27*100</f>
        <v>100</v>
      </c>
    </row>
    <row r="28" spans="2:5" ht="15.75">
      <c r="B28" s="166"/>
      <c r="C28" s="167" t="s">
        <v>319</v>
      </c>
      <c r="D28" s="168"/>
      <c r="E28" s="169"/>
    </row>
    <row r="29" spans="2:5" ht="15.75">
      <c r="B29" s="153" t="s">
        <v>82</v>
      </c>
      <c r="C29" s="155" t="s">
        <v>350</v>
      </c>
      <c r="D29" s="156">
        <f>D30+D31-D32</f>
        <v>336304</v>
      </c>
      <c r="E29" s="179">
        <f>D29/D39*100</f>
        <v>89.953325398205237</v>
      </c>
    </row>
    <row r="30" spans="2:5" ht="15.75">
      <c r="B30" s="153" t="s">
        <v>559</v>
      </c>
      <c r="C30" s="155" t="s">
        <v>351</v>
      </c>
      <c r="D30" s="156">
        <v>11679</v>
      </c>
      <c r="E30" s="179">
        <f>D30/D39*100-0.1</f>
        <v>3.0238548673986601</v>
      </c>
    </row>
    <row r="31" spans="2:5" ht="15.75">
      <c r="B31" s="153" t="s">
        <v>560</v>
      </c>
      <c r="C31" s="155" t="s">
        <v>352</v>
      </c>
      <c r="D31" s="156">
        <v>324778</v>
      </c>
      <c r="E31" s="179">
        <f>D31/D39*100</f>
        <v>86.870394393698263</v>
      </c>
    </row>
    <row r="32" spans="2:5" ht="15.75">
      <c r="B32" s="153" t="s">
        <v>561</v>
      </c>
      <c r="C32" s="155" t="s">
        <v>353</v>
      </c>
      <c r="D32" s="157">
        <v>153</v>
      </c>
      <c r="E32" s="179">
        <f>D32/D39*100</f>
        <v>4.0923862891685502E-2</v>
      </c>
    </row>
    <row r="33" spans="2:5" ht="16.5" thickBot="1">
      <c r="B33" s="162" t="s">
        <v>84</v>
      </c>
      <c r="C33" s="163" t="s">
        <v>119</v>
      </c>
      <c r="D33" s="164">
        <v>7972</v>
      </c>
      <c r="E33" s="180">
        <f>D33/D39*100</f>
        <v>2.1323204900164496</v>
      </c>
    </row>
    <row r="34" spans="2:5" ht="16.5" thickBot="1">
      <c r="B34" s="176"/>
      <c r="C34" s="170" t="s">
        <v>354</v>
      </c>
      <c r="D34" s="172">
        <f>D29+D33</f>
        <v>344276</v>
      </c>
      <c r="E34" s="181">
        <f>D34/D39*100-0.01</f>
        <v>92.075645888221672</v>
      </c>
    </row>
    <row r="35" spans="2:5" ht="15.75">
      <c r="B35" s="174" t="s">
        <v>86</v>
      </c>
      <c r="C35" s="168" t="s">
        <v>355</v>
      </c>
      <c r="D35" s="175">
        <v>16827</v>
      </c>
      <c r="E35" s="182">
        <f>D35/D39*100</f>
        <v>4.5008224894012541</v>
      </c>
    </row>
    <row r="36" spans="2:5" ht="15.75">
      <c r="B36" s="153" t="s">
        <v>92</v>
      </c>
      <c r="C36" s="155" t="s">
        <v>356</v>
      </c>
      <c r="D36" s="156">
        <v>7818</v>
      </c>
      <c r="E36" s="179">
        <f>D36/D39*100-0.1</f>
        <v>1.9911291508967142</v>
      </c>
    </row>
    <row r="37" spans="2:5" ht="16.5" thickBot="1">
      <c r="B37" s="162" t="s">
        <v>95</v>
      </c>
      <c r="C37" s="163" t="s">
        <v>357</v>
      </c>
      <c r="D37" s="177">
        <v>4944</v>
      </c>
      <c r="E37" s="180">
        <f>D37/D39*100</f>
        <v>1.3224024714803473</v>
      </c>
    </row>
    <row r="38" spans="2:5" ht="16.5" thickBot="1">
      <c r="B38" s="171" t="s">
        <v>358</v>
      </c>
      <c r="C38" s="170" t="s">
        <v>359</v>
      </c>
      <c r="D38" s="172">
        <f>D35+D36+D37</f>
        <v>29589</v>
      </c>
      <c r="E38" s="181">
        <f>D38/D39*100</f>
        <v>7.9143541117783158</v>
      </c>
    </row>
    <row r="39" spans="2:5" ht="16.5" thickBot="1">
      <c r="B39" s="171"/>
      <c r="C39" s="170" t="s">
        <v>360</v>
      </c>
      <c r="D39" s="172">
        <f>D34+D38</f>
        <v>373865</v>
      </c>
      <c r="E39" s="183">
        <f>D39/D39*100</f>
        <v>100</v>
      </c>
    </row>
    <row r="40" spans="2:5" ht="15.75">
      <c r="B40" s="166"/>
      <c r="C40" s="168" t="s">
        <v>361</v>
      </c>
      <c r="D40" s="175">
        <v>21020</v>
      </c>
      <c r="E40" s="169"/>
    </row>
    <row r="41" spans="2:5" ht="15.75">
      <c r="B41" s="161"/>
      <c r="C41" s="155" t="s">
        <v>362</v>
      </c>
      <c r="D41" s="157">
        <v>636</v>
      </c>
      <c r="E41" s="160"/>
    </row>
    <row r="42" spans="2:5" ht="15.75">
      <c r="B42" s="161"/>
      <c r="C42" s="155" t="s">
        <v>363</v>
      </c>
      <c r="D42" s="157">
        <v>559</v>
      </c>
      <c r="E42" s="160"/>
    </row>
    <row r="43" spans="2:5" ht="16.5" thickBot="1">
      <c r="B43" s="178"/>
      <c r="C43" s="163" t="s">
        <v>364</v>
      </c>
      <c r="D43" s="164">
        <v>14093</v>
      </c>
      <c r="E43" s="165"/>
    </row>
    <row r="44" spans="2:5" ht="16.5" thickBot="1">
      <c r="B44" s="536"/>
      <c r="C44" s="537" t="s">
        <v>365</v>
      </c>
      <c r="D44" s="538">
        <f>D40+D41-D42-D43</f>
        <v>7004</v>
      </c>
      <c r="E44" s="539"/>
    </row>
    <row r="45" spans="2:5" ht="16.5" thickBot="1">
      <c r="B45" s="284"/>
      <c r="C45" s="540" t="s">
        <v>678</v>
      </c>
      <c r="D45" s="542">
        <v>99546</v>
      </c>
      <c r="E45" s="541"/>
    </row>
  </sheetData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F33"/>
  <sheetViews>
    <sheetView workbookViewId="0"/>
  </sheetViews>
  <sheetFormatPr defaultRowHeight="15"/>
  <cols>
    <col min="2" max="2" width="7" customWidth="1"/>
    <col min="3" max="3" width="46.28515625" customWidth="1"/>
    <col min="4" max="4" width="20.28515625" customWidth="1"/>
    <col min="5" max="5" width="11.42578125" customWidth="1"/>
  </cols>
  <sheetData>
    <row r="1" spans="2:6" s="58" customFormat="1"/>
    <row r="2" spans="2:6" ht="30" customHeight="1">
      <c r="B2" s="663" t="s">
        <v>585</v>
      </c>
      <c r="C2" s="663"/>
      <c r="D2" s="663"/>
      <c r="E2" s="663"/>
      <c r="F2" s="93"/>
    </row>
    <row r="3" spans="2:6" ht="15.75" thickBot="1">
      <c r="B3" s="184"/>
      <c r="E3" s="62" t="s">
        <v>205</v>
      </c>
    </row>
    <row r="4" spans="2:6" ht="28.5" customHeight="1" thickBot="1">
      <c r="B4" s="213" t="s">
        <v>207</v>
      </c>
      <c r="C4" s="212" t="s">
        <v>58</v>
      </c>
      <c r="D4" s="212" t="s">
        <v>696</v>
      </c>
      <c r="E4" s="186" t="s">
        <v>308</v>
      </c>
    </row>
    <row r="5" spans="2:6" s="59" customFormat="1" ht="13.5" thickBot="1">
      <c r="B5" s="425">
        <v>1</v>
      </c>
      <c r="C5" s="211">
        <v>2</v>
      </c>
      <c r="D5" s="211">
        <v>3</v>
      </c>
      <c r="E5" s="208">
        <v>4</v>
      </c>
    </row>
    <row r="6" spans="2:6" ht="16.5" thickBot="1">
      <c r="B6" s="188"/>
      <c r="C6" s="189" t="s">
        <v>371</v>
      </c>
      <c r="D6" s="190"/>
      <c r="E6" s="191"/>
    </row>
    <row r="7" spans="2:6" ht="16.5" thickBot="1">
      <c r="B7" s="192" t="s">
        <v>372</v>
      </c>
      <c r="C7" s="170" t="s">
        <v>373</v>
      </c>
      <c r="D7" s="172">
        <f>SUM(D8:D11)</f>
        <v>13850</v>
      </c>
      <c r="E7" s="181">
        <f>D7/(D7+D18)*100</f>
        <v>37.508463100880164</v>
      </c>
    </row>
    <row r="8" spans="2:6" ht="15.75">
      <c r="B8" s="174" t="s">
        <v>374</v>
      </c>
      <c r="C8" s="168" t="s">
        <v>375</v>
      </c>
      <c r="D8" s="175">
        <v>73</v>
      </c>
      <c r="E8" s="182">
        <f>D8/(D7+D18)*100</f>
        <v>0.19769803656059579</v>
      </c>
    </row>
    <row r="9" spans="2:6" ht="15.75">
      <c r="B9" s="153" t="s">
        <v>376</v>
      </c>
      <c r="C9" s="155" t="s">
        <v>377</v>
      </c>
      <c r="D9" s="157">
        <v>11772</v>
      </c>
      <c r="E9" s="179">
        <f>D9/(D7+D18)*100</f>
        <v>31.880839539607315</v>
      </c>
    </row>
    <row r="10" spans="2:6" ht="15.75">
      <c r="B10" s="153" t="s">
        <v>378</v>
      </c>
      <c r="C10" s="155" t="s">
        <v>379</v>
      </c>
      <c r="D10" s="157">
        <v>926</v>
      </c>
      <c r="E10" s="179">
        <f>D10/(D7+D18)*100</f>
        <v>2.5077860528097493</v>
      </c>
    </row>
    <row r="11" spans="2:6" ht="16.5" thickBot="1">
      <c r="B11" s="162" t="s">
        <v>380</v>
      </c>
      <c r="C11" s="163" t="s">
        <v>381</v>
      </c>
      <c r="D11" s="177">
        <v>1079</v>
      </c>
      <c r="E11" s="180">
        <f>D11/(D7+D18)*100</f>
        <v>2.9221394719025051</v>
      </c>
    </row>
    <row r="12" spans="2:6" ht="16.5" thickBot="1">
      <c r="B12" s="192" t="s">
        <v>382</v>
      </c>
      <c r="C12" s="170" t="s">
        <v>383</v>
      </c>
      <c r="D12" s="172">
        <f>SUM(D13:D15)</f>
        <v>4335</v>
      </c>
      <c r="E12" s="181">
        <f>D12/(D12+D26+D30+D32)*100</f>
        <v>13.576998966456827</v>
      </c>
    </row>
    <row r="13" spans="2:6" ht="15.75">
      <c r="B13" s="174" t="s">
        <v>384</v>
      </c>
      <c r="C13" s="168" t="s">
        <v>385</v>
      </c>
      <c r="D13" s="175">
        <v>4244</v>
      </c>
      <c r="E13" s="182">
        <f>D13/(D12+D26+D30+D32)*100</f>
        <v>13.29199160637665</v>
      </c>
    </row>
    <row r="14" spans="2:6" ht="15.75">
      <c r="B14" s="153" t="s">
        <v>386</v>
      </c>
      <c r="C14" s="155" t="s">
        <v>387</v>
      </c>
      <c r="D14" s="157">
        <v>88</v>
      </c>
      <c r="E14" s="179">
        <f>D14/(D12+D26+D30+D32)*100</f>
        <v>0.27561151304456766</v>
      </c>
    </row>
    <row r="15" spans="2:6" ht="16.5" thickBot="1">
      <c r="B15" s="162" t="s">
        <v>388</v>
      </c>
      <c r="C15" s="163" t="s">
        <v>389</v>
      </c>
      <c r="D15" s="177">
        <v>3</v>
      </c>
      <c r="E15" s="180">
        <f>D15/(D12+D26+D30+D32)*100</f>
        <v>9.3958470356102601E-3</v>
      </c>
    </row>
    <row r="16" spans="2:6" ht="16.5" thickBot="1">
      <c r="B16" s="192" t="s">
        <v>390</v>
      </c>
      <c r="C16" s="170" t="s">
        <v>391</v>
      </c>
      <c r="D16" s="172">
        <f>D7-D12</f>
        <v>9515</v>
      </c>
      <c r="E16" s="181">
        <f>D16/(D7+D18)*100</f>
        <v>25.768449559918754</v>
      </c>
    </row>
    <row r="17" spans="2:5" ht="16.5" thickBot="1">
      <c r="B17" s="193"/>
      <c r="C17" s="194" t="s">
        <v>392</v>
      </c>
      <c r="D17" s="190"/>
      <c r="E17" s="191"/>
    </row>
    <row r="18" spans="2:5" ht="16.5" thickBot="1">
      <c r="B18" s="192" t="s">
        <v>393</v>
      </c>
      <c r="C18" s="170" t="s">
        <v>394</v>
      </c>
      <c r="D18" s="172">
        <f>D19+D20+D21+D22</f>
        <v>23075</v>
      </c>
      <c r="E18" s="181">
        <f>D18/(D7+D18)*100</f>
        <v>62.491536899119836</v>
      </c>
    </row>
    <row r="19" spans="2:5" ht="15.75">
      <c r="B19" s="195" t="s">
        <v>395</v>
      </c>
      <c r="C19" s="196" t="s">
        <v>179</v>
      </c>
      <c r="D19" s="197">
        <v>1</v>
      </c>
      <c r="E19" s="182">
        <f>D19/(D7+D18)*100</f>
        <v>2.7081922816519972E-3</v>
      </c>
    </row>
    <row r="20" spans="2:5" ht="15.75">
      <c r="B20" s="154" t="s">
        <v>396</v>
      </c>
      <c r="C20" s="158" t="s">
        <v>397</v>
      </c>
      <c r="D20" s="159">
        <v>19490</v>
      </c>
      <c r="E20" s="179">
        <f>D20/(D7+D18)*100</f>
        <v>52.782667569397425</v>
      </c>
    </row>
    <row r="21" spans="2:5" ht="15.75">
      <c r="B21" s="154" t="s">
        <v>398</v>
      </c>
      <c r="C21" s="158" t="s">
        <v>399</v>
      </c>
      <c r="D21" s="185">
        <v>0</v>
      </c>
      <c r="E21" s="179">
        <f>D21/(D7+D18)*100</f>
        <v>0</v>
      </c>
    </row>
    <row r="22" spans="2:5" ht="15.75">
      <c r="B22" s="154" t="s">
        <v>400</v>
      </c>
      <c r="C22" s="158" t="s">
        <v>183</v>
      </c>
      <c r="D22" s="159">
        <f>D23+D24+D25</f>
        <v>3584</v>
      </c>
      <c r="E22" s="179">
        <f>D22/(D7+D18)*100</f>
        <v>9.7061611374407573</v>
      </c>
    </row>
    <row r="23" spans="2:5" ht="15.75">
      <c r="B23" s="154" t="s">
        <v>401</v>
      </c>
      <c r="C23" s="158" t="s">
        <v>402</v>
      </c>
      <c r="D23" s="185">
        <v>709</v>
      </c>
      <c r="E23" s="179">
        <f>D23/(D7+D18)*100</f>
        <v>1.920108327691266</v>
      </c>
    </row>
    <row r="24" spans="2:5" ht="15.75">
      <c r="B24" s="154" t="s">
        <v>403</v>
      </c>
      <c r="C24" s="158" t="s">
        <v>404</v>
      </c>
      <c r="D24" s="185">
        <v>19</v>
      </c>
      <c r="E24" s="179">
        <f>D24/(D7+D18)*100</f>
        <v>5.1455653351387944E-2</v>
      </c>
    </row>
    <row r="25" spans="2:5" ht="16.5" thickBot="1">
      <c r="B25" s="198" t="s">
        <v>405</v>
      </c>
      <c r="C25" s="199" t="s">
        <v>213</v>
      </c>
      <c r="D25" s="200">
        <v>2856</v>
      </c>
      <c r="E25" s="180">
        <f>D25/(D7+D18)*100</f>
        <v>7.7345971563981042</v>
      </c>
    </row>
    <row r="26" spans="2:5" ht="16.5" thickBot="1">
      <c r="B26" s="202" t="s">
        <v>76</v>
      </c>
      <c r="C26" s="170" t="s">
        <v>406</v>
      </c>
      <c r="D26" s="172">
        <f>SUM(D27:D29)</f>
        <v>25722</v>
      </c>
      <c r="E26" s="181">
        <f>D26/(D12+D26+D30+D32)*100</f>
        <v>80.559992483322375</v>
      </c>
    </row>
    <row r="27" spans="2:5" ht="15.75">
      <c r="B27" s="195" t="s">
        <v>336</v>
      </c>
      <c r="C27" s="196" t="s">
        <v>192</v>
      </c>
      <c r="D27" s="201">
        <v>4736</v>
      </c>
      <c r="E27" s="182">
        <f>D27/(D12+D26+D30+D32)*100</f>
        <v>14.83291052021673</v>
      </c>
    </row>
    <row r="28" spans="2:5" ht="15.75">
      <c r="B28" s="154" t="s">
        <v>337</v>
      </c>
      <c r="C28" s="158" t="s">
        <v>407</v>
      </c>
      <c r="D28" s="159">
        <v>12823</v>
      </c>
      <c r="E28" s="179">
        <f>D28/(D12+D26+D30+D32)*100</f>
        <v>40.160982179210123</v>
      </c>
    </row>
    <row r="29" spans="2:5" ht="16.5" thickBot="1">
      <c r="B29" s="198" t="s">
        <v>338</v>
      </c>
      <c r="C29" s="199" t="s">
        <v>408</v>
      </c>
      <c r="D29" s="200">
        <v>8163</v>
      </c>
      <c r="E29" s="180">
        <f>D29/(D12+D26+D30+D32)*100</f>
        <v>25.566099783895517</v>
      </c>
    </row>
    <row r="30" spans="2:5" ht="16.5" thickBot="1">
      <c r="B30" s="192" t="s">
        <v>78</v>
      </c>
      <c r="C30" s="170" t="s">
        <v>409</v>
      </c>
      <c r="D30" s="172">
        <v>1245</v>
      </c>
      <c r="E30" s="181">
        <f>D30/(D12+D26+D30+D32)*100</f>
        <v>3.8992765197782582</v>
      </c>
    </row>
    <row r="31" spans="2:5" ht="16.5" thickBot="1">
      <c r="B31" s="192" t="s">
        <v>80</v>
      </c>
      <c r="C31" s="170" t="s">
        <v>410</v>
      </c>
      <c r="D31" s="172">
        <f>D16+D18-D26-D30</f>
        <v>5623</v>
      </c>
      <c r="E31" s="173"/>
    </row>
    <row r="32" spans="2:5" ht="16.5" thickBot="1">
      <c r="B32" s="203" t="s">
        <v>411</v>
      </c>
      <c r="C32" s="190" t="s">
        <v>412</v>
      </c>
      <c r="D32" s="204">
        <v>627</v>
      </c>
      <c r="E32" s="543">
        <f>D32/(D12+D26+D30+D32)*100</f>
        <v>1.9637320304425443</v>
      </c>
    </row>
    <row r="33" spans="2:5" ht="16.5" thickBot="1">
      <c r="B33" s="192" t="s">
        <v>84</v>
      </c>
      <c r="C33" s="170" t="s">
        <v>413</v>
      </c>
      <c r="D33" s="172">
        <f>D31-D32</f>
        <v>4996</v>
      </c>
      <c r="E33" s="187"/>
    </row>
  </sheetData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D26" formulaRange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AFDD9-0F25-428C-9A24-5432EA8F2B91}">
  <sheetPr>
    <pageSetUpPr fitToPage="1"/>
  </sheetPr>
  <dimension ref="B2:J19"/>
  <sheetViews>
    <sheetView workbookViewId="0"/>
  </sheetViews>
  <sheetFormatPr defaultRowHeight="15"/>
  <cols>
    <col min="2" max="2" width="7.5703125" customWidth="1"/>
    <col min="3" max="3" width="33.28515625" customWidth="1"/>
    <col min="4" max="4" width="14" customWidth="1"/>
    <col min="5" max="5" width="16" customWidth="1"/>
    <col min="6" max="6" width="16.42578125" customWidth="1"/>
    <col min="7" max="7" width="15.85546875" customWidth="1"/>
    <col min="8" max="8" width="14.5703125" customWidth="1"/>
  </cols>
  <sheetData>
    <row r="2" spans="2:10" ht="30" customHeight="1">
      <c r="B2" s="93" t="s">
        <v>584</v>
      </c>
      <c r="C2" s="223"/>
      <c r="D2" s="223"/>
      <c r="J2" s="58"/>
    </row>
    <row r="3" spans="2:10" ht="16.5" thickBot="1">
      <c r="B3" s="220"/>
      <c r="C3" s="224"/>
      <c r="D3" s="224"/>
      <c r="E3" s="224"/>
      <c r="F3" s="224"/>
      <c r="G3" s="757" t="s">
        <v>205</v>
      </c>
      <c r="H3" s="757"/>
    </row>
    <row r="4" spans="2:10" ht="15.75">
      <c r="B4" s="746" t="s">
        <v>207</v>
      </c>
      <c r="C4" s="745" t="s">
        <v>58</v>
      </c>
      <c r="D4" s="688" t="s">
        <v>695</v>
      </c>
      <c r="E4" s="688"/>
      <c r="F4" s="688"/>
      <c r="G4" s="688"/>
      <c r="H4" s="689"/>
    </row>
    <row r="5" spans="2:10" ht="32.25" thickBot="1">
      <c r="B5" s="748"/>
      <c r="C5" s="744"/>
      <c r="D5" s="432" t="s">
        <v>533</v>
      </c>
      <c r="E5" s="432" t="s">
        <v>534</v>
      </c>
      <c r="F5" s="432" t="s">
        <v>240</v>
      </c>
      <c r="G5" s="432" t="s">
        <v>535</v>
      </c>
      <c r="H5" s="433" t="s">
        <v>308</v>
      </c>
    </row>
    <row r="6" spans="2:10" s="59" customFormat="1" ht="13.5" thickBot="1">
      <c r="B6" s="443">
        <v>1</v>
      </c>
      <c r="C6" s="444">
        <v>2</v>
      </c>
      <c r="D6" s="444">
        <v>3</v>
      </c>
      <c r="E6" s="444">
        <v>4</v>
      </c>
      <c r="F6" s="444">
        <v>5</v>
      </c>
      <c r="G6" s="444">
        <v>6</v>
      </c>
      <c r="H6" s="445">
        <v>7</v>
      </c>
    </row>
    <row r="7" spans="2:10" ht="16.5" customHeight="1">
      <c r="B7" s="429" t="s">
        <v>46</v>
      </c>
      <c r="C7" s="434" t="s">
        <v>536</v>
      </c>
      <c r="D7" s="430"/>
      <c r="E7" s="430"/>
      <c r="F7" s="430"/>
      <c r="G7" s="430"/>
      <c r="H7" s="431"/>
    </row>
    <row r="8" spans="2:10" ht="16.5" customHeight="1">
      <c r="B8" s="428" t="s">
        <v>48</v>
      </c>
      <c r="C8" s="426" t="s">
        <v>537</v>
      </c>
      <c r="D8" s="390">
        <v>48843</v>
      </c>
      <c r="E8" s="390">
        <v>100647</v>
      </c>
      <c r="F8" s="390">
        <v>1061</v>
      </c>
      <c r="G8" s="390">
        <f>SUM(D8:F8)</f>
        <v>150551</v>
      </c>
      <c r="H8" s="391">
        <f>G8/G13*100</f>
        <v>50.805354858957443</v>
      </c>
    </row>
    <row r="9" spans="2:10" ht="36" customHeight="1">
      <c r="B9" s="589" t="s">
        <v>49</v>
      </c>
      <c r="C9" s="426" t="s">
        <v>544</v>
      </c>
      <c r="D9" s="619">
        <v>36197</v>
      </c>
      <c r="E9" s="619">
        <v>62431</v>
      </c>
      <c r="F9" s="389">
        <v>926</v>
      </c>
      <c r="G9" s="619">
        <f>SUM(D9:F9)</f>
        <v>99554</v>
      </c>
      <c r="H9" s="588">
        <f>G9/G13*100</f>
        <v>33.59576686723203</v>
      </c>
    </row>
    <row r="10" spans="2:10" ht="16.5" customHeight="1">
      <c r="B10" s="428" t="s">
        <v>322</v>
      </c>
      <c r="C10" s="426" t="s">
        <v>538</v>
      </c>
      <c r="D10" s="390">
        <v>18077</v>
      </c>
      <c r="E10" s="390">
        <v>26186</v>
      </c>
      <c r="F10" s="427">
        <v>384</v>
      </c>
      <c r="G10" s="390">
        <f>SUM(D10:F10)</f>
        <v>44647</v>
      </c>
      <c r="H10" s="391">
        <f>G10/G13*100</f>
        <v>15.066699513041248</v>
      </c>
    </row>
    <row r="11" spans="2:10" ht="16.5" customHeight="1">
      <c r="B11" s="428" t="s">
        <v>452</v>
      </c>
      <c r="C11" s="426" t="s">
        <v>539</v>
      </c>
      <c r="D11" s="427">
        <v>170</v>
      </c>
      <c r="E11" s="390">
        <v>1367</v>
      </c>
      <c r="F11" s="427">
        <v>18</v>
      </c>
      <c r="G11" s="390">
        <f>SUM(D11:F11)</f>
        <v>1555</v>
      </c>
      <c r="H11" s="391">
        <f>G11/G13*100</f>
        <v>0.52475458021320898</v>
      </c>
    </row>
    <row r="12" spans="2:10" ht="16.5" customHeight="1" thickBot="1">
      <c r="B12" s="435" t="s">
        <v>453</v>
      </c>
      <c r="C12" s="436" t="s">
        <v>213</v>
      </c>
      <c r="D12" s="437">
        <v>11</v>
      </c>
      <c r="E12" s="437">
        <v>11</v>
      </c>
      <c r="F12" s="437">
        <v>0</v>
      </c>
      <c r="G12" s="400">
        <f>SUM(D12:F12)</f>
        <v>22</v>
      </c>
      <c r="H12" s="401">
        <f>G12/G13*100</f>
        <v>7.424180556071123E-3</v>
      </c>
    </row>
    <row r="13" spans="2:10" ht="16.5" customHeight="1" thickBot="1">
      <c r="B13" s="396"/>
      <c r="C13" s="439" t="s">
        <v>313</v>
      </c>
      <c r="D13" s="440">
        <f>SUM(D8:D12)</f>
        <v>103298</v>
      </c>
      <c r="E13" s="440">
        <f>SUM(E8:E12)</f>
        <v>190642</v>
      </c>
      <c r="F13" s="440">
        <f>SUM(F8:F12)</f>
        <v>2389</v>
      </c>
      <c r="G13" s="440">
        <f>SUM(G8:G12)</f>
        <v>296329</v>
      </c>
      <c r="H13" s="441">
        <f>SUM(H8:H12)</f>
        <v>100</v>
      </c>
    </row>
    <row r="14" spans="2:10" ht="16.5" customHeight="1">
      <c r="B14" s="393" t="s">
        <v>47</v>
      </c>
      <c r="C14" s="438" t="s">
        <v>540</v>
      </c>
      <c r="D14" s="394"/>
      <c r="E14" s="394"/>
      <c r="F14" s="394"/>
      <c r="G14" s="394"/>
      <c r="H14" s="395"/>
    </row>
    <row r="15" spans="2:10" ht="16.5" customHeight="1">
      <c r="B15" s="428" t="s">
        <v>50</v>
      </c>
      <c r="C15" s="426" t="s">
        <v>317</v>
      </c>
      <c r="D15" s="390">
        <v>68364</v>
      </c>
      <c r="E15" s="390">
        <v>115352</v>
      </c>
      <c r="F15" s="390">
        <v>1672</v>
      </c>
      <c r="G15" s="390">
        <f>D15+E15+F15</f>
        <v>185388</v>
      </c>
      <c r="H15" s="391">
        <f>G15/G19*100</f>
        <v>62.561544769496066</v>
      </c>
    </row>
    <row r="16" spans="2:10" ht="16.5" customHeight="1">
      <c r="B16" s="428" t="s">
        <v>51</v>
      </c>
      <c r="C16" s="426" t="s">
        <v>541</v>
      </c>
      <c r="D16" s="390">
        <v>3304</v>
      </c>
      <c r="E16" s="390">
        <v>6560</v>
      </c>
      <c r="F16" s="427">
        <v>139</v>
      </c>
      <c r="G16" s="517">
        <f t="shared" ref="G16:G18" si="0">D16+E16+F16</f>
        <v>10003</v>
      </c>
      <c r="H16" s="391">
        <f>G16/G19*100</f>
        <v>3.3756399137445205</v>
      </c>
    </row>
    <row r="17" spans="2:8" ht="16.5" customHeight="1">
      <c r="B17" s="428" t="s">
        <v>52</v>
      </c>
      <c r="C17" s="426" t="s">
        <v>542</v>
      </c>
      <c r="D17" s="390">
        <v>29947</v>
      </c>
      <c r="E17" s="390">
        <v>65309</v>
      </c>
      <c r="F17" s="390">
        <v>559</v>
      </c>
      <c r="G17" s="517">
        <f t="shared" si="0"/>
        <v>95815</v>
      </c>
      <c r="H17" s="391">
        <f>G17/G19*100</f>
        <v>32.333993635452487</v>
      </c>
    </row>
    <row r="18" spans="2:8" ht="16.5" customHeight="1" thickBot="1">
      <c r="B18" s="435" t="s">
        <v>459</v>
      </c>
      <c r="C18" s="436" t="s">
        <v>543</v>
      </c>
      <c r="D18" s="400">
        <v>1683</v>
      </c>
      <c r="E18" s="400">
        <v>3421</v>
      </c>
      <c r="F18" s="437">
        <v>19</v>
      </c>
      <c r="G18" s="517">
        <f t="shared" si="0"/>
        <v>5123</v>
      </c>
      <c r="H18" s="401">
        <f>G18/G19*100</f>
        <v>1.7288216813069257</v>
      </c>
    </row>
    <row r="19" spans="2:8" ht="16.5" customHeight="1" thickBot="1">
      <c r="B19" s="442"/>
      <c r="C19" s="439" t="s">
        <v>313</v>
      </c>
      <c r="D19" s="440">
        <f>SUM(D15:D18)</f>
        <v>103298</v>
      </c>
      <c r="E19" s="440">
        <f>SUM(E15:E18)</f>
        <v>190642</v>
      </c>
      <c r="F19" s="440">
        <f>SUM(F15:F18)</f>
        <v>2389</v>
      </c>
      <c r="G19" s="440">
        <f>SUM(G15:G18)</f>
        <v>296329</v>
      </c>
      <c r="H19" s="441">
        <f>SUM(H15:H18)</f>
        <v>100</v>
      </c>
    </row>
  </sheetData>
  <mergeCells count="4">
    <mergeCell ref="G3:H3"/>
    <mergeCell ref="D4:H4"/>
    <mergeCell ref="B4:B5"/>
    <mergeCell ref="C4:C5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0D260-9A3E-4C03-A90C-4E5F44D79C21}">
  <sheetPr>
    <pageSetUpPr fitToPage="1"/>
  </sheetPr>
  <dimension ref="B2:I31"/>
  <sheetViews>
    <sheetView tabSelected="1" workbookViewId="0"/>
  </sheetViews>
  <sheetFormatPr defaultColWidth="9.140625" defaultRowHeight="15.75"/>
  <cols>
    <col min="1" max="1" width="9.140625" style="220"/>
    <col min="2" max="2" width="7.7109375" style="220" customWidth="1"/>
    <col min="3" max="3" width="53.42578125" style="220" customWidth="1"/>
    <col min="4" max="4" width="12.5703125" style="220" customWidth="1"/>
    <col min="5" max="5" width="13.140625" style="220" customWidth="1"/>
    <col min="6" max="6" width="13.28515625" style="220" customWidth="1"/>
    <col min="7" max="7" width="14.28515625" style="220" customWidth="1"/>
    <col min="8" max="16384" width="9.140625" style="220"/>
  </cols>
  <sheetData>
    <row r="2" spans="2:9" s="93" customFormat="1" ht="30" customHeight="1">
      <c r="B2" s="93" t="s">
        <v>583</v>
      </c>
      <c r="I2" s="262"/>
    </row>
    <row r="4" spans="2:9" ht="15.75" customHeight="1">
      <c r="B4" s="705" t="s">
        <v>207</v>
      </c>
      <c r="C4" s="764" t="s">
        <v>562</v>
      </c>
      <c r="D4" s="761" t="s">
        <v>696</v>
      </c>
      <c r="E4" s="762"/>
      <c r="F4" s="762"/>
      <c r="G4" s="763"/>
    </row>
    <row r="5" spans="2:9">
      <c r="B5" s="705"/>
      <c r="C5" s="764"/>
      <c r="D5" s="765" t="s">
        <v>563</v>
      </c>
      <c r="E5" s="765" t="s">
        <v>582</v>
      </c>
      <c r="F5" s="765" t="s">
        <v>581</v>
      </c>
      <c r="G5" s="758" t="s">
        <v>679</v>
      </c>
    </row>
    <row r="6" spans="2:9">
      <c r="B6" s="705"/>
      <c r="C6" s="764"/>
      <c r="D6" s="766"/>
      <c r="E6" s="766"/>
      <c r="F6" s="766"/>
      <c r="G6" s="759"/>
    </row>
    <row r="7" spans="2:9" ht="22.5" customHeight="1">
      <c r="B7" s="705"/>
      <c r="C7" s="764"/>
      <c r="D7" s="767"/>
      <c r="E7" s="767"/>
      <c r="F7" s="767"/>
      <c r="G7" s="760"/>
    </row>
    <row r="8" spans="2:9" s="59" customFormat="1" ht="13.5" thickBot="1">
      <c r="B8" s="450">
        <v>1</v>
      </c>
      <c r="C8" s="451">
        <v>2</v>
      </c>
      <c r="D8" s="452">
        <v>3</v>
      </c>
      <c r="E8" s="452">
        <v>4</v>
      </c>
      <c r="F8" s="452">
        <v>5</v>
      </c>
      <c r="G8" s="453">
        <v>6</v>
      </c>
    </row>
    <row r="9" spans="2:9" ht="15.75" customHeight="1" thickBot="1">
      <c r="B9" s="413" t="s">
        <v>46</v>
      </c>
      <c r="C9" s="446" t="s">
        <v>564</v>
      </c>
      <c r="D9" s="447">
        <f>SUM(D10:D14)</f>
        <v>10</v>
      </c>
      <c r="E9" s="447">
        <f>SUM(E10:E14)</f>
        <v>421</v>
      </c>
      <c r="F9" s="563">
        <v>4.13</v>
      </c>
      <c r="G9" s="564">
        <v>6.62</v>
      </c>
    </row>
    <row r="10" spans="2:9" ht="15.75" customHeight="1">
      <c r="B10" s="226" t="s">
        <v>565</v>
      </c>
      <c r="C10" s="227" t="s">
        <v>566</v>
      </c>
      <c r="D10" s="620">
        <v>5</v>
      </c>
      <c r="E10" s="620">
        <v>222</v>
      </c>
      <c r="F10" s="621">
        <v>5.46</v>
      </c>
      <c r="G10" s="622">
        <v>8.93</v>
      </c>
    </row>
    <row r="11" spans="2:9" ht="15.75" customHeight="1">
      <c r="B11" s="228" t="s">
        <v>567</v>
      </c>
      <c r="C11" s="229" t="s">
        <v>568</v>
      </c>
      <c r="D11" s="623">
        <v>5</v>
      </c>
      <c r="E11" s="623">
        <v>199</v>
      </c>
      <c r="F11" s="624">
        <v>2.65</v>
      </c>
      <c r="G11" s="625">
        <v>4.05</v>
      </c>
    </row>
    <row r="12" spans="2:9" ht="15.75" customHeight="1">
      <c r="B12" s="228" t="s">
        <v>569</v>
      </c>
      <c r="C12" s="229" t="s">
        <v>570</v>
      </c>
      <c r="D12" s="623">
        <v>0</v>
      </c>
      <c r="E12" s="623">
        <v>0</v>
      </c>
      <c r="F12" s="624">
        <v>0</v>
      </c>
      <c r="G12" s="625">
        <v>0</v>
      </c>
    </row>
    <row r="13" spans="2:9" ht="15.75" customHeight="1">
      <c r="B13" s="228" t="s">
        <v>571</v>
      </c>
      <c r="C13" s="229" t="s">
        <v>572</v>
      </c>
      <c r="D13" s="623">
        <v>0</v>
      </c>
      <c r="E13" s="623">
        <v>0</v>
      </c>
      <c r="F13" s="624">
        <v>0</v>
      </c>
      <c r="G13" s="625">
        <v>0</v>
      </c>
    </row>
    <row r="14" spans="2:9" ht="15.75" customHeight="1" thickBot="1">
      <c r="B14" s="230" t="s">
        <v>573</v>
      </c>
      <c r="C14" s="231" t="s">
        <v>553</v>
      </c>
      <c r="D14" s="626">
        <v>0</v>
      </c>
      <c r="E14" s="626">
        <v>0</v>
      </c>
      <c r="F14" s="627">
        <v>0</v>
      </c>
      <c r="G14" s="628">
        <v>0</v>
      </c>
    </row>
    <row r="15" spans="2:9" ht="15.75" customHeight="1" thickBot="1">
      <c r="B15" s="413" t="s">
        <v>48</v>
      </c>
      <c r="C15" s="446" t="s">
        <v>574</v>
      </c>
      <c r="D15" s="629">
        <f>D16+D17+D18</f>
        <v>10</v>
      </c>
      <c r="E15" s="629">
        <f>E16+E17+E18</f>
        <v>421</v>
      </c>
      <c r="F15" s="630">
        <v>4.13</v>
      </c>
      <c r="G15" s="631">
        <v>6.62</v>
      </c>
    </row>
    <row r="16" spans="2:9" ht="15.75" customHeight="1">
      <c r="B16" s="226" t="s">
        <v>565</v>
      </c>
      <c r="C16" s="227" t="s">
        <v>575</v>
      </c>
      <c r="D16" s="620">
        <v>9</v>
      </c>
      <c r="E16" s="620">
        <v>412</v>
      </c>
      <c r="F16" s="621">
        <v>3.44</v>
      </c>
      <c r="G16" s="622">
        <v>5.77</v>
      </c>
    </row>
    <row r="17" spans="2:7" ht="15.75" customHeight="1">
      <c r="B17" s="228" t="s">
        <v>567</v>
      </c>
      <c r="C17" s="229" t="s">
        <v>576</v>
      </c>
      <c r="D17" s="623">
        <v>0</v>
      </c>
      <c r="E17" s="623">
        <v>0</v>
      </c>
      <c r="F17" s="624">
        <v>0</v>
      </c>
      <c r="G17" s="632">
        <v>0</v>
      </c>
    </row>
    <row r="18" spans="2:7" ht="15.75" customHeight="1" thickBot="1">
      <c r="B18" s="230" t="s">
        <v>569</v>
      </c>
      <c r="C18" s="231" t="s">
        <v>577</v>
      </c>
      <c r="D18" s="626">
        <v>1</v>
      </c>
      <c r="E18" s="626">
        <v>9</v>
      </c>
      <c r="F18" s="627">
        <v>36</v>
      </c>
      <c r="G18" s="628">
        <v>45.89</v>
      </c>
    </row>
    <row r="19" spans="2:7" ht="15.75" customHeight="1" thickBot="1">
      <c r="B19" s="413" t="s">
        <v>47</v>
      </c>
      <c r="C19" s="446" t="s">
        <v>578</v>
      </c>
      <c r="D19" s="629">
        <f>SUM(D20:D24)</f>
        <v>3474</v>
      </c>
      <c r="E19" s="629">
        <f>SUM(E20:E24)</f>
        <v>180710</v>
      </c>
      <c r="F19" s="630">
        <v>3.81</v>
      </c>
      <c r="G19" s="631">
        <v>6.81</v>
      </c>
    </row>
    <row r="20" spans="2:7" ht="15.75" customHeight="1">
      <c r="B20" s="226" t="s">
        <v>565</v>
      </c>
      <c r="C20" s="227" t="s">
        <v>566</v>
      </c>
      <c r="D20" s="620">
        <v>2101</v>
      </c>
      <c r="E20" s="620">
        <v>92705</v>
      </c>
      <c r="F20" s="621">
        <v>3.78</v>
      </c>
      <c r="G20" s="622">
        <v>7.05</v>
      </c>
    </row>
    <row r="21" spans="2:7" ht="15.75" customHeight="1">
      <c r="B21" s="228" t="s">
        <v>567</v>
      </c>
      <c r="C21" s="229" t="s">
        <v>568</v>
      </c>
      <c r="D21" s="623">
        <v>1126</v>
      </c>
      <c r="E21" s="623">
        <v>57869</v>
      </c>
      <c r="F21" s="624">
        <v>3.84</v>
      </c>
      <c r="G21" s="625">
        <v>6.84</v>
      </c>
    </row>
    <row r="22" spans="2:7" ht="15.75" customHeight="1">
      <c r="B22" s="228" t="s">
        <v>569</v>
      </c>
      <c r="C22" s="229" t="s">
        <v>570</v>
      </c>
      <c r="D22" s="623">
        <v>247</v>
      </c>
      <c r="E22" s="623">
        <v>30136</v>
      </c>
      <c r="F22" s="624">
        <v>3.82</v>
      </c>
      <c r="G22" s="625">
        <v>5.98</v>
      </c>
    </row>
    <row r="23" spans="2:7" ht="15.75" customHeight="1">
      <c r="B23" s="228" t="s">
        <v>571</v>
      </c>
      <c r="C23" s="229" t="s">
        <v>572</v>
      </c>
      <c r="D23" s="623">
        <v>0</v>
      </c>
      <c r="E23" s="623">
        <v>0</v>
      </c>
      <c r="F23" s="624">
        <v>0</v>
      </c>
      <c r="G23" s="625">
        <v>0</v>
      </c>
    </row>
    <row r="24" spans="2:7" ht="15.75" customHeight="1" thickBot="1">
      <c r="B24" s="230" t="s">
        <v>573</v>
      </c>
      <c r="C24" s="231" t="s">
        <v>553</v>
      </c>
      <c r="D24" s="626">
        <v>0</v>
      </c>
      <c r="E24" s="626">
        <v>0</v>
      </c>
      <c r="F24" s="627">
        <v>0</v>
      </c>
      <c r="G24" s="628">
        <v>0</v>
      </c>
    </row>
    <row r="25" spans="2:7" ht="15.75" customHeight="1" thickBot="1">
      <c r="B25" s="413" t="s">
        <v>50</v>
      </c>
      <c r="C25" s="446" t="s">
        <v>579</v>
      </c>
      <c r="D25" s="629">
        <f>D26+D27+D28</f>
        <v>3474</v>
      </c>
      <c r="E25" s="629">
        <f>E26+E27+E28</f>
        <v>180710</v>
      </c>
      <c r="F25" s="630">
        <v>3.81</v>
      </c>
      <c r="G25" s="631">
        <v>6.81</v>
      </c>
    </row>
    <row r="26" spans="2:7" ht="15.75" customHeight="1">
      <c r="B26" s="232" t="s">
        <v>565</v>
      </c>
      <c r="C26" s="233" t="s">
        <v>575</v>
      </c>
      <c r="D26" s="620">
        <v>2924</v>
      </c>
      <c r="E26" s="620">
        <v>162572</v>
      </c>
      <c r="F26" s="621">
        <v>3.74</v>
      </c>
      <c r="G26" s="622">
        <v>6</v>
      </c>
    </row>
    <row r="27" spans="2:7" ht="15.75" customHeight="1">
      <c r="B27" s="234" t="s">
        <v>567</v>
      </c>
      <c r="C27" s="235" t="s">
        <v>576</v>
      </c>
      <c r="D27" s="623">
        <v>182</v>
      </c>
      <c r="E27" s="623">
        <v>6624</v>
      </c>
      <c r="F27" s="624">
        <v>3.79</v>
      </c>
      <c r="G27" s="625">
        <v>6.53</v>
      </c>
    </row>
    <row r="28" spans="2:7" ht="15.75" customHeight="1" thickBot="1">
      <c r="B28" s="237" t="s">
        <v>569</v>
      </c>
      <c r="C28" s="238" t="s">
        <v>577</v>
      </c>
      <c r="D28" s="626">
        <v>368</v>
      </c>
      <c r="E28" s="626">
        <v>11514</v>
      </c>
      <c r="F28" s="627">
        <v>4.7699999999999996</v>
      </c>
      <c r="G28" s="628">
        <v>18.46</v>
      </c>
    </row>
    <row r="29" spans="2:7" ht="15.75" customHeight="1" thickBot="1">
      <c r="B29" s="448"/>
      <c r="C29" s="449" t="s">
        <v>580</v>
      </c>
      <c r="D29" s="633">
        <f>D9+D19</f>
        <v>3484</v>
      </c>
      <c r="E29" s="633">
        <f>E9+E19</f>
        <v>181131</v>
      </c>
      <c r="F29" s="770">
        <v>3.81</v>
      </c>
      <c r="G29" s="771">
        <v>6.81</v>
      </c>
    </row>
    <row r="30" spans="2:7">
      <c r="B30" s="55" t="s">
        <v>268</v>
      </c>
      <c r="C30" s="55"/>
    </row>
    <row r="31" spans="2:7">
      <c r="B31" s="55" t="s">
        <v>269</v>
      </c>
      <c r="C31" s="55"/>
    </row>
  </sheetData>
  <mergeCells count="7">
    <mergeCell ref="G5:G7"/>
    <mergeCell ref="D4:G4"/>
    <mergeCell ref="B4:B7"/>
    <mergeCell ref="C4:C7"/>
    <mergeCell ref="D5:D7"/>
    <mergeCell ref="E5:E7"/>
    <mergeCell ref="F5:F7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autoPageBreaks="0"/>
  </sheetPr>
  <dimension ref="A1:C35"/>
  <sheetViews>
    <sheetView zoomScaleNormal="100" workbookViewId="0">
      <selection activeCell="B34" sqref="B34"/>
    </sheetView>
  </sheetViews>
  <sheetFormatPr defaultColWidth="9.140625" defaultRowHeight="12"/>
  <cols>
    <col min="1" max="1" width="38.5703125" style="1" customWidth="1"/>
    <col min="2" max="2" width="11.7109375" style="1" customWidth="1"/>
    <col min="3" max="3" width="11.28515625" style="1" customWidth="1"/>
    <col min="4" max="16384" width="9.140625" style="1"/>
  </cols>
  <sheetData>
    <row r="1" spans="1:3" ht="17.100000000000001" customHeight="1">
      <c r="A1" s="26" t="s">
        <v>35</v>
      </c>
    </row>
    <row r="2" spans="1:3" ht="11.25" customHeight="1" thickBot="1">
      <c r="B2" s="27"/>
      <c r="C2" s="28" t="s">
        <v>4</v>
      </c>
    </row>
    <row r="3" spans="1:3" ht="14.1" customHeight="1">
      <c r="A3" s="651" t="s">
        <v>3</v>
      </c>
      <c r="B3" s="653" t="s">
        <v>45</v>
      </c>
      <c r="C3" s="654"/>
    </row>
    <row r="4" spans="1:3" ht="14.1" customHeight="1">
      <c r="A4" s="652"/>
      <c r="B4" s="17" t="s">
        <v>1</v>
      </c>
      <c r="C4" s="33" t="s">
        <v>2</v>
      </c>
    </row>
    <row r="5" spans="1:3" ht="12" customHeight="1">
      <c r="A5" s="18">
        <v>1</v>
      </c>
      <c r="B5" s="19">
        <v>2</v>
      </c>
      <c r="C5" s="18">
        <v>3</v>
      </c>
    </row>
    <row r="6" spans="1:3" ht="14.1" customHeight="1">
      <c r="A6" s="4" t="s">
        <v>5</v>
      </c>
      <c r="B6" s="20"/>
      <c r="C6" s="34"/>
    </row>
    <row r="7" spans="1:3" ht="14.1" customHeight="1">
      <c r="A7" s="2" t="s">
        <v>6</v>
      </c>
      <c r="B7" s="21">
        <v>1661232</v>
      </c>
      <c r="C7" s="35">
        <f t="shared" ref="C7:C13" si="0">IF(B$14&lt;&gt;0,B7*100/B$14,0)</f>
        <v>19.488551517730286</v>
      </c>
    </row>
    <row r="8" spans="1:3" ht="14.1" customHeight="1">
      <c r="A8" s="3" t="s">
        <v>7</v>
      </c>
      <c r="B8" s="7">
        <v>1091767</v>
      </c>
      <c r="C8" s="36">
        <f t="shared" si="0"/>
        <v>12.80793858103976</v>
      </c>
    </row>
    <row r="9" spans="1:3" ht="14.1" customHeight="1">
      <c r="A9" s="2" t="s">
        <v>8</v>
      </c>
      <c r="B9" s="21">
        <v>18799</v>
      </c>
      <c r="C9" s="35">
        <f t="shared" si="0"/>
        <v>0.22053829927536411</v>
      </c>
    </row>
    <row r="10" spans="1:3" ht="14.1" customHeight="1">
      <c r="A10" s="3" t="s">
        <v>9</v>
      </c>
      <c r="B10" s="7">
        <v>5367548</v>
      </c>
      <c r="C10" s="36">
        <f t="shared" si="0"/>
        <v>62.968769998344705</v>
      </c>
    </row>
    <row r="11" spans="1:3" ht="23.25" customHeight="1">
      <c r="A11" s="2" t="s">
        <v>24</v>
      </c>
      <c r="B11" s="21">
        <v>14331</v>
      </c>
      <c r="C11" s="35">
        <f t="shared" si="0"/>
        <v>0.16812247283979165</v>
      </c>
    </row>
    <row r="12" spans="1:3" ht="14.1" customHeight="1">
      <c r="A12" s="3" t="s">
        <v>10</v>
      </c>
      <c r="B12" s="7">
        <v>212848</v>
      </c>
      <c r="C12" s="36">
        <f t="shared" si="0"/>
        <v>2.4970017513784084</v>
      </c>
    </row>
    <row r="13" spans="1:3" ht="14.1" customHeight="1">
      <c r="A13" s="2" t="s">
        <v>11</v>
      </c>
      <c r="B13" s="21">
        <v>157618</v>
      </c>
      <c r="C13" s="35">
        <f t="shared" si="0"/>
        <v>1.8490773793916879</v>
      </c>
    </row>
    <row r="14" spans="1:3" ht="14.1" customHeight="1">
      <c r="A14" s="4" t="s">
        <v>25</v>
      </c>
      <c r="B14" s="10">
        <f>SUM(B6:B13)</f>
        <v>8524143</v>
      </c>
      <c r="C14" s="37">
        <f>SUM(C6:C13)</f>
        <v>100.00000000000001</v>
      </c>
    </row>
    <row r="15" spans="1:3" ht="14.1" customHeight="1">
      <c r="A15" s="2" t="s">
        <v>26</v>
      </c>
      <c r="B15" s="5">
        <f>B16+B17</f>
        <v>356583</v>
      </c>
      <c r="C15" s="35"/>
    </row>
    <row r="16" spans="1:3" ht="14.1" customHeight="1">
      <c r="A16" s="3" t="s">
        <v>28</v>
      </c>
      <c r="B16" s="7">
        <v>329845</v>
      </c>
      <c r="C16" s="36"/>
    </row>
    <row r="17" spans="1:3" ht="23.25" customHeight="1">
      <c r="A17" s="2" t="s">
        <v>29</v>
      </c>
      <c r="B17" s="21">
        <v>26738</v>
      </c>
      <c r="C17" s="35"/>
    </row>
    <row r="18" spans="1:3" ht="14.1" customHeight="1">
      <c r="A18" s="4" t="s">
        <v>27</v>
      </c>
      <c r="B18" s="10">
        <f>B14-B15</f>
        <v>8167560</v>
      </c>
      <c r="C18" s="38"/>
    </row>
    <row r="19" spans="1:3" ht="14.1" customHeight="1">
      <c r="A19" s="2" t="s">
        <v>12</v>
      </c>
      <c r="B19" s="5">
        <f>B20+B21</f>
        <v>1035164</v>
      </c>
      <c r="C19" s="35"/>
    </row>
    <row r="20" spans="1:3" ht="14.1" customHeight="1">
      <c r="A20" s="3" t="s">
        <v>30</v>
      </c>
      <c r="B20" s="7">
        <v>1035164</v>
      </c>
      <c r="C20" s="36"/>
    </row>
    <row r="21" spans="1:3" ht="14.1" customHeight="1">
      <c r="A21" s="47" t="s">
        <v>31</v>
      </c>
      <c r="B21" s="48"/>
      <c r="C21" s="49"/>
    </row>
    <row r="22" spans="1:3" ht="14.1" customHeight="1">
      <c r="A22" s="4" t="s">
        <v>13</v>
      </c>
      <c r="B22" s="10">
        <f>B18+B19</f>
        <v>9202724</v>
      </c>
      <c r="C22" s="38"/>
    </row>
    <row r="23" spans="1:3" ht="14.1" customHeight="1">
      <c r="A23" s="22" t="s">
        <v>14</v>
      </c>
      <c r="B23" s="5"/>
      <c r="C23" s="35"/>
    </row>
    <row r="24" spans="1:3" ht="14.1" customHeight="1">
      <c r="A24" s="3" t="s">
        <v>15</v>
      </c>
      <c r="B24" s="7">
        <v>6297357</v>
      </c>
      <c r="C24" s="36">
        <f t="shared" ref="C24:C30" si="1">IF(B$31&lt;&gt;0,B24*100/B$31,0)</f>
        <v>77.102059856309594</v>
      </c>
    </row>
    <row r="25" spans="1:3" ht="14.1" customHeight="1">
      <c r="A25" s="2" t="s">
        <v>16</v>
      </c>
      <c r="B25" s="21">
        <v>0</v>
      </c>
      <c r="C25" s="35">
        <f t="shared" si="1"/>
        <v>0</v>
      </c>
    </row>
    <row r="26" spans="1:3" ht="14.1" customHeight="1">
      <c r="A26" s="3" t="s">
        <v>17</v>
      </c>
      <c r="B26" s="7">
        <v>609527</v>
      </c>
      <c r="C26" s="36">
        <f t="shared" si="1"/>
        <v>7.4627795816620877</v>
      </c>
    </row>
    <row r="27" spans="1:3" ht="14.1" customHeight="1">
      <c r="A27" s="2" t="s">
        <v>34</v>
      </c>
      <c r="B27" s="21">
        <v>52268</v>
      </c>
      <c r="C27" s="35">
        <f t="shared" si="1"/>
        <v>0.63994632423881792</v>
      </c>
    </row>
    <row r="28" spans="1:3" ht="14.1" customHeight="1">
      <c r="A28" s="3" t="s">
        <v>18</v>
      </c>
      <c r="B28" s="7">
        <v>185830</v>
      </c>
      <c r="C28" s="36">
        <f t="shared" si="1"/>
        <v>2.275220506491535</v>
      </c>
    </row>
    <row r="29" spans="1:3" ht="14.1" customHeight="1">
      <c r="A29" s="2" t="s">
        <v>19</v>
      </c>
      <c r="B29" s="21">
        <v>10143</v>
      </c>
      <c r="C29" s="35">
        <f t="shared" si="1"/>
        <v>0.12418641552679135</v>
      </c>
    </row>
    <row r="30" spans="1:3" ht="14.1" customHeight="1">
      <c r="A30" s="3" t="s">
        <v>20</v>
      </c>
      <c r="B30" s="7">
        <v>1012435</v>
      </c>
      <c r="C30" s="36">
        <f t="shared" si="1"/>
        <v>12.395807315771172</v>
      </c>
    </row>
    <row r="31" spans="1:3" ht="14.1" customHeight="1">
      <c r="A31" s="22" t="s">
        <v>21</v>
      </c>
      <c r="B31" s="23">
        <f>SUM(B24:B30)</f>
        <v>8167560</v>
      </c>
      <c r="C31" s="39">
        <f>SUM(C24:C30)</f>
        <v>100</v>
      </c>
    </row>
    <row r="32" spans="1:3" ht="14.1" customHeight="1">
      <c r="A32" s="3" t="s">
        <v>22</v>
      </c>
      <c r="B32" s="6">
        <f>B33+B34</f>
        <v>1035164</v>
      </c>
      <c r="C32" s="36"/>
    </row>
    <row r="33" spans="1:3" ht="14.1" customHeight="1">
      <c r="A33" s="2" t="s">
        <v>32</v>
      </c>
      <c r="B33" s="21">
        <f>B20</f>
        <v>1035164</v>
      </c>
      <c r="C33" s="35"/>
    </row>
    <row r="34" spans="1:3" ht="14.1" customHeight="1">
      <c r="A34" s="47" t="s">
        <v>33</v>
      </c>
      <c r="B34" s="48"/>
      <c r="C34" s="49"/>
    </row>
    <row r="35" spans="1:3" ht="14.1" customHeight="1" thickBot="1">
      <c r="A35" s="24" t="s">
        <v>23</v>
      </c>
      <c r="B35" s="25">
        <f>B31+B32</f>
        <v>9202724</v>
      </c>
      <c r="C35" s="40"/>
    </row>
  </sheetData>
  <mergeCells count="2">
    <mergeCell ref="A3:A4"/>
    <mergeCell ref="B3:C3"/>
  </mergeCells>
  <pageMargins left="0.7" right="0.7" top="0.75" bottom="0.75" header="0.3" footer="0.3"/>
  <pageSetup paperSize="9" scale="98" orientation="portrait" r:id="rId1"/>
  <ignoredErrors>
    <ignoredError sqref="B14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F52"/>
  <sheetViews>
    <sheetView zoomScaleNormal="100" workbookViewId="0"/>
  </sheetViews>
  <sheetFormatPr defaultColWidth="9.140625" defaultRowHeight="12.75"/>
  <cols>
    <col min="1" max="1" width="9.140625" style="59"/>
    <col min="2" max="2" width="7" style="59" customWidth="1"/>
    <col min="3" max="3" width="6.42578125" style="59" customWidth="1"/>
    <col min="4" max="4" width="59.42578125" style="59" customWidth="1"/>
    <col min="5" max="5" width="13.85546875" style="59" customWidth="1"/>
    <col min="6" max="16384" width="9.140625" style="59"/>
  </cols>
  <sheetData>
    <row r="2" spans="2:6" ht="30" customHeight="1">
      <c r="B2" s="659" t="s">
        <v>665</v>
      </c>
      <c r="C2" s="659"/>
      <c r="D2" s="659"/>
    </row>
    <row r="3" spans="2:6" ht="11.25" customHeight="1" thickBot="1">
      <c r="F3" s="60" t="s">
        <v>205</v>
      </c>
    </row>
    <row r="4" spans="2:6" ht="14.1" customHeight="1">
      <c r="B4" s="660" t="s">
        <v>207</v>
      </c>
      <c r="C4" s="657" t="s">
        <v>58</v>
      </c>
      <c r="D4" s="657"/>
      <c r="E4" s="655" t="s">
        <v>695</v>
      </c>
      <c r="F4" s="656"/>
    </row>
    <row r="5" spans="2:6" ht="12" customHeight="1" thickBot="1">
      <c r="B5" s="661"/>
      <c r="C5" s="658"/>
      <c r="D5" s="658"/>
      <c r="E5" s="205" t="s">
        <v>145</v>
      </c>
      <c r="F5" s="206" t="s">
        <v>2</v>
      </c>
    </row>
    <row r="6" spans="2:6" ht="14.1" customHeight="1" thickBot="1">
      <c r="B6" s="207">
        <v>1</v>
      </c>
      <c r="C6" s="662">
        <v>2</v>
      </c>
      <c r="D6" s="662"/>
      <c r="E6" s="211">
        <v>3</v>
      </c>
      <c r="F6" s="208">
        <v>4</v>
      </c>
    </row>
    <row r="7" spans="2:6" ht="14.1" customHeight="1">
      <c r="B7" s="877"/>
      <c r="C7" s="878" t="s">
        <v>59</v>
      </c>
      <c r="D7" s="878"/>
      <c r="E7" s="878"/>
      <c r="F7" s="879"/>
    </row>
    <row r="8" spans="2:6" ht="14.1" customHeight="1">
      <c r="B8" s="234" t="s">
        <v>46</v>
      </c>
      <c r="C8" s="880" t="s">
        <v>60</v>
      </c>
      <c r="D8" s="880"/>
      <c r="E8" s="236">
        <f>E9+E10</f>
        <v>7990619</v>
      </c>
      <c r="F8" s="179">
        <f>E8/E$25*100</f>
        <v>30.852477891413869</v>
      </c>
    </row>
    <row r="9" spans="2:6" ht="14.1" customHeight="1">
      <c r="B9" s="234"/>
      <c r="C9" s="235" t="s">
        <v>61</v>
      </c>
      <c r="D9" s="235" t="s">
        <v>62</v>
      </c>
      <c r="E9" s="236">
        <v>3813229</v>
      </c>
      <c r="F9" s="179">
        <f t="shared" ref="F9:F24" si="0">E9/E$25*100</f>
        <v>14.723210231572576</v>
      </c>
    </row>
    <row r="10" spans="2:6" ht="14.1" customHeight="1">
      <c r="B10" s="234"/>
      <c r="C10" s="235" t="s">
        <v>63</v>
      </c>
      <c r="D10" s="235" t="s">
        <v>64</v>
      </c>
      <c r="E10" s="236">
        <v>4177390</v>
      </c>
      <c r="F10" s="179">
        <f t="shared" si="0"/>
        <v>16.129267659841293</v>
      </c>
    </row>
    <row r="11" spans="2:6" ht="30.75" customHeight="1">
      <c r="B11" s="234" t="s">
        <v>47</v>
      </c>
      <c r="C11" s="881" t="s">
        <v>65</v>
      </c>
      <c r="D11" s="881"/>
      <c r="E11" s="156">
        <v>1750683</v>
      </c>
      <c r="F11" s="179">
        <f t="shared" si="0"/>
        <v>6.7595399746094893</v>
      </c>
    </row>
    <row r="12" spans="2:6" ht="14.1" customHeight="1">
      <c r="B12" s="234" t="s">
        <v>66</v>
      </c>
      <c r="C12" s="880" t="s">
        <v>67</v>
      </c>
      <c r="D12" s="880"/>
      <c r="E12" s="236">
        <v>349072</v>
      </c>
      <c r="F12" s="179">
        <f t="shared" si="0"/>
        <v>1.3477974813355038</v>
      </c>
    </row>
    <row r="13" spans="2:6" ht="14.1" customHeight="1">
      <c r="B13" s="234" t="s">
        <v>68</v>
      </c>
      <c r="C13" s="880" t="s">
        <v>69</v>
      </c>
      <c r="D13" s="880"/>
      <c r="E13" s="236">
        <f>E14+E15+E16</f>
        <v>15890833</v>
      </c>
      <c r="F13" s="179">
        <f t="shared" si="0"/>
        <v>61.35589418149582</v>
      </c>
    </row>
    <row r="14" spans="2:6" ht="14.1" customHeight="1">
      <c r="B14" s="234"/>
      <c r="C14" s="235" t="s">
        <v>70</v>
      </c>
      <c r="D14" s="235" t="s">
        <v>71</v>
      </c>
      <c r="E14" s="236">
        <v>15120075</v>
      </c>
      <c r="F14" s="179">
        <f t="shared" si="0"/>
        <v>58.379930222429522</v>
      </c>
    </row>
    <row r="15" spans="2:6" ht="15" customHeight="1">
      <c r="B15" s="234"/>
      <c r="C15" s="235" t="s">
        <v>72</v>
      </c>
      <c r="D15" s="235" t="s">
        <v>73</v>
      </c>
      <c r="E15" s="236">
        <v>46521</v>
      </c>
      <c r="F15" s="179">
        <f t="shared" si="0"/>
        <v>0.17962164432898936</v>
      </c>
    </row>
    <row r="16" spans="2:6" ht="14.1" customHeight="1">
      <c r="B16" s="234"/>
      <c r="C16" s="235" t="s">
        <v>74</v>
      </c>
      <c r="D16" s="235" t="s">
        <v>75</v>
      </c>
      <c r="E16" s="236">
        <v>724237</v>
      </c>
      <c r="F16" s="179">
        <f t="shared" si="0"/>
        <v>2.796342314737307</v>
      </c>
    </row>
    <row r="17" spans="2:6" ht="14.1" customHeight="1">
      <c r="B17" s="234" t="s">
        <v>76</v>
      </c>
      <c r="C17" s="880" t="s">
        <v>77</v>
      </c>
      <c r="D17" s="880"/>
      <c r="E17" s="236">
        <v>223198</v>
      </c>
      <c r="F17" s="179">
        <f t="shared" si="0"/>
        <v>0.86178697300018836</v>
      </c>
    </row>
    <row r="18" spans="2:6" ht="14.1" customHeight="1">
      <c r="B18" s="234" t="s">
        <v>78</v>
      </c>
      <c r="C18" s="880" t="s">
        <v>79</v>
      </c>
      <c r="D18" s="880"/>
      <c r="E18" s="236">
        <v>491611</v>
      </c>
      <c r="F18" s="179">
        <f t="shared" si="0"/>
        <v>1.8981530102581368</v>
      </c>
    </row>
    <row r="19" spans="2:6" ht="14.1" customHeight="1">
      <c r="B19" s="234" t="s">
        <v>80</v>
      </c>
      <c r="C19" s="880" t="s">
        <v>81</v>
      </c>
      <c r="D19" s="880"/>
      <c r="E19" s="236">
        <v>25333</v>
      </c>
      <c r="F19" s="179">
        <f t="shared" si="0"/>
        <v>9.7812925684879662E-2</v>
      </c>
    </row>
    <row r="20" spans="2:6" ht="14.1" customHeight="1">
      <c r="B20" s="234" t="s">
        <v>82</v>
      </c>
      <c r="C20" s="880" t="s">
        <v>83</v>
      </c>
      <c r="D20" s="880"/>
      <c r="E20" s="236">
        <v>13860</v>
      </c>
      <c r="F20" s="179">
        <f t="shared" si="0"/>
        <v>5.3514670587472161E-2</v>
      </c>
    </row>
    <row r="21" spans="2:6" ht="14.1" customHeight="1">
      <c r="B21" s="234" t="s">
        <v>84</v>
      </c>
      <c r="C21" s="880" t="s">
        <v>85</v>
      </c>
      <c r="D21" s="880"/>
      <c r="E21" s="236">
        <v>317993</v>
      </c>
      <c r="F21" s="179">
        <f t="shared" si="0"/>
        <v>1.2277987477721526</v>
      </c>
    </row>
    <row r="22" spans="2:6" ht="14.1" customHeight="1">
      <c r="B22" s="234" t="s">
        <v>86</v>
      </c>
      <c r="C22" s="880" t="s">
        <v>87</v>
      </c>
      <c r="D22" s="880"/>
      <c r="E22" s="236">
        <f>E23+E24</f>
        <v>1153762</v>
      </c>
      <c r="F22" s="179">
        <f t="shared" si="0"/>
        <v>4.4547758561575082</v>
      </c>
    </row>
    <row r="23" spans="2:6" ht="14.1" customHeight="1">
      <c r="B23" s="234"/>
      <c r="C23" s="235" t="s">
        <v>88</v>
      </c>
      <c r="D23" s="235" t="s">
        <v>89</v>
      </c>
      <c r="E23" s="236">
        <v>1099960</v>
      </c>
      <c r="F23" s="179">
        <f t="shared" si="0"/>
        <v>4.2470416348770472</v>
      </c>
    </row>
    <row r="24" spans="2:6" ht="14.1" customHeight="1" thickBot="1">
      <c r="B24" s="237"/>
      <c r="C24" s="882" t="s">
        <v>90</v>
      </c>
      <c r="D24" s="882" t="s">
        <v>91</v>
      </c>
      <c r="E24" s="883">
        <v>53802</v>
      </c>
      <c r="F24" s="179">
        <f t="shared" si="0"/>
        <v>0.2077342212804601</v>
      </c>
    </row>
    <row r="25" spans="2:6" ht="14.1" customHeight="1" thickBot="1">
      <c r="B25" s="884" t="s">
        <v>92</v>
      </c>
      <c r="C25" s="885" t="s">
        <v>93</v>
      </c>
      <c r="D25" s="885"/>
      <c r="E25" s="172">
        <f>E8+E11+E13+E17+E18+E19+E20+E21-E22+E12</f>
        <v>25899440</v>
      </c>
      <c r="F25" s="173">
        <f>F8+F11+F13+F17+F18+F19+F20+F21-F22+F12</f>
        <v>100.00000000000001</v>
      </c>
    </row>
    <row r="26" spans="2:6" ht="14.1" customHeight="1">
      <c r="B26" s="232"/>
      <c r="C26" s="878" t="s">
        <v>94</v>
      </c>
      <c r="D26" s="878"/>
      <c r="E26" s="886"/>
      <c r="F26" s="887"/>
    </row>
    <row r="27" spans="2:6" ht="14.1" customHeight="1">
      <c r="B27" s="234" t="s">
        <v>95</v>
      </c>
      <c r="C27" s="880" t="s">
        <v>96</v>
      </c>
      <c r="D27" s="880"/>
      <c r="E27" s="236">
        <f>E28+E29</f>
        <v>21184952</v>
      </c>
      <c r="F27" s="179">
        <f>E27/E$52*100</f>
        <v>81.796950049885254</v>
      </c>
    </row>
    <row r="28" spans="2:6" ht="14.1" customHeight="1">
      <c r="B28" s="234"/>
      <c r="C28" s="235" t="s">
        <v>97</v>
      </c>
      <c r="D28" s="235" t="s">
        <v>98</v>
      </c>
      <c r="E28" s="236">
        <v>14090013</v>
      </c>
      <c r="F28" s="179">
        <f t="shared" ref="F28:F39" si="1">E28/E$52*100</f>
        <v>54.402770870721525</v>
      </c>
    </row>
    <row r="29" spans="2:6" ht="14.1" customHeight="1">
      <c r="B29" s="234"/>
      <c r="C29" s="235" t="s">
        <v>99</v>
      </c>
      <c r="D29" s="235" t="s">
        <v>100</v>
      </c>
      <c r="E29" s="236">
        <v>7094939</v>
      </c>
      <c r="F29" s="179">
        <f t="shared" si="1"/>
        <v>27.394179179163718</v>
      </c>
    </row>
    <row r="30" spans="2:6" ht="15.75">
      <c r="B30" s="234" t="s">
        <v>101</v>
      </c>
      <c r="C30" s="880" t="s">
        <v>102</v>
      </c>
      <c r="D30" s="880"/>
      <c r="E30" s="598">
        <f>E31+E32</f>
        <v>150</v>
      </c>
      <c r="F30" s="179">
        <f t="shared" si="1"/>
        <v>5.7916310159601908E-4</v>
      </c>
    </row>
    <row r="31" spans="2:6" ht="15.75">
      <c r="B31" s="234"/>
      <c r="C31" s="235" t="s">
        <v>103</v>
      </c>
      <c r="D31" s="235" t="s">
        <v>104</v>
      </c>
      <c r="E31" s="157">
        <v>0</v>
      </c>
      <c r="F31" s="179">
        <f t="shared" si="1"/>
        <v>0</v>
      </c>
    </row>
    <row r="32" spans="2:6" ht="15.75">
      <c r="B32" s="234"/>
      <c r="C32" s="235" t="s">
        <v>105</v>
      </c>
      <c r="D32" s="235" t="s">
        <v>705</v>
      </c>
      <c r="E32" s="157">
        <v>150</v>
      </c>
      <c r="F32" s="179">
        <f t="shared" si="1"/>
        <v>5.7916310159601908E-4</v>
      </c>
    </row>
    <row r="33" spans="2:6" ht="15.75">
      <c r="B33" s="234" t="s">
        <v>106</v>
      </c>
      <c r="C33" s="880" t="s">
        <v>107</v>
      </c>
      <c r="D33" s="880"/>
      <c r="E33" s="157">
        <v>0</v>
      </c>
      <c r="F33" s="179">
        <f t="shared" si="1"/>
        <v>0</v>
      </c>
    </row>
    <row r="34" spans="2:6" ht="15.75">
      <c r="B34" s="234" t="s">
        <v>108</v>
      </c>
      <c r="C34" s="880" t="s">
        <v>109</v>
      </c>
      <c r="D34" s="880"/>
      <c r="E34" s="157">
        <v>0</v>
      </c>
      <c r="F34" s="179">
        <f t="shared" si="1"/>
        <v>0</v>
      </c>
    </row>
    <row r="35" spans="2:6" ht="15.75">
      <c r="B35" s="234" t="s">
        <v>110</v>
      </c>
      <c r="C35" s="880" t="s">
        <v>111</v>
      </c>
      <c r="D35" s="880"/>
      <c r="E35" s="236">
        <f>E36+E37</f>
        <v>779075</v>
      </c>
      <c r="F35" s="179">
        <f t="shared" si="1"/>
        <v>3.0080766225061235</v>
      </c>
    </row>
    <row r="36" spans="2:6" ht="15.75">
      <c r="B36" s="234"/>
      <c r="C36" s="235" t="s">
        <v>112</v>
      </c>
      <c r="D36" s="235" t="s">
        <v>113</v>
      </c>
      <c r="E36" s="236">
        <v>313719</v>
      </c>
      <c r="F36" s="179">
        <f t="shared" si="1"/>
        <v>1.21129646046401</v>
      </c>
    </row>
    <row r="37" spans="2:6" ht="15.75">
      <c r="B37" s="234"/>
      <c r="C37" s="235" t="s">
        <v>114</v>
      </c>
      <c r="D37" s="235" t="s">
        <v>115</v>
      </c>
      <c r="E37" s="236">
        <v>465356</v>
      </c>
      <c r="F37" s="179">
        <f t="shared" si="1"/>
        <v>1.7967801620421135</v>
      </c>
    </row>
    <row r="38" spans="2:6" ht="15.75">
      <c r="B38" s="234" t="s">
        <v>116</v>
      </c>
      <c r="C38" s="880" t="s">
        <v>117</v>
      </c>
      <c r="D38" s="880"/>
      <c r="E38" s="236">
        <v>167557</v>
      </c>
      <c r="F38" s="179">
        <f t="shared" si="1"/>
        <v>0.64695221209416109</v>
      </c>
    </row>
    <row r="39" spans="2:6" ht="16.5" thickBot="1">
      <c r="B39" s="237" t="s">
        <v>118</v>
      </c>
      <c r="C39" s="888" t="s">
        <v>119</v>
      </c>
      <c r="D39" s="888"/>
      <c r="E39" s="883">
        <v>649543</v>
      </c>
      <c r="F39" s="179">
        <f t="shared" si="1"/>
        <v>2.5079422566665532</v>
      </c>
    </row>
    <row r="40" spans="2:6" ht="16.5" thickBot="1">
      <c r="B40" s="884" t="s">
        <v>120</v>
      </c>
      <c r="C40" s="885" t="s">
        <v>121</v>
      </c>
      <c r="D40" s="885"/>
      <c r="E40" s="172">
        <f>E27+E30+E33+E34+E35+E38+E39</f>
        <v>22781277</v>
      </c>
      <c r="F40" s="181">
        <f>E40/E52*100</f>
        <v>87.960500304253685</v>
      </c>
    </row>
    <row r="41" spans="2:6" ht="15.75">
      <c r="B41" s="232"/>
      <c r="C41" s="878" t="s">
        <v>122</v>
      </c>
      <c r="D41" s="878"/>
      <c r="E41" s="886"/>
      <c r="F41" s="887"/>
    </row>
    <row r="42" spans="2:6" ht="15.75">
      <c r="B42" s="234" t="s">
        <v>123</v>
      </c>
      <c r="C42" s="880" t="s">
        <v>124</v>
      </c>
      <c r="D42" s="880"/>
      <c r="E42" s="598">
        <v>343</v>
      </c>
      <c r="F42" s="179">
        <f>E42/E$52*100</f>
        <v>1.324352958982897E-3</v>
      </c>
    </row>
    <row r="43" spans="2:6" ht="15.75">
      <c r="B43" s="234" t="s">
        <v>125</v>
      </c>
      <c r="C43" s="880" t="s">
        <v>126</v>
      </c>
      <c r="D43" s="880"/>
      <c r="E43" s="236">
        <v>1382522</v>
      </c>
      <c r="F43" s="179">
        <f t="shared" ref="F43:F50" si="2">E43/E$52*100</f>
        <v>5.3380381969648765</v>
      </c>
    </row>
    <row r="44" spans="2:6" ht="15.75">
      <c r="B44" s="234" t="s">
        <v>127</v>
      </c>
      <c r="C44" s="880" t="s">
        <v>128</v>
      </c>
      <c r="D44" s="880"/>
      <c r="E44" s="236">
        <f>E45+E46</f>
        <v>137290</v>
      </c>
      <c r="F44" s="179">
        <f t="shared" si="2"/>
        <v>0.53008868145411636</v>
      </c>
    </row>
    <row r="45" spans="2:6" ht="15.75">
      <c r="B45" s="234"/>
      <c r="C45" s="235" t="s">
        <v>129</v>
      </c>
      <c r="D45" s="235" t="s">
        <v>130</v>
      </c>
      <c r="E45" s="598">
        <v>88</v>
      </c>
      <c r="F45" s="179">
        <f t="shared" si="2"/>
        <v>3.3977568626966453E-4</v>
      </c>
    </row>
    <row r="46" spans="2:6" ht="15.75">
      <c r="B46" s="234"/>
      <c r="C46" s="235" t="s">
        <v>131</v>
      </c>
      <c r="D46" s="235" t="s">
        <v>132</v>
      </c>
      <c r="E46" s="236">
        <v>137202</v>
      </c>
      <c r="F46" s="179">
        <f t="shared" si="2"/>
        <v>0.52974890576784672</v>
      </c>
    </row>
    <row r="47" spans="2:6" ht="15.75">
      <c r="B47" s="234" t="s">
        <v>133</v>
      </c>
      <c r="C47" s="880" t="s">
        <v>134</v>
      </c>
      <c r="D47" s="880"/>
      <c r="E47" s="236">
        <v>1302150</v>
      </c>
      <c r="F47" s="179">
        <f t="shared" si="2"/>
        <v>5.0277148849550413</v>
      </c>
    </row>
    <row r="48" spans="2:6" ht="15.75">
      <c r="B48" s="234" t="s">
        <v>135</v>
      </c>
      <c r="C48" s="880" t="s">
        <v>136</v>
      </c>
      <c r="D48" s="880"/>
      <c r="E48" s="598">
        <v>0</v>
      </c>
      <c r="F48" s="179">
        <f t="shared" si="2"/>
        <v>0</v>
      </c>
    </row>
    <row r="49" spans="2:6" ht="15.75">
      <c r="B49" s="234" t="s">
        <v>137</v>
      </c>
      <c r="C49" s="880" t="s">
        <v>138</v>
      </c>
      <c r="D49" s="880"/>
      <c r="E49" s="236">
        <v>295858</v>
      </c>
      <c r="F49" s="179">
        <f t="shared" si="2"/>
        <v>1.1423335794133</v>
      </c>
    </row>
    <row r="50" spans="2:6" ht="16.5" thickBot="1">
      <c r="B50" s="237" t="s">
        <v>139</v>
      </c>
      <c r="C50" s="888" t="s">
        <v>140</v>
      </c>
      <c r="D50" s="888"/>
      <c r="E50" s="883"/>
      <c r="F50" s="179">
        <f t="shared" si="2"/>
        <v>0</v>
      </c>
    </row>
    <row r="51" spans="2:6" ht="16.5" thickBot="1">
      <c r="B51" s="884" t="s">
        <v>141</v>
      </c>
      <c r="C51" s="885" t="s">
        <v>142</v>
      </c>
      <c r="D51" s="885"/>
      <c r="E51" s="172">
        <f>E42+E43+E44+E47+E48+E49+E50</f>
        <v>3118163</v>
      </c>
      <c r="F51" s="181">
        <f>E51/E52*100</f>
        <v>12.039499695746317</v>
      </c>
    </row>
    <row r="52" spans="2:6" ht="16.5" thickBot="1">
      <c r="B52" s="889" t="s">
        <v>143</v>
      </c>
      <c r="C52" s="890" t="s">
        <v>144</v>
      </c>
      <c r="D52" s="890"/>
      <c r="E52" s="891">
        <f>E40+E51</f>
        <v>25899440</v>
      </c>
      <c r="F52" s="892">
        <f>F40+F51</f>
        <v>100</v>
      </c>
    </row>
  </sheetData>
  <mergeCells count="39">
    <mergeCell ref="B2:D2"/>
    <mergeCell ref="B4:B5"/>
    <mergeCell ref="C12:D12"/>
    <mergeCell ref="C13:D13"/>
    <mergeCell ref="C17:D17"/>
    <mergeCell ref="C6:D6"/>
    <mergeCell ref="C7:D7"/>
    <mergeCell ref="E26:F26"/>
    <mergeCell ref="E7:F7"/>
    <mergeCell ref="C8:D8"/>
    <mergeCell ref="C18:D18"/>
    <mergeCell ref="C19:D19"/>
    <mergeCell ref="C20:D20"/>
    <mergeCell ref="C21:D21"/>
    <mergeCell ref="C22:D22"/>
    <mergeCell ref="C34:D34"/>
    <mergeCell ref="C35:D35"/>
    <mergeCell ref="C38:D38"/>
    <mergeCell ref="C39:D39"/>
    <mergeCell ref="C25:D25"/>
    <mergeCell ref="C26:D26"/>
    <mergeCell ref="C27:D27"/>
    <mergeCell ref="C30:D30"/>
    <mergeCell ref="C51:D51"/>
    <mergeCell ref="C52:D52"/>
    <mergeCell ref="E4:F4"/>
    <mergeCell ref="C11:D11"/>
    <mergeCell ref="C4:D5"/>
    <mergeCell ref="C44:D44"/>
    <mergeCell ref="C47:D47"/>
    <mergeCell ref="C48:D48"/>
    <mergeCell ref="C49:D49"/>
    <mergeCell ref="C50:D50"/>
    <mergeCell ref="C40:D40"/>
    <mergeCell ref="C41:D41"/>
    <mergeCell ref="E41:F41"/>
    <mergeCell ref="C42:D42"/>
    <mergeCell ref="C43:D43"/>
    <mergeCell ref="C33:D33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F53"/>
  <sheetViews>
    <sheetView workbookViewId="0"/>
  </sheetViews>
  <sheetFormatPr defaultColWidth="9.140625" defaultRowHeight="12.75"/>
  <cols>
    <col min="1" max="1" width="9.140625" style="59"/>
    <col min="2" max="2" width="7.5703125" style="59" customWidth="1"/>
    <col min="3" max="3" width="7.140625" style="59" customWidth="1"/>
    <col min="4" max="4" width="51.28515625" style="59" customWidth="1"/>
    <col min="5" max="5" width="16.5703125" style="59" customWidth="1"/>
    <col min="6" max="6" width="13" style="59" customWidth="1"/>
    <col min="7" max="16384" width="9.140625" style="59"/>
  </cols>
  <sheetData>
    <row r="2" spans="2:6" ht="30" customHeight="1">
      <c r="B2" s="663" t="s">
        <v>206</v>
      </c>
      <c r="C2" s="663"/>
      <c r="D2" s="663"/>
      <c r="E2" s="663"/>
      <c r="F2" s="663"/>
    </row>
    <row r="3" spans="2:6" ht="15.75" customHeight="1" thickBot="1">
      <c r="F3" s="62" t="s">
        <v>205</v>
      </c>
    </row>
    <row r="4" spans="2:6" ht="31.5" customHeight="1" thickBot="1">
      <c r="B4" s="87" t="s">
        <v>207</v>
      </c>
      <c r="C4" s="664" t="s">
        <v>146</v>
      </c>
      <c r="D4" s="664"/>
      <c r="E4" s="88" t="s">
        <v>696</v>
      </c>
      <c r="F4" s="89" t="s">
        <v>208</v>
      </c>
    </row>
    <row r="5" spans="2:6" ht="13.5" thickBot="1">
      <c r="B5" s="90">
        <v>1</v>
      </c>
      <c r="C5" s="665">
        <v>2</v>
      </c>
      <c r="D5" s="665"/>
      <c r="E5" s="91">
        <v>3</v>
      </c>
      <c r="F5" s="92">
        <v>4</v>
      </c>
    </row>
    <row r="6" spans="2:6" ht="15.75">
      <c r="B6" s="837" t="s">
        <v>46</v>
      </c>
      <c r="C6" s="838" t="s">
        <v>147</v>
      </c>
      <c r="D6" s="838"/>
      <c r="E6" s="839"/>
      <c r="F6" s="840"/>
    </row>
    <row r="7" spans="2:6" ht="15.75">
      <c r="B7" s="841"/>
      <c r="C7" s="155" t="s">
        <v>148</v>
      </c>
      <c r="D7" s="842" t="s">
        <v>149</v>
      </c>
      <c r="E7" s="235"/>
      <c r="F7" s="843"/>
    </row>
    <row r="8" spans="2:6" ht="15.75">
      <c r="B8" s="841"/>
      <c r="C8" s="157" t="s">
        <v>150</v>
      </c>
      <c r="D8" s="155" t="s">
        <v>151</v>
      </c>
      <c r="E8" s="159">
        <v>796</v>
      </c>
      <c r="F8" s="844">
        <f>E8/E$33*100</f>
        <v>7.24530170401122E-2</v>
      </c>
    </row>
    <row r="9" spans="2:6" ht="15.75">
      <c r="B9" s="841"/>
      <c r="C9" s="157" t="s">
        <v>152</v>
      </c>
      <c r="D9" s="155" t="s">
        <v>67</v>
      </c>
      <c r="E9" s="185">
        <v>2969</v>
      </c>
      <c r="F9" s="844">
        <f t="shared" ref="F9:F14" si="0">E9/E$33*100</f>
        <v>0.27024247184936329</v>
      </c>
    </row>
    <row r="10" spans="2:6" ht="15.75">
      <c r="B10" s="841"/>
      <c r="C10" s="157" t="s">
        <v>153</v>
      </c>
      <c r="D10" s="155" t="s">
        <v>154</v>
      </c>
      <c r="E10" s="159">
        <v>611389</v>
      </c>
      <c r="F10" s="844">
        <f t="shared" si="0"/>
        <v>55.649469390875836</v>
      </c>
    </row>
    <row r="11" spans="2:6" ht="15.75">
      <c r="B11" s="841"/>
      <c r="C11" s="157" t="s">
        <v>155</v>
      </c>
      <c r="D11" s="155" t="s">
        <v>156</v>
      </c>
      <c r="E11" s="185">
        <v>4950</v>
      </c>
      <c r="F11" s="844">
        <f t="shared" si="0"/>
        <v>0.45055582204592393</v>
      </c>
    </row>
    <row r="12" spans="2:6" ht="15.75">
      <c r="B12" s="841"/>
      <c r="C12" s="157" t="s">
        <v>157</v>
      </c>
      <c r="D12" s="155" t="s">
        <v>158</v>
      </c>
      <c r="E12" s="185">
        <v>0</v>
      </c>
      <c r="F12" s="844">
        <f t="shared" si="0"/>
        <v>0</v>
      </c>
    </row>
    <row r="13" spans="2:6" ht="15.75">
      <c r="B13" s="841"/>
      <c r="C13" s="157" t="s">
        <v>159</v>
      </c>
      <c r="D13" s="155" t="s">
        <v>160</v>
      </c>
      <c r="E13" s="185">
        <v>3</v>
      </c>
      <c r="F13" s="844">
        <f t="shared" si="0"/>
        <v>2.7306413457328719E-4</v>
      </c>
    </row>
    <row r="14" spans="2:6" ht="16.5" thickBot="1">
      <c r="B14" s="841"/>
      <c r="C14" s="845" t="s">
        <v>161</v>
      </c>
      <c r="D14" s="846" t="s">
        <v>162</v>
      </c>
      <c r="E14" s="847">
        <v>68349</v>
      </c>
      <c r="F14" s="848">
        <f t="shared" si="0"/>
        <v>6.221220177983203</v>
      </c>
    </row>
    <row r="15" spans="2:6" ht="16.5" thickBot="1">
      <c r="B15" s="849"/>
      <c r="C15" s="171" t="s">
        <v>163</v>
      </c>
      <c r="D15" s="170" t="s">
        <v>164</v>
      </c>
      <c r="E15" s="850">
        <f>SUM(E8:E14)</f>
        <v>688456</v>
      </c>
      <c r="F15" s="851">
        <f>E15/E$33*100</f>
        <v>62.664213943929013</v>
      </c>
    </row>
    <row r="16" spans="2:6" ht="15.75">
      <c r="B16" s="841"/>
      <c r="C16" s="168" t="s">
        <v>165</v>
      </c>
      <c r="D16" s="852" t="s">
        <v>166</v>
      </c>
      <c r="E16" s="233"/>
      <c r="F16" s="853"/>
    </row>
    <row r="17" spans="2:6" ht="15.75">
      <c r="B17" s="841"/>
      <c r="C17" s="157" t="s">
        <v>150</v>
      </c>
      <c r="D17" s="155" t="s">
        <v>167</v>
      </c>
      <c r="E17" s="159">
        <v>75580</v>
      </c>
      <c r="F17" s="844">
        <f>E17/E$33*100</f>
        <v>6.8793957636830161</v>
      </c>
    </row>
    <row r="18" spans="2:6" ht="15.75">
      <c r="B18" s="841"/>
      <c r="C18" s="157" t="s">
        <v>152</v>
      </c>
      <c r="D18" s="155" t="s">
        <v>107</v>
      </c>
      <c r="E18" s="185">
        <v>0</v>
      </c>
      <c r="F18" s="844">
        <f t="shared" ref="F18:F22" si="1">E18/E$33*100</f>
        <v>0</v>
      </c>
    </row>
    <row r="19" spans="2:6" ht="15.75">
      <c r="B19" s="841"/>
      <c r="C19" s="157" t="s">
        <v>153</v>
      </c>
      <c r="D19" s="155" t="s">
        <v>168</v>
      </c>
      <c r="E19" s="185">
        <v>0</v>
      </c>
      <c r="F19" s="844">
        <f t="shared" si="1"/>
        <v>0</v>
      </c>
    </row>
    <row r="20" spans="2:6" ht="15.75">
      <c r="B20" s="841"/>
      <c r="C20" s="157" t="s">
        <v>155</v>
      </c>
      <c r="D20" s="155" t="s">
        <v>169</v>
      </c>
      <c r="E20" s="159">
        <v>6782</v>
      </c>
      <c r="F20" s="844">
        <f t="shared" si="1"/>
        <v>0.61730698689201136</v>
      </c>
    </row>
    <row r="21" spans="2:6" ht="15.75">
      <c r="B21" s="841"/>
      <c r="C21" s="157" t="s">
        <v>157</v>
      </c>
      <c r="D21" s="155" t="s">
        <v>117</v>
      </c>
      <c r="E21" s="159">
        <v>6866</v>
      </c>
      <c r="F21" s="844">
        <f t="shared" si="1"/>
        <v>0.62495278266006338</v>
      </c>
    </row>
    <row r="22" spans="2:6" ht="16.5" thickBot="1">
      <c r="B22" s="841"/>
      <c r="C22" s="845" t="s">
        <v>159</v>
      </c>
      <c r="D22" s="846" t="s">
        <v>170</v>
      </c>
      <c r="E22" s="847">
        <v>30970</v>
      </c>
      <c r="F22" s="844">
        <f t="shared" si="1"/>
        <v>2.8189320825782351</v>
      </c>
    </row>
    <row r="23" spans="2:6" ht="16.5" thickBot="1">
      <c r="B23" s="849"/>
      <c r="C23" s="171" t="s">
        <v>161</v>
      </c>
      <c r="D23" s="170" t="s">
        <v>171</v>
      </c>
      <c r="E23" s="850">
        <f>SUM(E17:E22)</f>
        <v>120198</v>
      </c>
      <c r="F23" s="851">
        <f>E23/E33*100</f>
        <v>10.940587615813326</v>
      </c>
    </row>
    <row r="24" spans="2:6" ht="16.5" thickBot="1">
      <c r="B24" s="849"/>
      <c r="C24" s="854" t="s">
        <v>172</v>
      </c>
      <c r="D24" s="170" t="s">
        <v>173</v>
      </c>
      <c r="E24" s="850">
        <f>E15-E23</f>
        <v>568258</v>
      </c>
      <c r="F24" s="851"/>
    </row>
    <row r="25" spans="2:6" ht="15.75">
      <c r="B25" s="855" t="s">
        <v>47</v>
      </c>
      <c r="C25" s="856" t="s">
        <v>174</v>
      </c>
      <c r="D25" s="856"/>
      <c r="E25" s="233"/>
      <c r="F25" s="853"/>
    </row>
    <row r="26" spans="2:6" ht="15.75">
      <c r="B26" s="857"/>
      <c r="C26" s="155" t="s">
        <v>148</v>
      </c>
      <c r="D26" s="155" t="s">
        <v>175</v>
      </c>
      <c r="E26" s="159">
        <v>70514</v>
      </c>
      <c r="F26" s="844">
        <f>E26/E$33*100</f>
        <v>6.4182814617669255</v>
      </c>
    </row>
    <row r="27" spans="2:6" ht="15.75">
      <c r="B27" s="857"/>
      <c r="C27" s="155" t="s">
        <v>165</v>
      </c>
      <c r="D27" s="155" t="s">
        <v>176</v>
      </c>
      <c r="E27" s="159">
        <v>11001</v>
      </c>
      <c r="F27" s="844">
        <f t="shared" ref="F27:F33" si="2">E27/E$33*100</f>
        <v>1.0013261814802443</v>
      </c>
    </row>
    <row r="28" spans="2:6" ht="15.75">
      <c r="B28" s="857"/>
      <c r="C28" s="155" t="s">
        <v>172</v>
      </c>
      <c r="D28" s="155" t="s">
        <v>177</v>
      </c>
      <c r="E28" s="159">
        <v>23181</v>
      </c>
      <c r="F28" s="844">
        <f t="shared" si="2"/>
        <v>2.1099665678477901</v>
      </c>
    </row>
    <row r="29" spans="2:6" ht="15.75">
      <c r="B29" s="857"/>
      <c r="C29" s="155" t="s">
        <v>178</v>
      </c>
      <c r="D29" s="155" t="s">
        <v>179</v>
      </c>
      <c r="E29" s="159">
        <v>354135</v>
      </c>
      <c r="F29" s="844">
        <f t="shared" si="2"/>
        <v>32.233855765703687</v>
      </c>
    </row>
    <row r="30" spans="2:6" ht="15.75">
      <c r="B30" s="857"/>
      <c r="C30" s="155" t="s">
        <v>180</v>
      </c>
      <c r="D30" s="155" t="s">
        <v>181</v>
      </c>
      <c r="E30" s="159">
        <v>903</v>
      </c>
      <c r="F30" s="844">
        <f t="shared" si="2"/>
        <v>8.2192304506559455E-2</v>
      </c>
    </row>
    <row r="31" spans="2:6" ht="16.5" thickBot="1">
      <c r="B31" s="857"/>
      <c r="C31" s="846" t="s">
        <v>182</v>
      </c>
      <c r="D31" s="846" t="s">
        <v>183</v>
      </c>
      <c r="E31" s="847">
        <v>70651</v>
      </c>
      <c r="F31" s="848">
        <f t="shared" si="2"/>
        <v>6.4307513905791049</v>
      </c>
    </row>
    <row r="32" spans="2:6" ht="16.5" thickBot="1">
      <c r="B32" s="858"/>
      <c r="C32" s="859" t="s">
        <v>184</v>
      </c>
      <c r="D32" s="170" t="s">
        <v>185</v>
      </c>
      <c r="E32" s="850">
        <f>SUM(E26:E31)</f>
        <v>530385</v>
      </c>
      <c r="F32" s="851">
        <f t="shared" si="2"/>
        <v>48.276373671884315</v>
      </c>
    </row>
    <row r="33" spans="2:6" ht="16.5" thickBot="1">
      <c r="B33" s="860"/>
      <c r="C33" s="861" t="s">
        <v>186</v>
      </c>
      <c r="D33" s="862"/>
      <c r="E33" s="850">
        <f>E24+E32</f>
        <v>1098643</v>
      </c>
      <c r="F33" s="863">
        <f t="shared" si="2"/>
        <v>100</v>
      </c>
    </row>
    <row r="34" spans="2:6" s="61" customFormat="1" ht="15.75">
      <c r="B34" s="864" t="s">
        <v>66</v>
      </c>
      <c r="C34" s="865" t="s">
        <v>187</v>
      </c>
      <c r="D34" s="865"/>
      <c r="E34" s="866"/>
      <c r="F34" s="867"/>
    </row>
    <row r="35" spans="2:6" ht="15.75">
      <c r="B35" s="857"/>
      <c r="C35" s="155" t="s">
        <v>148</v>
      </c>
      <c r="D35" s="842" t="s">
        <v>188</v>
      </c>
      <c r="E35" s="235"/>
      <c r="F35" s="868"/>
    </row>
    <row r="36" spans="2:6" ht="27" customHeight="1">
      <c r="B36" s="857"/>
      <c r="C36" s="157" t="s">
        <v>150</v>
      </c>
      <c r="D36" s="109" t="s">
        <v>702</v>
      </c>
      <c r="E36" s="159">
        <v>75705</v>
      </c>
      <c r="F36" s="844">
        <f>E36/E$33*100</f>
        <v>6.8907734359569028</v>
      </c>
    </row>
    <row r="37" spans="2:6" ht="16.5" thickBot="1">
      <c r="B37" s="857"/>
      <c r="C37" s="845" t="s">
        <v>152</v>
      </c>
      <c r="D37" s="846" t="s">
        <v>189</v>
      </c>
      <c r="E37" s="847">
        <v>155888</v>
      </c>
      <c r="F37" s="848">
        <f>E37/E$33*100</f>
        <v>14.189140603453534</v>
      </c>
    </row>
    <row r="38" spans="2:6" ht="16.5" thickBot="1">
      <c r="B38" s="858"/>
      <c r="C38" s="171" t="s">
        <v>153</v>
      </c>
      <c r="D38" s="170" t="s">
        <v>190</v>
      </c>
      <c r="E38" s="850">
        <f>E36+E37</f>
        <v>231593</v>
      </c>
      <c r="F38" s="851">
        <f t="shared" ref="F38:F53" si="3">E38/E$33*100</f>
        <v>21.079914039410436</v>
      </c>
    </row>
    <row r="39" spans="2:6" ht="15.75">
      <c r="B39" s="857"/>
      <c r="C39" s="168" t="s">
        <v>165</v>
      </c>
      <c r="D39" s="852" t="s">
        <v>191</v>
      </c>
      <c r="E39" s="233"/>
      <c r="F39" s="869"/>
    </row>
    <row r="40" spans="2:6" ht="15.75">
      <c r="B40" s="857"/>
      <c r="C40" s="157" t="s">
        <v>150</v>
      </c>
      <c r="D40" s="155" t="s">
        <v>192</v>
      </c>
      <c r="E40" s="159">
        <v>259674</v>
      </c>
      <c r="F40" s="844">
        <f t="shared" si="3"/>
        <v>23.635885360394596</v>
      </c>
    </row>
    <row r="41" spans="2:6" ht="15.75">
      <c r="B41" s="857"/>
      <c r="C41" s="157" t="s">
        <v>152</v>
      </c>
      <c r="D41" s="155" t="s">
        <v>193</v>
      </c>
      <c r="E41" s="159">
        <v>173441</v>
      </c>
      <c r="F41" s="844">
        <f t="shared" si="3"/>
        <v>15.786838854841836</v>
      </c>
    </row>
    <row r="42" spans="2:6" ht="16.5" thickBot="1">
      <c r="B42" s="857"/>
      <c r="C42" s="845" t="s">
        <v>153</v>
      </c>
      <c r="D42" s="846" t="s">
        <v>194</v>
      </c>
      <c r="E42" s="847">
        <v>106840</v>
      </c>
      <c r="F42" s="848">
        <f t="shared" si="3"/>
        <v>9.7247240459366697</v>
      </c>
    </row>
    <row r="43" spans="2:6" ht="16.5" thickBot="1">
      <c r="B43" s="858"/>
      <c r="C43" s="171" t="s">
        <v>155</v>
      </c>
      <c r="D43" s="170" t="s">
        <v>195</v>
      </c>
      <c r="E43" s="850">
        <f>E40+E41+E42</f>
        <v>539955</v>
      </c>
      <c r="F43" s="851">
        <f t="shared" si="3"/>
        <v>49.147448261173103</v>
      </c>
    </row>
    <row r="44" spans="2:6" ht="16.5" thickBot="1">
      <c r="B44" s="858"/>
      <c r="C44" s="188" t="s">
        <v>172</v>
      </c>
      <c r="D44" s="194" t="s">
        <v>196</v>
      </c>
      <c r="E44" s="870">
        <f>E38+E43</f>
        <v>771548</v>
      </c>
      <c r="F44" s="871">
        <f t="shared" si="3"/>
        <v>70.227362300583536</v>
      </c>
    </row>
    <row r="45" spans="2:6" ht="16.5" thickBot="1">
      <c r="B45" s="860"/>
      <c r="C45" s="861" t="s">
        <v>704</v>
      </c>
      <c r="D45" s="862"/>
      <c r="E45" s="872">
        <f>E44+E23</f>
        <v>891746</v>
      </c>
      <c r="F45" s="851">
        <f t="shared" si="3"/>
        <v>81.167949916396864</v>
      </c>
    </row>
    <row r="46" spans="2:6" ht="15.75">
      <c r="B46" s="153" t="s">
        <v>68</v>
      </c>
      <c r="C46" s="873" t="s">
        <v>197</v>
      </c>
      <c r="D46" s="873"/>
      <c r="E46" s="201">
        <f>E24+E32-E44</f>
        <v>327095</v>
      </c>
      <c r="F46" s="869">
        <f t="shared" si="3"/>
        <v>29.77263769941646</v>
      </c>
    </row>
    <row r="47" spans="2:6" ht="15.75">
      <c r="B47" s="234" t="s">
        <v>76</v>
      </c>
      <c r="C47" s="874" t="s">
        <v>198</v>
      </c>
      <c r="D47" s="874"/>
      <c r="E47" s="159">
        <v>0</v>
      </c>
      <c r="F47" s="844">
        <f t="shared" si="3"/>
        <v>0</v>
      </c>
    </row>
    <row r="48" spans="2:6" ht="15.75">
      <c r="B48" s="234" t="s">
        <v>78</v>
      </c>
      <c r="C48" s="874" t="s">
        <v>199</v>
      </c>
      <c r="D48" s="874"/>
      <c r="E48" s="159">
        <v>30941</v>
      </c>
      <c r="F48" s="844">
        <f t="shared" si="3"/>
        <v>2.8162924626106931</v>
      </c>
    </row>
    <row r="49" spans="2:6" ht="26.25" customHeight="1">
      <c r="B49" s="153" t="s">
        <v>80</v>
      </c>
      <c r="C49" s="875" t="s">
        <v>200</v>
      </c>
      <c r="D49" s="875"/>
      <c r="E49" s="159">
        <v>1686</v>
      </c>
      <c r="F49" s="844">
        <f t="shared" si="3"/>
        <v>0.15346204363018742</v>
      </c>
    </row>
    <row r="50" spans="2:6" ht="32.25" customHeight="1" thickBot="1">
      <c r="B50" s="162" t="s">
        <v>82</v>
      </c>
      <c r="C50" s="876" t="s">
        <v>201</v>
      </c>
      <c r="D50" s="876"/>
      <c r="E50" s="847">
        <v>1982</v>
      </c>
      <c r="F50" s="848">
        <f t="shared" si="3"/>
        <v>0.18040437157475175</v>
      </c>
    </row>
    <row r="51" spans="2:6" ht="16.5" thickBot="1">
      <c r="B51" s="192" t="s">
        <v>84</v>
      </c>
      <c r="C51" s="862" t="s">
        <v>202</v>
      </c>
      <c r="D51" s="862"/>
      <c r="E51" s="850">
        <f>E46-E48+E49-E50</f>
        <v>295858</v>
      </c>
      <c r="F51" s="851">
        <f t="shared" si="3"/>
        <v>26.929402908861206</v>
      </c>
    </row>
    <row r="52" spans="2:6" ht="16.5" thickBot="1">
      <c r="B52" s="192" t="s">
        <v>86</v>
      </c>
      <c r="C52" s="862" t="s">
        <v>203</v>
      </c>
      <c r="D52" s="862"/>
      <c r="E52" s="850">
        <v>0</v>
      </c>
      <c r="F52" s="851">
        <f t="shared" si="3"/>
        <v>0</v>
      </c>
    </row>
    <row r="53" spans="2:6" ht="16.5" thickBot="1">
      <c r="B53" s="192" t="s">
        <v>92</v>
      </c>
      <c r="C53" s="862" t="s">
        <v>204</v>
      </c>
      <c r="D53" s="862"/>
      <c r="E53" s="850">
        <f>E51-E52</f>
        <v>295858</v>
      </c>
      <c r="F53" s="851">
        <f t="shared" si="3"/>
        <v>26.929402908861206</v>
      </c>
    </row>
  </sheetData>
  <mergeCells count="19">
    <mergeCell ref="C52:D52"/>
    <mergeCell ref="C53:D53"/>
    <mergeCell ref="C46:D46"/>
    <mergeCell ref="C47:D47"/>
    <mergeCell ref="C48:D48"/>
    <mergeCell ref="C49:D49"/>
    <mergeCell ref="C50:D50"/>
    <mergeCell ref="B2:F2"/>
    <mergeCell ref="C4:D4"/>
    <mergeCell ref="C51:D51"/>
    <mergeCell ref="C45:D45"/>
    <mergeCell ref="C33:D33"/>
    <mergeCell ref="C34:D34"/>
    <mergeCell ref="B35:B44"/>
    <mergeCell ref="C25:D25"/>
    <mergeCell ref="B26:B32"/>
    <mergeCell ref="C5:D5"/>
    <mergeCell ref="C6:D6"/>
    <mergeCell ref="B7:B24"/>
  </mergeCells>
  <pageMargins left="0.70866141732283472" right="0.70866141732283472" top="0.74803149606299213" bottom="0.74803149606299213" header="0.31496062992125984" footer="0.31496062992125984"/>
  <pageSetup scale="9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5"/>
  <sheetViews>
    <sheetView zoomScaleNormal="100" workbookViewId="0"/>
  </sheetViews>
  <sheetFormatPr defaultColWidth="9.140625" defaultRowHeight="15"/>
  <cols>
    <col min="1" max="1" width="9.140625" style="58" customWidth="1"/>
    <col min="2" max="2" width="9.140625" style="58"/>
    <col min="3" max="3" width="44.28515625" style="11" customWidth="1"/>
    <col min="4" max="4" width="17.85546875" style="11" customWidth="1"/>
    <col min="5" max="5" width="13.28515625" style="11" customWidth="1"/>
    <col min="6" max="16384" width="9.140625" style="11"/>
  </cols>
  <sheetData>
    <row r="1" spans="2:6" s="58" customFormat="1"/>
    <row r="2" spans="2:6" ht="30" customHeight="1">
      <c r="B2" s="672" t="s">
        <v>231</v>
      </c>
      <c r="C2" s="672"/>
      <c r="D2" s="672"/>
      <c r="E2" s="672"/>
      <c r="F2" s="672"/>
    </row>
    <row r="3" spans="2:6" ht="15.75" thickBot="1">
      <c r="C3" s="50"/>
      <c r="D3" s="50"/>
      <c r="E3" s="68" t="s">
        <v>215</v>
      </c>
    </row>
    <row r="4" spans="2:6" ht="15.75">
      <c r="B4" s="670" t="s">
        <v>207</v>
      </c>
      <c r="C4" s="666" t="s">
        <v>214</v>
      </c>
      <c r="D4" s="668" t="s">
        <v>695</v>
      </c>
      <c r="E4" s="669"/>
    </row>
    <row r="5" spans="2:6" ht="14.1" customHeight="1" thickBot="1">
      <c r="B5" s="671"/>
      <c r="C5" s="667"/>
      <c r="D5" s="83" t="s">
        <v>145</v>
      </c>
      <c r="E5" s="84" t="s">
        <v>2</v>
      </c>
    </row>
    <row r="6" spans="2:6" s="59" customFormat="1" ht="12" customHeight="1" thickBot="1">
      <c r="B6" s="275">
        <v>1</v>
      </c>
      <c r="C6" s="246">
        <v>2</v>
      </c>
      <c r="D6" s="246">
        <v>3</v>
      </c>
      <c r="E6" s="247">
        <v>4</v>
      </c>
    </row>
    <row r="7" spans="2:6" s="12" customFormat="1" ht="15" customHeight="1">
      <c r="B7" s="268" t="s">
        <v>46</v>
      </c>
      <c r="C7" s="269" t="s">
        <v>209</v>
      </c>
      <c r="D7" s="67">
        <v>2600382</v>
      </c>
      <c r="E7" s="334">
        <f>D7/D$15*100</f>
        <v>12.274665526738035</v>
      </c>
    </row>
    <row r="8" spans="2:6" s="63" customFormat="1" ht="15" customHeight="1">
      <c r="B8" s="265" t="s">
        <v>47</v>
      </c>
      <c r="C8" s="264" t="s">
        <v>210</v>
      </c>
      <c r="D8" s="66">
        <v>1618685</v>
      </c>
      <c r="E8" s="334">
        <f t="shared" ref="E8:E14" si="0">D8/D$15*100</f>
        <v>7.640730080483543</v>
      </c>
    </row>
    <row r="9" spans="2:6" s="64" customFormat="1" ht="15" customHeight="1">
      <c r="B9" s="266" t="s">
        <v>66</v>
      </c>
      <c r="C9" s="264" t="s">
        <v>216</v>
      </c>
      <c r="D9" s="66">
        <v>4393701</v>
      </c>
      <c r="E9" s="334">
        <f t="shared" si="0"/>
        <v>20.739726009291878</v>
      </c>
    </row>
    <row r="10" spans="2:6" s="63" customFormat="1" ht="15" customHeight="1">
      <c r="B10" s="265" t="s">
        <v>68</v>
      </c>
      <c r="C10" s="264" t="s">
        <v>217</v>
      </c>
      <c r="D10" s="66">
        <v>490531</v>
      </c>
      <c r="E10" s="334">
        <f t="shared" si="0"/>
        <v>2.3154690178198183</v>
      </c>
    </row>
    <row r="11" spans="2:6" s="64" customFormat="1" ht="15" customHeight="1">
      <c r="B11" s="266" t="s">
        <v>76</v>
      </c>
      <c r="C11" s="264" t="s">
        <v>211</v>
      </c>
      <c r="D11" s="66">
        <v>348047</v>
      </c>
      <c r="E11" s="334">
        <f t="shared" si="0"/>
        <v>1.6428972791630587</v>
      </c>
    </row>
    <row r="12" spans="2:6" s="63" customFormat="1" ht="15" customHeight="1">
      <c r="B12" s="267" t="s">
        <v>78</v>
      </c>
      <c r="C12" s="264" t="s">
        <v>218</v>
      </c>
      <c r="D12" s="66">
        <v>829534</v>
      </c>
      <c r="E12" s="334">
        <f t="shared" si="0"/>
        <v>3.9156756172966545</v>
      </c>
    </row>
    <row r="13" spans="2:6" s="64" customFormat="1" ht="15" customHeight="1">
      <c r="B13" s="266" t="s">
        <v>80</v>
      </c>
      <c r="C13" s="264" t="s">
        <v>212</v>
      </c>
      <c r="D13" s="66">
        <v>10832483</v>
      </c>
      <c r="E13" s="334">
        <f t="shared" si="0"/>
        <v>51.132912644786735</v>
      </c>
    </row>
    <row r="14" spans="2:6" s="64" customFormat="1" ht="15" customHeight="1" thickBot="1">
      <c r="B14" s="276" t="s">
        <v>82</v>
      </c>
      <c r="C14" s="277" t="s">
        <v>213</v>
      </c>
      <c r="D14" s="73">
        <v>71589</v>
      </c>
      <c r="E14" s="334">
        <f t="shared" si="0"/>
        <v>0.33792382442027719</v>
      </c>
    </row>
    <row r="15" spans="2:6" s="65" customFormat="1" ht="15" customHeight="1" thickBot="1">
      <c r="B15" s="278"/>
      <c r="C15" s="279" t="s">
        <v>219</v>
      </c>
      <c r="D15" s="280">
        <f>SUM(D7:D14)</f>
        <v>21184952</v>
      </c>
      <c r="E15" s="335">
        <f>SUM(E7:E14)</f>
        <v>100</v>
      </c>
      <c r="F15" s="63"/>
    </row>
  </sheetData>
  <mergeCells count="4">
    <mergeCell ref="C4:C5"/>
    <mergeCell ref="D4:E4"/>
    <mergeCell ref="B4:B5"/>
    <mergeCell ref="B2:F2"/>
  </mergeCells>
  <pageMargins left="0.70866141732283472" right="1.3779527559055118" top="0.74803149606299213" bottom="0.74803149606299213" header="0.31496062992125984" footer="0.31496062992125984"/>
  <pageSetup orientation="landscape" r:id="rId1"/>
  <ignoredErrors>
    <ignoredError sqref="D15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2"/>
  <sheetViews>
    <sheetView zoomScaleNormal="100" workbookViewId="0"/>
  </sheetViews>
  <sheetFormatPr defaultColWidth="9.140625" defaultRowHeight="15"/>
  <cols>
    <col min="1" max="2" width="9.140625" style="58"/>
    <col min="3" max="3" width="37.28515625" style="11" customWidth="1"/>
    <col min="4" max="4" width="15.7109375" style="11" customWidth="1"/>
    <col min="5" max="16384" width="9.140625" style="11"/>
  </cols>
  <sheetData>
    <row r="1" spans="2:5" s="58" customFormat="1"/>
    <row r="2" spans="2:5" ht="30" customHeight="1">
      <c r="B2" s="672" t="s">
        <v>232</v>
      </c>
      <c r="C2" s="672"/>
      <c r="D2" s="672"/>
      <c r="E2" s="672"/>
    </row>
    <row r="3" spans="2:5" ht="15.75" thickBot="1">
      <c r="D3" s="50"/>
      <c r="E3" s="60" t="s">
        <v>205</v>
      </c>
    </row>
    <row r="4" spans="2:5" ht="15.75">
      <c r="B4" s="670" t="s">
        <v>207</v>
      </c>
      <c r="C4" s="673" t="s">
        <v>220</v>
      </c>
      <c r="D4" s="675" t="s">
        <v>695</v>
      </c>
      <c r="E4" s="676"/>
    </row>
    <row r="5" spans="2:5" ht="16.5" thickBot="1">
      <c r="B5" s="677"/>
      <c r="C5" s="674"/>
      <c r="D5" s="271" t="s">
        <v>145</v>
      </c>
      <c r="E5" s="272" t="s">
        <v>2</v>
      </c>
    </row>
    <row r="6" spans="2:5" s="59" customFormat="1" ht="13.5" thickBot="1">
      <c r="B6" s="286">
        <v>1</v>
      </c>
      <c r="C6" s="248">
        <v>2</v>
      </c>
      <c r="D6" s="248">
        <v>3</v>
      </c>
      <c r="E6" s="282">
        <v>4</v>
      </c>
    </row>
    <row r="7" spans="2:5" ht="15.75">
      <c r="B7" s="287" t="s">
        <v>46</v>
      </c>
      <c r="C7" s="281" t="s">
        <v>221</v>
      </c>
      <c r="D7" s="69">
        <v>14637403</v>
      </c>
      <c r="E7" s="336">
        <f>D7/D$12*100</f>
        <v>69.093397048999677</v>
      </c>
    </row>
    <row r="8" spans="2:5" ht="15.75">
      <c r="B8" s="288" t="s">
        <v>47</v>
      </c>
      <c r="C8" s="274" t="s">
        <v>222</v>
      </c>
      <c r="D8" s="70">
        <v>133257</v>
      </c>
      <c r="E8" s="336">
        <f t="shared" ref="E8:E11" si="0">D8/D$12*100</f>
        <v>0.62901723827365763</v>
      </c>
    </row>
    <row r="9" spans="2:5" ht="15.75">
      <c r="B9" s="288" t="s">
        <v>66</v>
      </c>
      <c r="C9" s="274" t="s">
        <v>223</v>
      </c>
      <c r="D9" s="70">
        <v>714887</v>
      </c>
      <c r="E9" s="336">
        <f t="shared" si="0"/>
        <v>3.3745037515308036</v>
      </c>
    </row>
    <row r="10" spans="2:5" ht="15.75">
      <c r="B10" s="288" t="s">
        <v>68</v>
      </c>
      <c r="C10" s="274" t="s">
        <v>224</v>
      </c>
      <c r="D10" s="70">
        <v>3356134</v>
      </c>
      <c r="E10" s="336">
        <f t="shared" si="0"/>
        <v>15.842065632246891</v>
      </c>
    </row>
    <row r="11" spans="2:5" ht="16.5" thickBot="1">
      <c r="B11" s="289" t="s">
        <v>76</v>
      </c>
      <c r="C11" s="283" t="s">
        <v>225</v>
      </c>
      <c r="D11" s="71">
        <v>2343271</v>
      </c>
      <c r="E11" s="336">
        <f t="shared" si="0"/>
        <v>11.061016328948964</v>
      </c>
    </row>
    <row r="12" spans="2:5" ht="16.5" thickBot="1">
      <c r="B12" s="284"/>
      <c r="C12" s="285" t="s">
        <v>219</v>
      </c>
      <c r="D12" s="72">
        <f>SUM(D7:D11)</f>
        <v>21184952</v>
      </c>
      <c r="E12" s="337">
        <f>SUM(E7:E11)</f>
        <v>100</v>
      </c>
    </row>
  </sheetData>
  <mergeCells count="4">
    <mergeCell ref="C4:C5"/>
    <mergeCell ref="D4:E4"/>
    <mergeCell ref="B2:E2"/>
    <mergeCell ref="B4:B5"/>
  </mergeCells>
  <pageMargins left="0.70866141732283472" right="0.70866141732283472" top="0.74803149606299213" bottom="0.74803149606299213" header="0.31496062992125984" footer="0.31496062992125984"/>
  <pageSetup fitToHeight="0" orientation="landscape" r:id="rId1"/>
  <ignoredErrors>
    <ignoredError sqref="D12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13"/>
  <sheetViews>
    <sheetView workbookViewId="0"/>
  </sheetViews>
  <sheetFormatPr defaultRowHeight="15"/>
  <cols>
    <col min="1" max="2" width="9.140625" style="58"/>
    <col min="3" max="3" width="33.7109375" customWidth="1"/>
    <col min="4" max="4" width="20" customWidth="1"/>
    <col min="5" max="5" width="12.85546875" customWidth="1"/>
  </cols>
  <sheetData>
    <row r="1" spans="2:6" s="58" customFormat="1"/>
    <row r="2" spans="2:6" ht="30" customHeight="1">
      <c r="B2" s="663" t="s">
        <v>233</v>
      </c>
      <c r="C2" s="663"/>
      <c r="D2" s="663"/>
      <c r="E2" s="663"/>
      <c r="F2" s="663"/>
    </row>
    <row r="3" spans="2:6" ht="15.75" thickBot="1">
      <c r="E3" s="62" t="s">
        <v>205</v>
      </c>
    </row>
    <row r="4" spans="2:6" ht="15.75" customHeight="1">
      <c r="B4" s="678" t="s">
        <v>207</v>
      </c>
      <c r="C4" s="673" t="s">
        <v>220</v>
      </c>
      <c r="D4" s="675" t="s">
        <v>695</v>
      </c>
      <c r="E4" s="676"/>
    </row>
    <row r="5" spans="2:6" ht="16.5" thickBot="1">
      <c r="B5" s="679"/>
      <c r="C5" s="674"/>
      <c r="D5" s="271" t="s">
        <v>145</v>
      </c>
      <c r="E5" s="272" t="s">
        <v>2</v>
      </c>
    </row>
    <row r="6" spans="2:6" s="59" customFormat="1" ht="12" customHeight="1" thickBot="1">
      <c r="B6" s="286">
        <v>1</v>
      </c>
      <c r="C6" s="248">
        <v>2</v>
      </c>
      <c r="D6" s="248">
        <v>3</v>
      </c>
      <c r="E6" s="208">
        <v>4</v>
      </c>
    </row>
    <row r="7" spans="2:6" ht="15" customHeight="1">
      <c r="B7" s="287" t="s">
        <v>46</v>
      </c>
      <c r="C7" s="281" t="s">
        <v>228</v>
      </c>
      <c r="D7" s="69">
        <v>6472017</v>
      </c>
      <c r="E7" s="336">
        <f>D7/D$10*100</f>
        <v>61.939448032154829</v>
      </c>
    </row>
    <row r="8" spans="2:6" ht="15" customHeight="1">
      <c r="B8" s="288" t="s">
        <v>47</v>
      </c>
      <c r="C8" s="274" t="s">
        <v>229</v>
      </c>
      <c r="D8" s="70">
        <v>283812</v>
      </c>
      <c r="E8" s="336">
        <f t="shared" ref="E8:E9" si="0">D8/D$10*100</f>
        <v>2.7161793031294459</v>
      </c>
    </row>
    <row r="9" spans="2:6" ht="15" customHeight="1" thickBot="1">
      <c r="B9" s="289" t="s">
        <v>66</v>
      </c>
      <c r="C9" s="283" t="s">
        <v>230</v>
      </c>
      <c r="D9" s="71">
        <v>3693113</v>
      </c>
      <c r="E9" s="336">
        <f t="shared" si="0"/>
        <v>35.344372664715721</v>
      </c>
    </row>
    <row r="10" spans="2:6" ht="16.5" thickBot="1">
      <c r="B10" s="284"/>
      <c r="C10" s="285" t="s">
        <v>219</v>
      </c>
      <c r="D10" s="72">
        <f>SUM(D7:D9)</f>
        <v>10448942</v>
      </c>
      <c r="E10" s="337">
        <f>SUM(E7:E9)</f>
        <v>100</v>
      </c>
    </row>
    <row r="13" spans="2:6">
      <c r="C13" s="58"/>
    </row>
  </sheetData>
  <mergeCells count="4">
    <mergeCell ref="C4:C5"/>
    <mergeCell ref="D4:E4"/>
    <mergeCell ref="B2:F2"/>
    <mergeCell ref="B4:B5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D10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autoPageBreaks="0"/>
  </sheetPr>
  <dimension ref="A1:G11"/>
  <sheetViews>
    <sheetView zoomScaleNormal="100" workbookViewId="0"/>
  </sheetViews>
  <sheetFormatPr defaultColWidth="9.140625" defaultRowHeight="15"/>
  <cols>
    <col min="1" max="1" width="18.7109375" style="11" customWidth="1"/>
    <col min="2" max="7" width="10.7109375" style="11" customWidth="1"/>
    <col min="8" max="16384" width="9.140625" style="11"/>
  </cols>
  <sheetData>
    <row r="1" spans="1:7">
      <c r="A1" s="26" t="s">
        <v>44</v>
      </c>
      <c r="B1" s="26"/>
    </row>
    <row r="2" spans="1:7" ht="15.75" thickBot="1">
      <c r="C2" s="29"/>
    </row>
    <row r="3" spans="1:7" ht="26.25" customHeight="1">
      <c r="A3" s="683" t="s">
        <v>0</v>
      </c>
      <c r="B3" s="680" t="s">
        <v>39</v>
      </c>
      <c r="C3" s="681"/>
      <c r="D3" s="680" t="s">
        <v>40</v>
      </c>
      <c r="E3" s="681"/>
      <c r="F3" s="682" t="s">
        <v>43</v>
      </c>
      <c r="G3" s="683"/>
    </row>
    <row r="4" spans="1:7" ht="14.1" customHeight="1">
      <c r="A4" s="684"/>
      <c r="B4" s="44" t="s">
        <v>36</v>
      </c>
      <c r="C4" s="45" t="s">
        <v>1</v>
      </c>
      <c r="D4" s="44" t="s">
        <v>36</v>
      </c>
      <c r="E4" s="45" t="s">
        <v>1</v>
      </c>
      <c r="F4" s="44" t="s">
        <v>36</v>
      </c>
      <c r="G4" s="46" t="s">
        <v>1</v>
      </c>
    </row>
    <row r="5" spans="1:7" ht="33.75" customHeight="1">
      <c r="A5" s="684"/>
      <c r="B5" s="13" t="s">
        <v>36</v>
      </c>
      <c r="C5" s="14" t="s">
        <v>37</v>
      </c>
      <c r="D5" s="13" t="s">
        <v>36</v>
      </c>
      <c r="E5" s="14" t="s">
        <v>37</v>
      </c>
      <c r="F5" s="13" t="s">
        <v>36</v>
      </c>
      <c r="G5" s="42" t="s">
        <v>37</v>
      </c>
    </row>
    <row r="6" spans="1:7" ht="12" customHeight="1">
      <c r="A6" s="30">
        <v>1</v>
      </c>
      <c r="B6" s="8">
        <v>2</v>
      </c>
      <c r="C6" s="9">
        <v>3</v>
      </c>
      <c r="D6" s="8">
        <v>4</v>
      </c>
      <c r="E6" s="9">
        <v>5</v>
      </c>
      <c r="F6" s="8" t="s">
        <v>41</v>
      </c>
      <c r="G6" s="30" t="s">
        <v>42</v>
      </c>
    </row>
    <row r="7" spans="1:7" ht="15" customHeight="1" thickBot="1">
      <c r="A7" s="43"/>
      <c r="B7" s="31"/>
      <c r="C7" s="32"/>
      <c r="D7" s="31"/>
      <c r="E7" s="32"/>
      <c r="F7" s="31">
        <f>B7+D7</f>
        <v>0</v>
      </c>
      <c r="G7" s="32">
        <f>C7+E7</f>
        <v>0</v>
      </c>
    </row>
    <row r="11" spans="1:7">
      <c r="A11" s="41" t="s">
        <v>38</v>
      </c>
    </row>
  </sheetData>
  <mergeCells count="4">
    <mergeCell ref="B3:C3"/>
    <mergeCell ref="D3:E3"/>
    <mergeCell ref="F3:G3"/>
    <mergeCell ref="A3:A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27</vt:i4>
      </vt:variant>
    </vt:vector>
  </HeadingPairs>
  <TitlesOfParts>
    <vt:vector size="56" baseType="lpstr">
      <vt:lpstr>Info</vt:lpstr>
      <vt:lpstr>Tab</vt:lpstr>
      <vt:lpstr>Tab1 s</vt:lpstr>
      <vt:lpstr>Tab1</vt:lpstr>
      <vt:lpstr>Tab2</vt:lpstr>
      <vt:lpstr>Tab3</vt:lpstr>
      <vt:lpstr>Tab4</vt:lpstr>
      <vt:lpstr>Tab5</vt:lpstr>
      <vt:lpstr>Tab5s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'Tab1'!Print_Area</vt:lpstr>
      <vt:lpstr>'Tab1 s'!Print_Area</vt:lpstr>
      <vt:lpstr>'Tab10'!Print_Area</vt:lpstr>
      <vt:lpstr>'Tab11'!Print_Area</vt:lpstr>
      <vt:lpstr>'Tab12'!Print_Area</vt:lpstr>
      <vt:lpstr>'Tab13'!Print_Area</vt:lpstr>
      <vt:lpstr>'Tab14'!Print_Area</vt:lpstr>
      <vt:lpstr>'Tab15'!Print_Area</vt:lpstr>
      <vt:lpstr>'Tab16'!Print_Area</vt:lpstr>
      <vt:lpstr>'Tab17'!Print_Area</vt:lpstr>
      <vt:lpstr>'Tab18'!Print_Area</vt:lpstr>
      <vt:lpstr>'Tab19'!Print_Area</vt:lpstr>
      <vt:lpstr>'Tab2'!Print_Area</vt:lpstr>
      <vt:lpstr>'Tab20'!Print_Area</vt:lpstr>
      <vt:lpstr>'Tab21'!Print_Area</vt:lpstr>
      <vt:lpstr>'Tab22'!Print_Area</vt:lpstr>
      <vt:lpstr>'Tab23'!Print_Area</vt:lpstr>
      <vt:lpstr>'Tab24'!Print_Area</vt:lpstr>
      <vt:lpstr>'Tab25'!Print_Area</vt:lpstr>
      <vt:lpstr>'Tab3'!Print_Area</vt:lpstr>
      <vt:lpstr>'Tab4'!Print_Area</vt:lpstr>
      <vt:lpstr>'Tab5'!Print_Area</vt:lpstr>
      <vt:lpstr>Tab5s!Print_Area</vt:lpstr>
      <vt:lpstr>'Tab6'!Print_Area</vt:lpstr>
      <vt:lpstr>'Tab7'!Print_Area</vt:lpstr>
      <vt:lpstr>'Tab8'!Print_Area</vt:lpstr>
      <vt:lpstr>'Tab9'!Print_Area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Odjel za izvj. i stat.</dc:creator>
  <cp:lastModifiedBy>Enisa SuljagicNB</cp:lastModifiedBy>
  <cp:lastPrinted>2021-08-17T06:36:07Z</cp:lastPrinted>
  <dcterms:created xsi:type="dcterms:W3CDTF">2019-07-26T12:02:38Z</dcterms:created>
  <dcterms:modified xsi:type="dcterms:W3CDTF">2022-02-14T13:12:49Z</dcterms:modified>
</cp:coreProperties>
</file>