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isa.suljagic\Documents\Documents\Odjel za izvjestavanje i statistiku\Tabele za objavu na FBA stranici\2025\31032025\"/>
    </mc:Choice>
  </mc:AlternateContent>
  <xr:revisionPtr revIDLastSave="0" documentId="13_ncr:1_{CDC6B782-FFBE-4458-A7C7-06A63BFF38C7}" xr6:coauthVersionLast="47" xr6:coauthVersionMax="47" xr10:uidLastSave="{00000000-0000-0000-0000-000000000000}"/>
  <bookViews>
    <workbookView xWindow="-120" yWindow="-120" windowWidth="29040" windowHeight="15720" tabRatio="911" activeTab="25" xr2:uid="{00000000-000D-0000-FFFF-FFFF00000000}"/>
  </bookViews>
  <sheets>
    <sheet name="Info" sheetId="56" r:id="rId1"/>
    <sheet name="Tab" sheetId="115" r:id="rId2"/>
    <sheet name="Tab1 s" sheetId="117" state="hidden" r:id="rId3"/>
    <sheet name="Tab1" sheetId="124" r:id="rId4"/>
    <sheet name="Tab2" sheetId="135" r:id="rId5"/>
    <sheet name="Tab3" sheetId="116" r:id="rId6"/>
    <sheet name="Tab4" sheetId="118" r:id="rId7"/>
    <sheet name="Tab5" sheetId="119" r:id="rId8"/>
    <sheet name="Tab5s" sheetId="123" state="hidden" r:id="rId9"/>
    <sheet name="Tab6" sheetId="120" r:id="rId10"/>
    <sheet name="Tab7" sheetId="121" r:id="rId11"/>
    <sheet name="Tab8" sheetId="136" r:id="rId12"/>
    <sheet name="Tab9" sheetId="137" r:id="rId13"/>
    <sheet name="Tab10" sheetId="122" r:id="rId14"/>
    <sheet name="Tab11" sheetId="128" r:id="rId15"/>
    <sheet name="Tab12" sheetId="138" r:id="rId16"/>
    <sheet name="Tab13" sheetId="139" r:id="rId17"/>
    <sheet name="Tab14" sheetId="140" r:id="rId18"/>
    <sheet name="Tab15" sheetId="141" r:id="rId19"/>
    <sheet name="Tab16" sheetId="142" r:id="rId20"/>
    <sheet name="Tab17" sheetId="149" r:id="rId21"/>
    <sheet name="Tab18" sheetId="150" r:id="rId22"/>
    <sheet name="Tab19" sheetId="144" r:id="rId23"/>
    <sheet name="Tab20" sheetId="145" r:id="rId24"/>
    <sheet name="Tab21" sheetId="148" r:id="rId25"/>
    <sheet name="Tab22" sheetId="151" r:id="rId26"/>
  </sheets>
  <definedNames>
    <definedName name="_GoBack" localSheetId="3">'Tab1'!#REF!</definedName>
    <definedName name="_GoBack" localSheetId="2">'Tab1 s'!#REF!</definedName>
    <definedName name="_Toc12440780" localSheetId="3">'Tab1'!#REF!</definedName>
    <definedName name="_Toc12440780" localSheetId="2">'Tab1 s'!#REF!</definedName>
    <definedName name="_Toc12440780" localSheetId="5">'Tab3'!#REF!</definedName>
    <definedName name="_Toc12440780" localSheetId="6">'Tab4'!#REF!</definedName>
    <definedName name="_Toc12440784" localSheetId="5">'Tab3'!#REF!</definedName>
    <definedName name="_Toc12440784" localSheetId="6">'Tab4'!#REF!</definedName>
    <definedName name="_Toc12440804" localSheetId="1">Tab!#REF!</definedName>
    <definedName name="_xlnm.Print_Area" localSheetId="3">'Tab1'!$B:$E</definedName>
    <definedName name="_xlnm.Print_Area" localSheetId="2">'Tab1 s'!$A$1:$C$36</definedName>
    <definedName name="_xlnm.Print_Area" localSheetId="13">'Tab10'!$B:$E</definedName>
    <definedName name="_xlnm.Print_Area" localSheetId="14">'Tab11'!$B:$E</definedName>
    <definedName name="_xlnm.Print_Area" localSheetId="15">'Tab12'!$B:$G</definedName>
    <definedName name="_xlnm.Print_Area" localSheetId="16">'Tab13'!$B:$E</definedName>
    <definedName name="_xlnm.Print_Area" localSheetId="17">'Tab14'!$B:$D</definedName>
    <definedName name="_xlnm.Print_Area" localSheetId="18">'Tab15'!$B:$G</definedName>
    <definedName name="_xlnm.Print_Area" localSheetId="19">'Tab16'!$B:$G</definedName>
    <definedName name="_xlnm.Print_Area" localSheetId="20">'Tab17'!$B:$H</definedName>
    <definedName name="_xlnm.Print_Area" localSheetId="21">'Tab18'!$B:$F</definedName>
    <definedName name="_xlnm.Print_Area" localSheetId="22">'Tab19'!$B:$E</definedName>
    <definedName name="_xlnm.Print_Area" localSheetId="4">'Tab2'!$B:$F</definedName>
    <definedName name="_xlnm.Print_Area" localSheetId="23">'Tab20'!$B:$E</definedName>
    <definedName name="_xlnm.Print_Area" localSheetId="24">'Tab21'!$B:$H</definedName>
    <definedName name="_xlnm.Print_Area" localSheetId="25">'Tab22'!$B:$G</definedName>
    <definedName name="_xlnm.Print_Area" localSheetId="5">'Tab3'!$B:$E</definedName>
    <definedName name="_xlnm.Print_Area" localSheetId="6">'Tab4'!$B:$E</definedName>
    <definedName name="_xlnm.Print_Area" localSheetId="7">'Tab5'!$B:$E</definedName>
    <definedName name="_xlnm.Print_Area" localSheetId="8">Tab5s!$A$1:$C$8</definedName>
    <definedName name="_xlnm.Print_Area" localSheetId="9">'Tab6'!$B:$E</definedName>
    <definedName name="_xlnm.Print_Area" localSheetId="10">'Tab7'!$B:$F</definedName>
    <definedName name="_xlnm.Print_Area" localSheetId="11">'Tab8'!$B$2:$K$32</definedName>
    <definedName name="_xlnm.Print_Area" localSheetId="12">'Tab9'!$B:$E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35" l="1"/>
  <c r="D22" i="144"/>
  <c r="F30" i="142"/>
  <c r="E29" i="142"/>
  <c r="D29" i="142"/>
  <c r="F74" i="135" l="1"/>
  <c r="K30" i="136"/>
  <c r="K31" i="136"/>
  <c r="K29" i="136"/>
  <c r="K27" i="136"/>
  <c r="F19" i="135" l="1"/>
  <c r="F58" i="135"/>
  <c r="F63" i="135" s="1"/>
  <c r="F37" i="142"/>
  <c r="F38" i="142"/>
  <c r="F39" i="142"/>
  <c r="F41" i="142"/>
  <c r="F42" i="142"/>
  <c r="F43" i="142"/>
  <c r="F45" i="142"/>
  <c r="F46" i="142"/>
  <c r="F47" i="142"/>
  <c r="F55" i="141"/>
  <c r="F56" i="141"/>
  <c r="F57" i="141"/>
  <c r="F54" i="141"/>
  <c r="F45" i="141"/>
  <c r="E14" i="121" l="1"/>
  <c r="F14" i="121"/>
  <c r="D14" i="121"/>
  <c r="D14" i="120" l="1"/>
  <c r="D14" i="116"/>
  <c r="F68" i="135" l="1"/>
  <c r="F36" i="135"/>
  <c r="F18" i="135"/>
  <c r="F12" i="135"/>
  <c r="F8" i="135"/>
  <c r="F82" i="135" l="1"/>
  <c r="G68" i="135" s="1"/>
  <c r="F15" i="135"/>
  <c r="F56" i="135" l="1"/>
  <c r="F50" i="135"/>
  <c r="G15" i="135" s="1"/>
  <c r="G72" i="135"/>
  <c r="G76" i="135"/>
  <c r="G80" i="135"/>
  <c r="G69" i="135"/>
  <c r="G73" i="135"/>
  <c r="G77" i="135"/>
  <c r="G81" i="135"/>
  <c r="G70" i="135"/>
  <c r="G74" i="135"/>
  <c r="G78" i="135"/>
  <c r="G82" i="135"/>
  <c r="G71" i="135"/>
  <c r="G75" i="135"/>
  <c r="G79" i="135"/>
  <c r="G52" i="135" l="1"/>
  <c r="G10" i="135"/>
  <c r="G13" i="135"/>
  <c r="G18" i="135"/>
  <c r="G22" i="135"/>
  <c r="G26" i="135"/>
  <c r="G30" i="135"/>
  <c r="G34" i="135"/>
  <c r="G38" i="135"/>
  <c r="G42" i="135"/>
  <c r="G46" i="135"/>
  <c r="G50" i="135"/>
  <c r="G54" i="135"/>
  <c r="G58" i="135"/>
  <c r="G62" i="135"/>
  <c r="G9" i="135"/>
  <c r="G19" i="135"/>
  <c r="G23" i="135"/>
  <c r="G27" i="135"/>
  <c r="G31" i="135"/>
  <c r="G35" i="135"/>
  <c r="G39" i="135"/>
  <c r="G43" i="135"/>
  <c r="G47" i="135"/>
  <c r="G51" i="135"/>
  <c r="G55" i="135"/>
  <c r="G59" i="135"/>
  <c r="G63" i="135"/>
  <c r="G11" i="135"/>
  <c r="G16" i="135"/>
  <c r="G20" i="135"/>
  <c r="G24" i="135"/>
  <c r="G28" i="135"/>
  <c r="G32" i="135"/>
  <c r="G36" i="135"/>
  <c r="G40" i="135"/>
  <c r="G44" i="135"/>
  <c r="G48" i="135"/>
  <c r="G60" i="135"/>
  <c r="G12" i="135"/>
  <c r="G17" i="135"/>
  <c r="G21" i="135"/>
  <c r="G25" i="135"/>
  <c r="G29" i="135"/>
  <c r="G33" i="135"/>
  <c r="G37" i="135"/>
  <c r="G41" i="135"/>
  <c r="G45" i="135"/>
  <c r="G49" i="135"/>
  <c r="G53" i="135"/>
  <c r="G57" i="135"/>
  <c r="G61" i="135"/>
  <c r="G65" i="135"/>
  <c r="G14" i="135"/>
  <c r="G8" i="135"/>
  <c r="F64" i="135"/>
  <c r="G56" i="135"/>
  <c r="E76" i="124"/>
  <c r="E73" i="124"/>
  <c r="E69" i="124"/>
  <c r="E65" i="124"/>
  <c r="E60" i="124"/>
  <c r="E53" i="124"/>
  <c r="E43" i="124"/>
  <c r="E32" i="124"/>
  <c r="E29" i="124"/>
  <c r="E25" i="124"/>
  <c r="E16" i="124"/>
  <c r="E13" i="124"/>
  <c r="E9" i="124"/>
  <c r="F66" i="135" l="1"/>
  <c r="G64" i="135"/>
  <c r="E38" i="124"/>
  <c r="E58" i="124"/>
  <c r="E79" i="124"/>
  <c r="G66" i="135" l="1"/>
  <c r="F83" i="135"/>
  <c r="F12" i="124"/>
  <c r="F16" i="124"/>
  <c r="F20" i="124"/>
  <c r="F24" i="124"/>
  <c r="F28" i="124"/>
  <c r="F32" i="124"/>
  <c r="F36" i="124"/>
  <c r="F13" i="124"/>
  <c r="F17" i="124"/>
  <c r="F21" i="124"/>
  <c r="F25" i="124"/>
  <c r="F29" i="124"/>
  <c r="F33" i="124"/>
  <c r="F37" i="124"/>
  <c r="F10" i="124"/>
  <c r="F14" i="124"/>
  <c r="F18" i="124"/>
  <c r="F22" i="124"/>
  <c r="F26" i="124"/>
  <c r="F30" i="124"/>
  <c r="F34" i="124"/>
  <c r="F8" i="124"/>
  <c r="F11" i="124"/>
  <c r="F15" i="124"/>
  <c r="F19" i="124"/>
  <c r="F23" i="124"/>
  <c r="F27" i="124"/>
  <c r="F31" i="124"/>
  <c r="F35" i="124"/>
  <c r="F9" i="124"/>
  <c r="E80" i="124"/>
  <c r="F58" i="124" s="1"/>
  <c r="E40" i="124"/>
  <c r="F79" i="124" l="1"/>
  <c r="F38" i="124"/>
  <c r="E82" i="124"/>
  <c r="F47" i="124"/>
  <c r="F51" i="124"/>
  <c r="F55" i="124"/>
  <c r="F64" i="124"/>
  <c r="F68" i="124"/>
  <c r="F72" i="124"/>
  <c r="F80" i="124"/>
  <c r="F54" i="124"/>
  <c r="F67" i="124"/>
  <c r="F44" i="124"/>
  <c r="F48" i="124"/>
  <c r="F52" i="124"/>
  <c r="F56" i="124"/>
  <c r="F61" i="124"/>
  <c r="F77" i="124"/>
  <c r="F42" i="124"/>
  <c r="F50" i="124"/>
  <c r="F63" i="124"/>
  <c r="F75" i="124"/>
  <c r="F45" i="124"/>
  <c r="F49" i="124"/>
  <c r="F57" i="124"/>
  <c r="F62" i="124"/>
  <c r="F66" i="124"/>
  <c r="F70" i="124"/>
  <c r="F74" i="124"/>
  <c r="F78" i="124"/>
  <c r="F46" i="124"/>
  <c r="F71" i="124"/>
  <c r="F73" i="124"/>
  <c r="F76" i="124"/>
  <c r="F43" i="124"/>
  <c r="F65" i="124"/>
  <c r="F69" i="124"/>
  <c r="F53" i="124"/>
  <c r="F60" i="124"/>
  <c r="D13" i="148" l="1"/>
  <c r="E13" i="148"/>
  <c r="F13" i="148"/>
  <c r="D39" i="141"/>
  <c r="E39" i="141"/>
  <c r="F10" i="142" l="1"/>
  <c r="F11" i="142"/>
  <c r="F12" i="142"/>
  <c r="F13" i="142"/>
  <c r="F14" i="142"/>
  <c r="F9" i="142"/>
  <c r="D22" i="145"/>
  <c r="D26" i="138"/>
  <c r="E26" i="138"/>
  <c r="F26" i="138"/>
  <c r="G26" i="138"/>
  <c r="G16" i="148" l="1"/>
  <c r="G17" i="148"/>
  <c r="G18" i="148"/>
  <c r="G15" i="148"/>
  <c r="E25" i="151"/>
  <c r="D25" i="151"/>
  <c r="E19" i="151"/>
  <c r="D19" i="151"/>
  <c r="E15" i="151"/>
  <c r="D15" i="151"/>
  <c r="E9" i="151"/>
  <c r="D9" i="151"/>
  <c r="D22" i="141"/>
  <c r="E22" i="141"/>
  <c r="K7" i="136"/>
  <c r="K8" i="136"/>
  <c r="K9" i="136"/>
  <c r="K10" i="136"/>
  <c r="K11" i="136"/>
  <c r="K12" i="136"/>
  <c r="K13" i="136"/>
  <c r="K14" i="136"/>
  <c r="K15" i="136"/>
  <c r="K16" i="136"/>
  <c r="K17" i="136"/>
  <c r="K18" i="136"/>
  <c r="K19" i="136"/>
  <c r="K20" i="136"/>
  <c r="K21" i="136"/>
  <c r="K22" i="136"/>
  <c r="K23" i="136"/>
  <c r="K24" i="136"/>
  <c r="K25" i="136"/>
  <c r="K26" i="136"/>
  <c r="E29" i="151" l="1"/>
  <c r="G19" i="148"/>
  <c r="D29" i="151" l="1"/>
  <c r="F19" i="148"/>
  <c r="E19" i="148"/>
  <c r="D19" i="148"/>
  <c r="G12" i="148"/>
  <c r="G11" i="148"/>
  <c r="G10" i="148"/>
  <c r="G9" i="148"/>
  <c r="G8" i="148"/>
  <c r="D26" i="145"/>
  <c r="D18" i="145"/>
  <c r="D12" i="145"/>
  <c r="D7" i="145"/>
  <c r="D44" i="144"/>
  <c r="D38" i="144"/>
  <c r="D29" i="144"/>
  <c r="D21" i="144"/>
  <c r="D15" i="144"/>
  <c r="D9" i="144"/>
  <c r="E8" i="145" l="1"/>
  <c r="H18" i="148"/>
  <c r="G13" i="148"/>
  <c r="H12" i="148" s="1"/>
  <c r="E28" i="145"/>
  <c r="D16" i="145"/>
  <c r="E16" i="145" s="1"/>
  <c r="D34" i="144"/>
  <c r="H17" i="148"/>
  <c r="E18" i="145"/>
  <c r="E22" i="145"/>
  <c r="E19" i="145"/>
  <c r="E9" i="145"/>
  <c r="E25" i="145"/>
  <c r="E32" i="145"/>
  <c r="E26" i="145"/>
  <c r="E12" i="145"/>
  <c r="E10" i="145"/>
  <c r="E13" i="145"/>
  <c r="E20" i="145"/>
  <c r="E23" i="145"/>
  <c r="E29" i="145"/>
  <c r="E7" i="145"/>
  <c r="E11" i="145"/>
  <c r="E14" i="145"/>
  <c r="E21" i="145"/>
  <c r="E24" i="145"/>
  <c r="E27" i="145"/>
  <c r="E30" i="145"/>
  <c r="E15" i="145"/>
  <c r="D27" i="144"/>
  <c r="D39" i="144" l="1"/>
  <c r="E34" i="144"/>
  <c r="H11" i="148"/>
  <c r="D31" i="145"/>
  <c r="D33" i="145" s="1"/>
  <c r="E23" i="144"/>
  <c r="E19" i="144"/>
  <c r="E9" i="144"/>
  <c r="H15" i="148"/>
  <c r="H9" i="148"/>
  <c r="H10" i="148"/>
  <c r="H16" i="148"/>
  <c r="E39" i="144"/>
  <c r="H8" i="148"/>
  <c r="E31" i="144"/>
  <c r="E33" i="144"/>
  <c r="E32" i="144"/>
  <c r="E29" i="144"/>
  <c r="E35" i="144"/>
  <c r="E26" i="144"/>
  <c r="E20" i="144"/>
  <c r="E24" i="144"/>
  <c r="E15" i="144"/>
  <c r="E12" i="144"/>
  <c r="E18" i="144"/>
  <c r="E11" i="144"/>
  <c r="E8" i="144"/>
  <c r="E17" i="144"/>
  <c r="E14" i="144"/>
  <c r="E10" i="144"/>
  <c r="E7" i="144"/>
  <c r="E27" i="144"/>
  <c r="E25" i="144"/>
  <c r="E22" i="144"/>
  <c r="E16" i="144"/>
  <c r="E13" i="144"/>
  <c r="E21" i="144"/>
  <c r="E37" i="144" l="1"/>
  <c r="E36" i="144"/>
  <c r="E30" i="144"/>
  <c r="E38" i="144"/>
  <c r="H19" i="148"/>
  <c r="H13" i="148"/>
  <c r="E15" i="150"/>
  <c r="D15" i="150"/>
  <c r="E7" i="150"/>
  <c r="D7" i="150"/>
  <c r="F22" i="149"/>
  <c r="E22" i="149"/>
  <c r="D22" i="149"/>
  <c r="G21" i="149"/>
  <c r="G20" i="149"/>
  <c r="G19" i="149"/>
  <c r="G18" i="149"/>
  <c r="G17" i="149"/>
  <c r="G16" i="149"/>
  <c r="F14" i="149"/>
  <c r="E14" i="149"/>
  <c r="D14" i="149"/>
  <c r="G13" i="149"/>
  <c r="G12" i="149"/>
  <c r="G11" i="149"/>
  <c r="G10" i="149"/>
  <c r="G9" i="149"/>
  <c r="F49" i="142"/>
  <c r="E44" i="142"/>
  <c r="D44" i="142"/>
  <c r="E40" i="142"/>
  <c r="D40" i="142"/>
  <c r="E36" i="142"/>
  <c r="D36" i="142"/>
  <c r="F34" i="142"/>
  <c r="F33" i="142"/>
  <c r="F32" i="142"/>
  <c r="F31" i="142"/>
  <c r="F29" i="142" s="1"/>
  <c r="E27" i="142"/>
  <c r="D27" i="142"/>
  <c r="F28" i="142"/>
  <c r="F26" i="142"/>
  <c r="F25" i="142"/>
  <c r="F24" i="142"/>
  <c r="E23" i="142"/>
  <c r="D23" i="142"/>
  <c r="F19" i="142"/>
  <c r="F18" i="142"/>
  <c r="F17" i="142"/>
  <c r="F16" i="142"/>
  <c r="E15" i="142"/>
  <c r="D15" i="142"/>
  <c r="E8" i="142"/>
  <c r="D8" i="142"/>
  <c r="E53" i="141"/>
  <c r="D53" i="141"/>
  <c r="F52" i="141"/>
  <c r="F51" i="141"/>
  <c r="F50" i="141"/>
  <c r="F44" i="141"/>
  <c r="F43" i="141"/>
  <c r="E42" i="141"/>
  <c r="D42" i="141"/>
  <c r="D46" i="141" s="1"/>
  <c r="F41" i="141"/>
  <c r="F40" i="141"/>
  <c r="F38" i="141"/>
  <c r="F37" i="141"/>
  <c r="F36" i="141"/>
  <c r="F34" i="141"/>
  <c r="F33" i="141"/>
  <c r="F32" i="141"/>
  <c r="F31" i="141"/>
  <c r="E30" i="141"/>
  <c r="E35" i="141" s="1"/>
  <c r="D30" i="141"/>
  <c r="D35" i="141" s="1"/>
  <c r="F27" i="141"/>
  <c r="F26" i="141"/>
  <c r="F25" i="141"/>
  <c r="F24" i="141"/>
  <c r="F23" i="141"/>
  <c r="F21" i="141"/>
  <c r="F20" i="141"/>
  <c r="E19" i="141"/>
  <c r="D19" i="141"/>
  <c r="D18" i="141" s="1"/>
  <c r="F17" i="141"/>
  <c r="F16" i="141"/>
  <c r="F15" i="141"/>
  <c r="F14" i="141"/>
  <c r="F13" i="141"/>
  <c r="E12" i="141"/>
  <c r="D12" i="141"/>
  <c r="F11" i="141"/>
  <c r="F10" i="141"/>
  <c r="F9" i="141"/>
  <c r="E8" i="141"/>
  <c r="D8" i="141"/>
  <c r="D23" i="149" l="1"/>
  <c r="F19" i="141"/>
  <c r="F23" i="149"/>
  <c r="F36" i="142"/>
  <c r="E20" i="142"/>
  <c r="E48" i="142" s="1"/>
  <c r="E50" i="142" s="1"/>
  <c r="F8" i="141"/>
  <c r="E23" i="149"/>
  <c r="D23" i="150"/>
  <c r="E23" i="150"/>
  <c r="G22" i="149"/>
  <c r="H17" i="149" s="1"/>
  <c r="G14" i="149"/>
  <c r="H11" i="149" s="1"/>
  <c r="F44" i="142"/>
  <c r="F40" i="142"/>
  <c r="F23" i="142"/>
  <c r="D20" i="142"/>
  <c r="D48" i="142" s="1"/>
  <c r="D50" i="142" s="1"/>
  <c r="F15" i="142"/>
  <c r="F8" i="142"/>
  <c r="F53" i="141"/>
  <c r="E46" i="141"/>
  <c r="E47" i="141" s="1"/>
  <c r="F42" i="141"/>
  <c r="F39" i="141"/>
  <c r="D47" i="141"/>
  <c r="F30" i="141"/>
  <c r="F35" i="141" s="1"/>
  <c r="E18" i="141"/>
  <c r="E28" i="141" s="1"/>
  <c r="F22" i="141"/>
  <c r="F12" i="141"/>
  <c r="D28" i="141"/>
  <c r="F27" i="142"/>
  <c r="G32" i="142" l="1"/>
  <c r="G29" i="142"/>
  <c r="F18" i="141"/>
  <c r="F28" i="141" s="1"/>
  <c r="G16" i="141" s="1"/>
  <c r="H16" i="149"/>
  <c r="H12" i="149"/>
  <c r="H13" i="149"/>
  <c r="H10" i="149"/>
  <c r="H9" i="149"/>
  <c r="F20" i="142"/>
  <c r="G43" i="142"/>
  <c r="G39" i="142"/>
  <c r="G13" i="142"/>
  <c r="G24" i="142"/>
  <c r="F46" i="141"/>
  <c r="F47" i="141" s="1"/>
  <c r="G23" i="149"/>
  <c r="H20" i="149"/>
  <c r="H19" i="149"/>
  <c r="H18" i="149"/>
  <c r="H21" i="149"/>
  <c r="G17" i="142"/>
  <c r="G19" i="142"/>
  <c r="G30" i="142"/>
  <c r="G9" i="142"/>
  <c r="G25" i="142"/>
  <c r="G38" i="142"/>
  <c r="G26" i="142"/>
  <c r="G11" i="142"/>
  <c r="G14" i="142"/>
  <c r="G8" i="142"/>
  <c r="G23" i="142"/>
  <c r="G36" i="142"/>
  <c r="G12" i="142"/>
  <c r="G10" i="142"/>
  <c r="G37" i="142"/>
  <c r="G28" i="142"/>
  <c r="G31" i="142"/>
  <c r="G16" i="142"/>
  <c r="G15" i="142"/>
  <c r="G44" i="142"/>
  <c r="G47" i="142"/>
  <c r="G46" i="142"/>
  <c r="G27" i="142"/>
  <c r="G49" i="142"/>
  <c r="G45" i="142"/>
  <c r="G18" i="142"/>
  <c r="G41" i="142"/>
  <c r="G42" i="142"/>
  <c r="G40" i="142"/>
  <c r="G34" i="142"/>
  <c r="G33" i="142"/>
  <c r="G20" i="142" l="1"/>
  <c r="F48" i="142"/>
  <c r="F50" i="142" s="1"/>
  <c r="H14" i="149"/>
  <c r="H22" i="149"/>
  <c r="G35" i="141"/>
  <c r="G44" i="141"/>
  <c r="G34" i="141"/>
  <c r="G32" i="141"/>
  <c r="G14" i="141"/>
  <c r="G21" i="141"/>
  <c r="G9" i="141"/>
  <c r="G10" i="141"/>
  <c r="G23" i="141"/>
  <c r="G18" i="141"/>
  <c r="G20" i="141"/>
  <c r="G12" i="141"/>
  <c r="G17" i="141"/>
  <c r="G27" i="141"/>
  <c r="G22" i="141"/>
  <c r="G26" i="141"/>
  <c r="G19" i="141"/>
  <c r="G13" i="141"/>
  <c r="G8" i="141"/>
  <c r="G25" i="141"/>
  <c r="G11" i="141"/>
  <c r="G15" i="141"/>
  <c r="G24" i="141"/>
  <c r="G36" i="141"/>
  <c r="G31" i="141"/>
  <c r="G41" i="141"/>
  <c r="G38" i="141"/>
  <c r="G33" i="141"/>
  <c r="G30" i="141"/>
  <c r="G37" i="141"/>
  <c r="G40" i="141"/>
  <c r="G39" i="141"/>
  <c r="G45" i="141"/>
  <c r="G43" i="141"/>
  <c r="G42" i="141"/>
  <c r="G46" i="141"/>
  <c r="G47" i="141" l="1"/>
  <c r="G28" i="141"/>
  <c r="D11" i="139" l="1"/>
  <c r="E7" i="139" s="1"/>
  <c r="E10" i="139" l="1"/>
  <c r="E9" i="139"/>
  <c r="E8" i="139"/>
  <c r="G21" i="138"/>
  <c r="F21" i="138"/>
  <c r="E21" i="138"/>
  <c r="D21" i="138"/>
  <c r="E11" i="139" l="1"/>
  <c r="E16" i="137"/>
  <c r="D16" i="137"/>
  <c r="E11" i="137"/>
  <c r="D11" i="137"/>
  <c r="G30" i="136"/>
  <c r="G31" i="136"/>
  <c r="G29" i="136"/>
  <c r="J28" i="136"/>
  <c r="I28" i="136"/>
  <c r="H28" i="136"/>
  <c r="F28" i="136"/>
  <c r="E28" i="136"/>
  <c r="D28" i="136"/>
  <c r="G8" i="136"/>
  <c r="G9" i="136"/>
  <c r="G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7" i="136"/>
  <c r="J6" i="136"/>
  <c r="I6" i="136"/>
  <c r="H6" i="136"/>
  <c r="F6" i="136"/>
  <c r="E6" i="136"/>
  <c r="D6" i="136"/>
  <c r="E9" i="120"/>
  <c r="D10" i="119"/>
  <c r="E7" i="119" s="1"/>
  <c r="D12" i="118"/>
  <c r="E9" i="118" s="1"/>
  <c r="E9" i="116"/>
  <c r="K28" i="136" l="1"/>
  <c r="D17" i="137"/>
  <c r="E17" i="137"/>
  <c r="K6" i="136"/>
  <c r="K32" i="136" s="1"/>
  <c r="E8" i="119"/>
  <c r="E9" i="119"/>
  <c r="E11" i="118"/>
  <c r="E7" i="118"/>
  <c r="E10" i="118"/>
  <c r="E8" i="118"/>
  <c r="J32" i="136"/>
  <c r="H32" i="136"/>
  <c r="I32" i="136"/>
  <c r="D32" i="136"/>
  <c r="E32" i="136"/>
  <c r="F32" i="136"/>
  <c r="E12" i="120"/>
  <c r="E8" i="120"/>
  <c r="E7" i="120"/>
  <c r="E11" i="120"/>
  <c r="E10" i="120"/>
  <c r="E13" i="120"/>
  <c r="E8" i="116"/>
  <c r="E7" i="116"/>
  <c r="E11" i="116"/>
  <c r="E12" i="116"/>
  <c r="E10" i="116"/>
  <c r="E13" i="116"/>
  <c r="G28" i="136"/>
  <c r="G6" i="136"/>
  <c r="B19" i="117"/>
  <c r="B33" i="117"/>
  <c r="E14" i="120" l="1"/>
  <c r="E14" i="116"/>
  <c r="E10" i="119"/>
  <c r="E12" i="118"/>
  <c r="G32" i="136"/>
  <c r="G7" i="123"/>
  <c r="F7" i="123"/>
  <c r="B31" i="117" l="1"/>
  <c r="C29" i="117" s="1"/>
  <c r="B15" i="117"/>
  <c r="B14" i="117"/>
  <c r="C10" i="117" s="1"/>
  <c r="C27" i="117" l="1"/>
  <c r="C30" i="117"/>
  <c r="C26" i="117"/>
  <c r="C24" i="117"/>
  <c r="C28" i="117"/>
  <c r="B32" i="117"/>
  <c r="B35" i="117" s="1"/>
  <c r="B18" i="117"/>
  <c r="B22" i="117" s="1"/>
  <c r="C25" i="117"/>
  <c r="C7" i="117"/>
  <c r="C11" i="117"/>
  <c r="C9" i="117"/>
  <c r="C13" i="117"/>
  <c r="C8" i="117"/>
  <c r="C12" i="117"/>
  <c r="C31" i="117" l="1"/>
  <c r="C14" i="117"/>
</calcChain>
</file>

<file path=xl/sharedStrings.xml><?xml version="1.0" encoding="utf-8"?>
<sst xmlns="http://schemas.openxmlformats.org/spreadsheetml/2006/main" count="1221" uniqueCount="778">
  <si>
    <t>Датум</t>
  </si>
  <si>
    <t>Износ</t>
  </si>
  <si>
    <t>%</t>
  </si>
  <si>
    <t>ОПИС</t>
  </si>
  <si>
    <t>(у 000 КМ)</t>
  </si>
  <si>
    <t>АКТИВА (ИМОВИНА):</t>
  </si>
  <si>
    <t>1.Новчана средства</t>
  </si>
  <si>
    <t>2.Хартије од вриједности за трговање</t>
  </si>
  <si>
    <t>3.Пласмани другим банкама</t>
  </si>
  <si>
    <t>4. Кредити (бруто)</t>
  </si>
  <si>
    <t>6.Пословни простор и остала фиксна актива</t>
  </si>
  <si>
    <t>7.Остала актива</t>
  </si>
  <si>
    <t>11.Укупно ванбиланс (12+13)</t>
  </si>
  <si>
    <t>14.СВЕУКУПНО АКТИВА (10+11)</t>
  </si>
  <si>
    <t>ПАСИВА(ОБАВЕЗЕ):</t>
  </si>
  <si>
    <t>15.Депозити</t>
  </si>
  <si>
    <t>16.Узете позајмице</t>
  </si>
  <si>
    <t>17.Обавезе по узетим кредитима</t>
  </si>
  <si>
    <t>19.Остале обавезе</t>
  </si>
  <si>
    <t>20.Резерве за ставке ванбиланса</t>
  </si>
  <si>
    <t>21.Капитал</t>
  </si>
  <si>
    <t>22.УКУПНО ПАСИВА (ОБАВЕЗЕ И КАПИТАЛ)</t>
  </si>
  <si>
    <t>23.Укупно ванбиланс (24+25)</t>
  </si>
  <si>
    <t>26.СВЕУКУПНО ПАСИВА ( 22+23)</t>
  </si>
  <si>
    <t>5. Хартије од вриједности којe се држе до доспијећа</t>
  </si>
  <si>
    <t>8. УКУПНО (1 до 7):</t>
  </si>
  <si>
    <t xml:space="preserve"> 9.Исправке вриједности</t>
  </si>
  <si>
    <t>10. УКУПНО АКТИВА (8-9):</t>
  </si>
  <si>
    <t>9.а. Исправке вриједности за ставке кредита</t>
  </si>
  <si>
    <t>9.б.Исправке вријед. за ставке активе осим кредита</t>
  </si>
  <si>
    <t>12. Активни ванбиланс</t>
  </si>
  <si>
    <t>13. Комисиони послови (агентски)</t>
  </si>
  <si>
    <t>24. Активни ванбиланс</t>
  </si>
  <si>
    <t>25. Комисиони послови (агентски)</t>
  </si>
  <si>
    <t>18.Субординисани дугови</t>
  </si>
  <si>
    <t>Tабела 1. Структура биланса  стања</t>
  </si>
  <si>
    <t>Број</t>
  </si>
  <si>
    <t>Износ           (у 000 КМ)</t>
  </si>
  <si>
    <t>* задужење рачуна</t>
  </si>
  <si>
    <t>Унутарбанкарске платне трансакције*</t>
  </si>
  <si>
    <t>Међубанкарске платне трансакције*</t>
  </si>
  <si>
    <t>6=2+4</t>
  </si>
  <si>
    <t>7=3+5</t>
  </si>
  <si>
    <t>Укупно платне трансакције*</t>
  </si>
  <si>
    <t>Табела 5: Трансакције платног промета (стари извјештај)</t>
  </si>
  <si>
    <t>30.04.2020</t>
  </si>
  <si>
    <t>1.</t>
  </si>
  <si>
    <t>2.</t>
  </si>
  <si>
    <t>1.1.</t>
  </si>
  <si>
    <t>1.2.</t>
  </si>
  <si>
    <t>2.1.</t>
  </si>
  <si>
    <t>2.2.</t>
  </si>
  <si>
    <t>2.3.</t>
  </si>
  <si>
    <t>Аgencija za bankarstvo Federacije Bosne i Hercegovine</t>
  </si>
  <si>
    <t>Broj banaka:</t>
  </si>
  <si>
    <t>Za izvještajni datum:</t>
  </si>
  <si>
    <t>Тabela 1: Struktura bilansa stanja banaka sa sjedištem u FBiH</t>
  </si>
  <si>
    <t>Таbеlе:</t>
  </si>
  <si>
    <t>Opis</t>
  </si>
  <si>
    <t>AKTIVA</t>
  </si>
  <si>
    <t>Gotov novac i nekamatonosni računi depozita</t>
  </si>
  <si>
    <t>Kamatonosni računi depozita</t>
  </si>
  <si>
    <t>3.</t>
  </si>
  <si>
    <t>4.</t>
  </si>
  <si>
    <t>5.</t>
  </si>
  <si>
    <t>6.</t>
  </si>
  <si>
    <t>7.</t>
  </si>
  <si>
    <t>8.</t>
  </si>
  <si>
    <t>9.</t>
  </si>
  <si>
    <t>Ostala aktiva</t>
  </si>
  <si>
    <t>10.</t>
  </si>
  <si>
    <t>11.</t>
  </si>
  <si>
    <t>UKUPNA AKTIVA</t>
  </si>
  <si>
    <t>12.</t>
  </si>
  <si>
    <t>13.</t>
  </si>
  <si>
    <t>14.</t>
  </si>
  <si>
    <t>15.</t>
  </si>
  <si>
    <t>16.</t>
  </si>
  <si>
    <t>17.</t>
  </si>
  <si>
    <t>18.</t>
  </si>
  <si>
    <t>Ostale obaveze</t>
  </si>
  <si>
    <t>19.</t>
  </si>
  <si>
    <t>20.</t>
  </si>
  <si>
    <t>21.</t>
  </si>
  <si>
    <t>Obične dionice</t>
  </si>
  <si>
    <t>22.</t>
  </si>
  <si>
    <t>23.</t>
  </si>
  <si>
    <t>24.</t>
  </si>
  <si>
    <t>25.</t>
  </si>
  <si>
    <t>26.</t>
  </si>
  <si>
    <t>27.</t>
  </si>
  <si>
    <t>28.</t>
  </si>
  <si>
    <t>Iznos</t>
  </si>
  <si>
    <t>PRIHODI I RASHODI PO KAMATAMA</t>
  </si>
  <si>
    <t>a)</t>
  </si>
  <si>
    <t>b)</t>
  </si>
  <si>
    <t>c)</t>
  </si>
  <si>
    <t>d)</t>
  </si>
  <si>
    <t>Naknade za izvršene usluge</t>
  </si>
  <si>
    <t>e)</t>
  </si>
  <si>
    <t>f)</t>
  </si>
  <si>
    <t>Ostali operativni prihodi</t>
  </si>
  <si>
    <t>Troškovi plata i doprinosa</t>
  </si>
  <si>
    <t>- 000 KM -</t>
  </si>
  <si>
    <t>Tabela 2: Struktura bilansa uspjeha banaka sa sjedištem u FBiH</t>
  </si>
  <si>
    <t>R. br.</t>
  </si>
  <si>
    <t>Vladine institucije</t>
  </si>
  <si>
    <t>Javna preduzeća</t>
  </si>
  <si>
    <t>Bankarske institucije</t>
  </si>
  <si>
    <t>Stanovništvo</t>
  </si>
  <si>
    <t>Ostalo</t>
  </si>
  <si>
    <t>SEKTORI</t>
  </si>
  <si>
    <t>- 000 КМ -</t>
  </si>
  <si>
    <t>Privatna preduzeća i društva</t>
  </si>
  <si>
    <t>Neprofitne organizacije</t>
  </si>
  <si>
    <t>Nebankarske finansijske institucije</t>
  </si>
  <si>
    <t>UKUPNO</t>
  </si>
  <si>
    <t>UGOVORENA ROČNOST</t>
  </si>
  <si>
    <t>Štednja i depoziti po viđenju</t>
  </si>
  <si>
    <t>Do 3 mjeseca</t>
  </si>
  <si>
    <t>Do 1 godinu</t>
  </si>
  <si>
    <t>Do 3 godine</t>
  </si>
  <si>
    <t>Preko 3 godine</t>
  </si>
  <si>
    <t>Таbela 3: Sektorska struktura depozita banaka sa sjedištem u FBiH</t>
  </si>
  <si>
    <t>Таbelа 4: Ročna struktura depozita banaka sa sjedištem u FBiH</t>
  </si>
  <si>
    <t>Štednja po viđenju</t>
  </si>
  <si>
    <t>Oročena do 1 godine</t>
  </si>
  <si>
    <t>Oročena preko 1 godine</t>
  </si>
  <si>
    <t>Таbelа 3: Sektorska struktura depozita banaka sa sjedištem u FBiH</t>
  </si>
  <si>
    <t>Таbеlа 4: Ročna struktura depozita banaka sa sjedištem u FBiH</t>
  </si>
  <si>
    <t>Таbеlа 6: Sektorska struktura ukupnih kredita banaka sa sjedištem u FBiH</t>
  </si>
  <si>
    <t>Таbelа 6: Sektorska struktura ukupnih kredita banaka sa sjedištem u FBiH</t>
  </si>
  <si>
    <t>Таbеlа 7: Ročna struktura kredita banaka sa sjedištem u FBiH</t>
  </si>
  <si>
    <t>Kratkoročni</t>
  </si>
  <si>
    <t>Dugoročni</t>
  </si>
  <si>
    <t>Dospjela potraživanja</t>
  </si>
  <si>
    <t>Nivo kreditnog rizika 1</t>
  </si>
  <si>
    <t>Nivo kreditnog rizika 2</t>
  </si>
  <si>
    <t>Nivo kreditnog rizika 3</t>
  </si>
  <si>
    <t>Ukupna  bruto izloženost po svim nivoima kreditnog rizika</t>
  </si>
  <si>
    <t>Tabela 8: Sektorska struktura kredita po nivoima kreditnog rizika banaka sa sjedištem u FBiH</t>
  </si>
  <si>
    <t>Таbеlа 8: Sektorska struktura kredita po nivoima kreditnog rizika banaka sa sjedištem u FBiH</t>
  </si>
  <si>
    <t>ECL</t>
  </si>
  <si>
    <t>Ukupna izloženost (I+II)</t>
  </si>
  <si>
    <t>Tabela 9: Ukupna izloženost po nivoima kreditnog rizika banaka sa sjedištem u FBiH</t>
  </si>
  <si>
    <t>I Bilans</t>
  </si>
  <si>
    <t>II Vanbilans</t>
  </si>
  <si>
    <t xml:space="preserve">NKS </t>
  </si>
  <si>
    <t xml:space="preserve">EKS </t>
  </si>
  <si>
    <t>Pon. kamatne stope na kratkoročne kredite</t>
  </si>
  <si>
    <t>Privredi</t>
  </si>
  <si>
    <t>Stanovništvu</t>
  </si>
  <si>
    <t>Pon. kamatne stope na dugoročne kredite</t>
  </si>
  <si>
    <t xml:space="preserve">Ukupno pon. kamatne stope </t>
  </si>
  <si>
    <t>3.1.</t>
  </si>
  <si>
    <t>3.2.</t>
  </si>
  <si>
    <t>- % -</t>
  </si>
  <si>
    <t>Таbеlа 10: Prosječne ponderisane kamatne stope nа kredite banaka sа sjedištem u FBiH</t>
  </si>
  <si>
    <t>Таbеlа 10: Prosječne ponderisane kamatne stope na kredite banaka sa sjedištem u FBiH</t>
  </si>
  <si>
    <t>Таbеlа 11: Prosječne ponderisane kamatne stope na depozite banaka sа sjedištem u FBiH</t>
  </si>
  <si>
    <t>NKS = nominalna kamatna stopa</t>
  </si>
  <si>
    <t>EKS = efektivna kamatna stopa</t>
  </si>
  <si>
    <t>NKS</t>
  </si>
  <si>
    <t>EKS</t>
  </si>
  <si>
    <t>Pon. kamatne stope na kratkoročne depozite</t>
  </si>
  <si>
    <t>Pon. kamatne stope na dugoročne depozite</t>
  </si>
  <si>
    <t>Ukupno pon. kamatne stope na depozite</t>
  </si>
  <si>
    <t>OPIS</t>
  </si>
  <si>
    <t>Таbеlа 11: Prosječne ponderisane kamatne stope na depozite banaka sa sjedištem u FBiH</t>
  </si>
  <si>
    <t>Poslovna jedinica/ viši organizacioni dijelovi</t>
  </si>
  <si>
    <t>Ostali organizacioni dijelovi</t>
  </si>
  <si>
    <t>POS uređaji</t>
  </si>
  <si>
    <t>Bankomati</t>
  </si>
  <si>
    <t>I Banke sa sjedištem u FBiH (na području BiH)</t>
  </si>
  <si>
    <t>Addiko Bank d.d. Sarajevo</t>
  </si>
  <si>
    <t>ProCredit Bank d.d. Sarajevo</t>
  </si>
  <si>
    <t>Ukupno I</t>
  </si>
  <si>
    <t>II Organizacioni dijelovi banaka iz RS u FBiH</t>
  </si>
  <si>
    <t>Ukupno II</t>
  </si>
  <si>
    <t>Tabela 12: Broj organizacionih dijelova banaka sa sjedištem u FBiH i banaka sa sjedištem u RS u FBiH</t>
  </si>
  <si>
    <t>Stepen stručne spreme</t>
  </si>
  <si>
    <t>Broj zaposlenih</t>
  </si>
  <si>
    <t>Učešće %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</si>
  <si>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</si>
  <si>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</si>
  <si>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</si>
  <si>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</si>
  <si>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</si>
  <si>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Dobit na prosječnu aktivu (ROAA)</t>
  </si>
  <si>
    <t>Dobit na prosječni ukupni kapital (ROAE)</t>
  </si>
  <si>
    <t>POKAZATELJ</t>
  </si>
  <si>
    <t>Pravna lica</t>
  </si>
  <si>
    <t>PASIVA</t>
  </si>
  <si>
    <t>MKF</t>
  </si>
  <si>
    <t>MKD</t>
  </si>
  <si>
    <t>1.3.</t>
  </si>
  <si>
    <t>Novac i novčani ekvivalenti</t>
  </si>
  <si>
    <t>Plasmani bankama</t>
  </si>
  <si>
    <t>Potraživanja po finansijskom lizingu, neto (3a-3b-3c-3d)</t>
  </si>
  <si>
    <t>3a)</t>
  </si>
  <si>
    <t xml:space="preserve">Potraživanja po finansijskom lizingu, bruto </t>
  </si>
  <si>
    <t>3b)</t>
  </si>
  <si>
    <t>Rezerve za gubitke</t>
  </si>
  <si>
    <t>3c)</t>
  </si>
  <si>
    <t>Odgođeni prihodi po osnovu kamata</t>
  </si>
  <si>
    <t>3d)</t>
  </si>
  <si>
    <t>Odgođeni prihodi po osnovu naknada</t>
  </si>
  <si>
    <t>Potraživanja od subsidijarnih lica</t>
  </si>
  <si>
    <t>Materijalna i nematerijalna imovina, neto (5a+5b-5c-5d)</t>
  </si>
  <si>
    <t>5a)</t>
  </si>
  <si>
    <t>5b)</t>
  </si>
  <si>
    <t>5c)</t>
  </si>
  <si>
    <t>5d)</t>
  </si>
  <si>
    <t>Dugoročne investicije</t>
  </si>
  <si>
    <t>7a)</t>
  </si>
  <si>
    <t>Zajmovi, neto (7a1-7a2)</t>
  </si>
  <si>
    <t>7a1)</t>
  </si>
  <si>
    <t>7a2)</t>
  </si>
  <si>
    <t>Rezerve za zajmove</t>
  </si>
  <si>
    <t>7b)</t>
  </si>
  <si>
    <t>Zalihe</t>
  </si>
  <si>
    <t>7c)</t>
  </si>
  <si>
    <t xml:space="preserve">Obaveze po uzetim kreditima, neto </t>
  </si>
  <si>
    <t>Obaveze po kratkoročnim kreditima</t>
  </si>
  <si>
    <t>Obaveze po dugoročnim kreditima</t>
  </si>
  <si>
    <t>Unaprijed plaćeni troškovi i naknada</t>
  </si>
  <si>
    <t>UKUPNO OBAVEZE</t>
  </si>
  <si>
    <t>Osnovni kapital</t>
  </si>
  <si>
    <t>Rezerve</t>
  </si>
  <si>
    <t>Akumulirana dobit/gubitak</t>
  </si>
  <si>
    <t xml:space="preserve"> </t>
  </si>
  <si>
    <t>UKUPNO KAPITAL</t>
  </si>
  <si>
    <t>UKUPNO PASIVA</t>
  </si>
  <si>
    <t>Otpisana potraživanja (početno stanje)</t>
  </si>
  <si>
    <t>Novi otpis (+)</t>
  </si>
  <si>
    <t>Naplata (-)</t>
  </si>
  <si>
    <t>Trajni otpis (-)</t>
  </si>
  <si>
    <t>Otpisana potraživanja (krajnje stanje)</t>
  </si>
  <si>
    <t xml:space="preserve">Materijalna i nematerijalna imovina - operativnog lizinga </t>
  </si>
  <si>
    <t>Ispravka vrijednosti - vlastita sredstva</t>
  </si>
  <si>
    <t>Ispravka vrijednosti - operativni lizing</t>
  </si>
  <si>
    <t>Materijalna i nematerijalna imovina - vlastita sredstva</t>
  </si>
  <si>
    <t>Ostala aktiva (7a+7b+7c)</t>
  </si>
  <si>
    <t>Finansijski prihodi i rashodi</t>
  </si>
  <si>
    <t xml:space="preserve">  1.</t>
  </si>
  <si>
    <t xml:space="preserve">Prihodi od kamata </t>
  </si>
  <si>
    <t xml:space="preserve">  1a)</t>
  </si>
  <si>
    <t>Kamate po finansijskom lizingu</t>
  </si>
  <si>
    <t xml:space="preserve">  1b)</t>
  </si>
  <si>
    <t>Kamate na plasmane bankama</t>
  </si>
  <si>
    <t xml:space="preserve">  1c)</t>
  </si>
  <si>
    <t>Naknade (za obradu lizing zahtjeva itd.)</t>
  </si>
  <si>
    <t xml:space="preserve">  1d)</t>
  </si>
  <si>
    <t>Ostali prihodi po kamatama</t>
  </si>
  <si>
    <t xml:space="preserve">  2.</t>
  </si>
  <si>
    <t xml:space="preserve">Rashodi po kamatama </t>
  </si>
  <si>
    <t xml:space="preserve">  2a)</t>
  </si>
  <si>
    <t>Kamate na pozajmljena sredstva</t>
  </si>
  <si>
    <t xml:space="preserve">  2b)</t>
  </si>
  <si>
    <t>Naknade za obradu kredita</t>
  </si>
  <si>
    <t xml:space="preserve">  2c)</t>
  </si>
  <si>
    <t>Ostali rashodi po kamatama</t>
  </si>
  <si>
    <t xml:space="preserve">  3.</t>
  </si>
  <si>
    <t xml:space="preserve">Neto prihodi od kamata </t>
  </si>
  <si>
    <t>Operativni prihodi i rashodi</t>
  </si>
  <si>
    <t xml:space="preserve"> 4.</t>
  </si>
  <si>
    <t xml:space="preserve">Operativni prihodi </t>
  </si>
  <si>
    <t xml:space="preserve">  4a)</t>
  </si>
  <si>
    <t xml:space="preserve">  4b)</t>
  </si>
  <si>
    <t>Naknada za operativni najam</t>
  </si>
  <si>
    <t xml:space="preserve">  4c)</t>
  </si>
  <si>
    <t>Prihod od prodaje lizing objekta</t>
  </si>
  <si>
    <t xml:space="preserve">  4d)</t>
  </si>
  <si>
    <t>4d)1</t>
  </si>
  <si>
    <t>Prihodi od naplaćenih otpisanih potraživanja</t>
  </si>
  <si>
    <t>4d)2</t>
  </si>
  <si>
    <t>Prihodi od opomena</t>
  </si>
  <si>
    <t>4d)3</t>
  </si>
  <si>
    <t xml:space="preserve">Operativni rashodi </t>
  </si>
  <si>
    <t>Troškovi poslovnog prostora</t>
  </si>
  <si>
    <t>Ostali troškovi</t>
  </si>
  <si>
    <t>Troškovi rezervi za gubitke</t>
  </si>
  <si>
    <t xml:space="preserve"> Dobit prije poreza  </t>
  </si>
  <si>
    <t xml:space="preserve">8. </t>
  </si>
  <si>
    <t xml:space="preserve"> Porez na dobit</t>
  </si>
  <si>
    <t xml:space="preserve"> Neto dobit/gubitak</t>
  </si>
  <si>
    <t>Broj MKO:</t>
  </si>
  <si>
    <t>Broj lizing društava:</t>
  </si>
  <si>
    <t>Novčana sredstva (1a+1b)</t>
  </si>
  <si>
    <t>1a)</t>
  </si>
  <si>
    <t>1b)</t>
  </si>
  <si>
    <t>Krediti, neto (3a-3b+3c-3d-3e)</t>
  </si>
  <si>
    <t>Krediti (potraživanja iz osnova glavnice)</t>
  </si>
  <si>
    <t>Rezerve za kreditne gubitke (glavnica)</t>
  </si>
  <si>
    <t>Dospjela potraživanja po osnovu kamata</t>
  </si>
  <si>
    <t>Rezerve za kreditne gubitke (kamata)</t>
  </si>
  <si>
    <t>Materijalna i nematerijalna imovina, neto (4a+4b)</t>
  </si>
  <si>
    <t>Materijalna i nematerijalna imovina u vlasništvu MKO, neto (4a1.-4a2.)</t>
  </si>
  <si>
    <t>Materijalna i nematerijalna imovina u vlasništvu MKO, bruto</t>
  </si>
  <si>
    <t>Ispravka vrijednosti materijalne i nematerijalne imovine u vlasništvu MKO</t>
  </si>
  <si>
    <t>Materijalna i nematerijalna imovina u korištenju MKO, neto (4b1.-4b2.)</t>
  </si>
  <si>
    <t xml:space="preserve">Materijalna i nematerijalna imovina u korištenju MKO, bruto </t>
  </si>
  <si>
    <t>Ispravka vrijednosti materijalne i nematerijalne imovine u korištenju MKO</t>
  </si>
  <si>
    <t>Minus: rezerviranja na ostale stavke aktive, osim kredita</t>
  </si>
  <si>
    <t>UKUPNO AKTIVA (1+2+3+4+5+6-7)</t>
  </si>
  <si>
    <t xml:space="preserve">9. </t>
  </si>
  <si>
    <t>Obaveze po uzetim kreditima, neto (9a+9b+9c)</t>
  </si>
  <si>
    <t>Obaveze po uzetim kratkoročnim kreditima</t>
  </si>
  <si>
    <t>Obaveze po uzetim dugoročnim kreditima</t>
  </si>
  <si>
    <t>Obaveze po dospjelim kamatama</t>
  </si>
  <si>
    <t>UKUPNO OBAVEZE (9+10)</t>
  </si>
  <si>
    <t>Donirani kapital</t>
  </si>
  <si>
    <t>za prethodne godine</t>
  </si>
  <si>
    <t>za tekuću godinu</t>
  </si>
  <si>
    <t>Manjak prihoda nad rashodima</t>
  </si>
  <si>
    <t>15a)</t>
  </si>
  <si>
    <t>15b)</t>
  </si>
  <si>
    <t>VANBILANSNA EVIDENCIJA</t>
  </si>
  <si>
    <t xml:space="preserve">Otpisani krediti (glavnica i redovna kamata) - stanje na izvještajni datum </t>
  </si>
  <si>
    <t>Prihodi od kamata i slični prihodi (1.1.+1.2.+1.3.+1.4.+1.5.+1.6.)</t>
  </si>
  <si>
    <t>Kamata na kamatonosnim računima depozita kod depozitnih institucija</t>
  </si>
  <si>
    <t>Kamate na kredite</t>
  </si>
  <si>
    <t>1.4.</t>
  </si>
  <si>
    <t>1.5.</t>
  </si>
  <si>
    <t>Naknade za prijevremenu otplatu kredita</t>
  </si>
  <si>
    <t>1.6.</t>
  </si>
  <si>
    <t>Ostali prihodi od kamata i slični prihodi (zatezne kamate i sl.)</t>
  </si>
  <si>
    <t>Rashodi po kamatama i slični rashodi (2.1.+2.2.+2.3.+2.4.)</t>
  </si>
  <si>
    <t>Naknade za primljene kredite</t>
  </si>
  <si>
    <t>2.4.</t>
  </si>
  <si>
    <t>Ostali rashodi po kamatama i slični rashodi (zatezne kamate i sl.)</t>
  </si>
  <si>
    <t xml:space="preserve">Neto prihodi od kamata i sličnih prihoda (1 - 2.) </t>
  </si>
  <si>
    <t>OPERATIVNI PRIHODI I RASHODI</t>
  </si>
  <si>
    <t>Operativni prihodi (4.1.+4.2.+4.3.)</t>
  </si>
  <si>
    <t>4.1.</t>
  </si>
  <si>
    <t>4.2.</t>
  </si>
  <si>
    <t>Prihod od naplaćenih otpisanih potraživanja</t>
  </si>
  <si>
    <t>4.3.</t>
  </si>
  <si>
    <t>Operativni rashodi (5.1.+5.2.+5.3.+5.4.+5.5.)</t>
  </si>
  <si>
    <t>5.1.</t>
  </si>
  <si>
    <t>Troškovi plaća i doprinosa</t>
  </si>
  <si>
    <t>5.2.</t>
  </si>
  <si>
    <t>Troškovi amortizacije (5.2.1.+5.2.2.)</t>
  </si>
  <si>
    <t>5.2.1.</t>
  </si>
  <si>
    <t>Troškovi amortizacije fiksne aktive u vlasništvu</t>
  </si>
  <si>
    <t>5.2.2.</t>
  </si>
  <si>
    <t>Troškovi amortizacije fiksne aktive u korištenju</t>
  </si>
  <si>
    <t>5.3.</t>
  </si>
  <si>
    <t>Materijalni troškovi</t>
  </si>
  <si>
    <t>5.4.</t>
  </si>
  <si>
    <t>Troškovi usluga</t>
  </si>
  <si>
    <t>5.5.</t>
  </si>
  <si>
    <t xml:space="preserve">Ostali operativni troškovi </t>
  </si>
  <si>
    <t>OSTALI POSLOVNI PRIHODI I RASHODI</t>
  </si>
  <si>
    <t>Ostali poslovni prihodi (6.1.+6.2.+6.3.)</t>
  </si>
  <si>
    <t>6.1.</t>
  </si>
  <si>
    <t>Dobici od prodaje osnovnih sredstava i nematerijalnih ulaganja</t>
  </si>
  <si>
    <t>6.2.</t>
  </si>
  <si>
    <t>prihodi od dividendi i učešća (ulaganja)</t>
  </si>
  <si>
    <t>6.3.</t>
  </si>
  <si>
    <t>Ostali prihodi</t>
  </si>
  <si>
    <t xml:space="preserve">7. </t>
  </si>
  <si>
    <t>Ostali poslovni rashodi (7.1.+7.2.+7.3.)</t>
  </si>
  <si>
    <t>7.1.</t>
  </si>
  <si>
    <t>Gubici od prodaje osnovnih sredstava i nematerijalnih ulaganja</t>
  </si>
  <si>
    <t>7.2.</t>
  </si>
  <si>
    <t>7.3.</t>
  </si>
  <si>
    <t>Ostali rashodi</t>
  </si>
  <si>
    <t>Troškovi rezerviranja za kreditne i druge gubitke (8.1.+8.2.+8.3.)</t>
  </si>
  <si>
    <t>8.1.</t>
  </si>
  <si>
    <t>Rezervisanja za date kredite - glavnica</t>
  </si>
  <si>
    <t>8.2.</t>
  </si>
  <si>
    <t>Rezervisanja za date kredite - kamata</t>
  </si>
  <si>
    <t>8.3.</t>
  </si>
  <si>
    <t>Ostala rezervisanja</t>
  </si>
  <si>
    <t>Dobit/gubitak i Višak/manjak prihoda nad rashodima prije oporezivanja (3.+4.-5.+6.-7.-8.)</t>
  </si>
  <si>
    <t>Neto dobit i višak/manjak prihoda nad rashodima                  (9.-10.)</t>
  </si>
  <si>
    <t>Višak prihoda nad rashodima / neraspoređena dobit</t>
  </si>
  <si>
    <t>Ostale rezerve / zakonske rezerve</t>
  </si>
  <si>
    <t xml:space="preserve">Otpisani krediti (zatezna kamata) - stanje na izvještajni datum </t>
  </si>
  <si>
    <t xml:space="preserve">Otpisani krediti (sudski troškovi) - stanje na izvještajni datum </t>
  </si>
  <si>
    <t>Odobrena nepovučena kreditna sredstva od strane povjerilaca</t>
  </si>
  <si>
    <t>Komisioni poslovi</t>
  </si>
  <si>
    <t>Sudske tužbe, rješenja nadležnih organa koja su potencijalna obaveza MKO, a koja još nisu evidentirana u bilansnim evidencijama i sl.</t>
  </si>
  <si>
    <t>Ostalo (sve ostale vanbilansne stavke koje nisu obuhvaćene naprijed navedenim)</t>
  </si>
  <si>
    <t xml:space="preserve">3a) </t>
  </si>
  <si>
    <t xml:space="preserve">3d) </t>
  </si>
  <si>
    <t xml:space="preserve">3e) </t>
  </si>
  <si>
    <t>Mikrokrediti</t>
  </si>
  <si>
    <t>Kratkoročni mikrokrediti</t>
  </si>
  <si>
    <t>6=3+4+5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</si>
  <si>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</si>
  <si>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</si>
  <si>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</si>
  <si>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</si>
  <si>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</si>
  <si>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</si>
  <si>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</si>
  <si>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>Dugoročni mikrokrediti</t>
  </si>
  <si>
    <t>Kratkoročna potraživanja</t>
  </si>
  <si>
    <t>Dugoročna potraživanja</t>
  </si>
  <si>
    <t>Ukupna potraživanja</t>
  </si>
  <si>
    <t>Prema predmetu lizinga</t>
  </si>
  <si>
    <t>Putnička vozila</t>
  </si>
  <si>
    <t>Mašine i oprema</t>
  </si>
  <si>
    <t>Nekretnine</t>
  </si>
  <si>
    <t>Prema korisniku lizinga</t>
  </si>
  <si>
    <t>Preduzetnici</t>
  </si>
  <si>
    <t xml:space="preserve">Fizička lica </t>
  </si>
  <si>
    <t xml:space="preserve">Ostalo </t>
  </si>
  <si>
    <t>Vozila za obavljanje djelatnosti (terenska i putnička)</t>
  </si>
  <si>
    <t>Kratkoročni mikrokrediti za:</t>
  </si>
  <si>
    <t>uslužne djelatnosti</t>
  </si>
  <si>
    <t>trgovinu</t>
  </si>
  <si>
    <t>poljoprivredu</t>
  </si>
  <si>
    <t>proizvodnju</t>
  </si>
  <si>
    <t>stambene potrebe</t>
  </si>
  <si>
    <t>1.7.</t>
  </si>
  <si>
    <t>ostalo</t>
  </si>
  <si>
    <t>Dugoročni mikrokrediti za:</t>
  </si>
  <si>
    <t>2.5.</t>
  </si>
  <si>
    <t>2.6.</t>
  </si>
  <si>
    <t>2.7.</t>
  </si>
  <si>
    <t>Ukupni mikrokrediti</t>
  </si>
  <si>
    <t>8a)</t>
  </si>
  <si>
    <t>8b)</t>
  </si>
  <si>
    <t>8c)</t>
  </si>
  <si>
    <t>O P I S</t>
  </si>
  <si>
    <t>Broj ugovora</t>
  </si>
  <si>
    <t>Kratkoročni lizing ugovor prema predmetu lizinga:</t>
  </si>
  <si>
    <t>a.</t>
  </si>
  <si>
    <t>putnička vozila</t>
  </si>
  <si>
    <t>b.</t>
  </si>
  <si>
    <t>c.</t>
  </si>
  <si>
    <t>mašine i oprema</t>
  </si>
  <si>
    <t>d.</t>
  </si>
  <si>
    <t>nekretnine</t>
  </si>
  <si>
    <t xml:space="preserve">e. </t>
  </si>
  <si>
    <t>Kratkoročni lizing ugovor prema korisniku lizinga:</t>
  </si>
  <si>
    <t>pravna lica</t>
  </si>
  <si>
    <t>preduzetnici</t>
  </si>
  <si>
    <t>fizička lica</t>
  </si>
  <si>
    <t>Dugoročni lizing ugovor prema predmetu lizinga:</t>
  </si>
  <si>
    <t>Dugoročni lizing ugovor prema korisniku lizinga:</t>
  </si>
  <si>
    <t>UKUPNO (1+2)</t>
  </si>
  <si>
    <t>Ponderisana NKS                     %</t>
  </si>
  <si>
    <t>Iznos  finansiranja    (u 000 KM)</t>
  </si>
  <si>
    <t xml:space="preserve">4a) </t>
  </si>
  <si>
    <t xml:space="preserve">4a)1. </t>
  </si>
  <si>
    <t xml:space="preserve">4a)2. </t>
  </si>
  <si>
    <t>4b)</t>
  </si>
  <si>
    <t xml:space="preserve">4b)1. </t>
  </si>
  <si>
    <t xml:space="preserve">4b)2. </t>
  </si>
  <si>
    <t xml:space="preserve">9a) </t>
  </si>
  <si>
    <t xml:space="preserve">9b) </t>
  </si>
  <si>
    <t xml:space="preserve">9c) </t>
  </si>
  <si>
    <t>I Ukupno bilansna izloženost</t>
  </si>
  <si>
    <t>II Ukupno vanbilansne stavke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</si>
  <si>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</si>
  <si>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</si>
  <si>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</si>
  <si>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</si>
  <si>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</si>
  <si>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</si>
  <si>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</si>
  <si>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</si>
  <si>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</si>
  <si>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</si>
  <si>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</si>
  <si>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</si>
  <si>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</si>
  <si>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</si>
  <si>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Ukupni krediti pravna lica (1.1. do 1.21.)</t>
  </si>
  <si>
    <t>A Poljoprivreda, šumarstvo i ribolov</t>
  </si>
  <si>
    <t>B Vađenje ruda i kamena</t>
  </si>
  <si>
    <t>C Prerađivačka industrija</t>
  </si>
  <si>
    <t>D Proizvodnja i opskrba električnom energijom, plinom, parom i klimatizacija</t>
  </si>
  <si>
    <t>E Opskrba vodom, uklanj. otp. voda, gospodar. otpadom, te djelatnosti sanacije okoliša</t>
  </si>
  <si>
    <t>F Građevinarstvo</t>
  </si>
  <si>
    <t>G Trg. na veliko i malo; popravak motornih vozila i motoc.</t>
  </si>
  <si>
    <t>H Prijevoz i skladištenje</t>
  </si>
  <si>
    <t>I Djelatnosti pružanja smještaja te pripreme i usluživanja hrane (hoteljerstvo i ugostiteljstvo)</t>
  </si>
  <si>
    <t>J Informacije i komunikacije</t>
  </si>
  <si>
    <t>K Finans. djelatnosti i djelatnosti osiguranja</t>
  </si>
  <si>
    <t>L Poslovanje nekretninama</t>
  </si>
  <si>
    <t>M Stručne, znanstvene i tehničke djelatnosti</t>
  </si>
  <si>
    <t>N Administrat. i pomoćne uslužne djelatnosti</t>
  </si>
  <si>
    <t>O Javna uprava i odbrana; obav. soc. osiguranje</t>
  </si>
  <si>
    <t>P Obrazovanje</t>
  </si>
  <si>
    <t>Q Djelatnosti zdravstvene zaštite i socijalne skrbi</t>
  </si>
  <si>
    <t>R Umjetnost, zabava i rekreacija</t>
  </si>
  <si>
    <t>S Ostale uslužne djelatnosti</t>
  </si>
  <si>
    <t>T Djelatnosti kućanstva kao poslodavca; djelatnosti kućanstva koja proizvode različita dobra i obavljaju različite usluge za vlastite potrebe</t>
  </si>
  <si>
    <t xml:space="preserve"> U Djelatnosti izvanteritorijal. organizacija i tijela</t>
  </si>
  <si>
    <t>Ukupno stanovništvo (2.1 + 2.2 + 2.3)</t>
  </si>
  <si>
    <t>Opća potrošnja</t>
  </si>
  <si>
    <t>Stambena izgradnja</t>
  </si>
  <si>
    <t>Obavljanje djelatnosti (obrtnici)</t>
  </si>
  <si>
    <t>Ukupni krediti (1. + 2.)</t>
  </si>
  <si>
    <t>Ukupno 1</t>
  </si>
  <si>
    <t>Ukupno 2</t>
  </si>
  <si>
    <t xml:space="preserve">      Ukupno (1+2)</t>
  </si>
  <si>
    <t>Ponderisana NKS (prosječna)                    %</t>
  </si>
  <si>
    <t>Tabela 1. Struktura bilansa stanja banaka sa sjedištem u FBiH</t>
  </si>
  <si>
    <t>Tabela 13: Kvalifikaciona struktura zaposlenih u bankama sa sjedištem u FBiH</t>
  </si>
  <si>
    <t>Ukupno MKO</t>
  </si>
  <si>
    <t>Napomena:</t>
  </si>
  <si>
    <t>Ukupno ECL</t>
  </si>
  <si>
    <t>16a)</t>
  </si>
  <si>
    <t>16b)</t>
  </si>
  <si>
    <t xml:space="preserve">20. </t>
  </si>
  <si>
    <t xml:space="preserve">22. </t>
  </si>
  <si>
    <t>Emisiona ažia</t>
  </si>
  <si>
    <t>Broj zaključenih ugovora</t>
  </si>
  <si>
    <t>Ponderisana EKS (prosječna)                 %</t>
  </si>
  <si>
    <t>Ostala vanbilansna evidencija</t>
  </si>
  <si>
    <t>Ponderisana EKS                      %</t>
  </si>
  <si>
    <t>PRELIMINARNI PODACI O BANKARSKOM, MIKROKREDITNOM I LIZING SEKTORU U FBIH</t>
  </si>
  <si>
    <t xml:space="preserve">Preliminarni podaci su dostupni sa ciljem pravovremene informisanosti javnosti, medija i drugih korisnika o </t>
  </si>
  <si>
    <t>osnovnim pokazateljima poslovanja subjekata bankarskog sistema FBiH. Konačni  podaci biti će</t>
  </si>
  <si>
    <t xml:space="preserve">objavljeni na internet stranici FBA u kategoriji "Publikacije" u okviru Informacije o subjektima bankarskog </t>
  </si>
  <si>
    <t>Informacije o subjektima bankarskog sistema Federacije BiH dostupne na linku</t>
  </si>
  <si>
    <t>sistema FBiH na kvartalnom nivou, sa stanjem na izvještajni datum.</t>
  </si>
  <si>
    <t>Isplate mikrokredita u 000 KM</t>
  </si>
  <si>
    <t>Tabela 14: Pokazatelji profitabilnosti banaka</t>
  </si>
  <si>
    <t>Tabela 15: Struktura bilansa stanja mikrokreditnog sektora FBiH</t>
  </si>
  <si>
    <t>Tabela 16: Struktura bilansa uspjeha mikrokreditnog sektora FBiH</t>
  </si>
  <si>
    <t>Tabela 17: Sektorska i ročna struktura mikrokredita MKO sa sjedištem u FBiH</t>
  </si>
  <si>
    <t xml:space="preserve">Tabela 18: Prosječne ponderisane NKS i EKS za MKO sa sjedištem u FBiH za isplaćene mikrokredite </t>
  </si>
  <si>
    <t xml:space="preserve">Tabela 19: Struktura bilansa stanja lizing društava sa sjedištem u FBiH </t>
  </si>
  <si>
    <t xml:space="preserve">Tabela 20: Struktura bilansa uspjeha lizing društava sa sjedištem u FBiH </t>
  </si>
  <si>
    <t>Tabela 21: Struktura potraživanja po finansijskom lizingu</t>
  </si>
  <si>
    <t xml:space="preserve">Tabela 22: Pregled prosječnih ponderisanih NKS i EKS za ugovore finansijskog lizinga </t>
  </si>
  <si>
    <t>Таbеlа 5: Štednja građana u bankama sa sjedištem u FBiH</t>
  </si>
  <si>
    <t>Таbelа 5: Štednja građana u bankama sa sjedištem u FBiH</t>
  </si>
  <si>
    <t xml:space="preserve">Tabela 18: Prosječne ponderirane NKS i EKS za MKO sa sjedištem u FBiH za isplaćene mikrokredite </t>
  </si>
  <si>
    <t>ASA BANKA DIONIČKO DRUŠTVO SARAJEVO</t>
  </si>
  <si>
    <t>"BOSNA BANK INTERNATIONAL" - d.d. Sarajevo</t>
  </si>
  <si>
    <t>INTESA SANPAOLO BANKA d.d. BOSNA I HERCEGOVINA</t>
  </si>
  <si>
    <t>KOMERCIJALNO-INVESTICIONA BANKA D.D. VELIKA KLADUŠA</t>
  </si>
  <si>
    <t>NLB Banka d.d., Sarajevo</t>
  </si>
  <si>
    <t>PRIVREDNA BANKA SARAJEVO d.d. SARAJEVO</t>
  </si>
  <si>
    <t>RAIFFEISEN BANK DIONIČARSKO DRUŠTVO BOSNA I HERCEGOVINA</t>
  </si>
  <si>
    <t>Sparkasse Bank dd Bosna i Hercegovina</t>
  </si>
  <si>
    <t>UniCredit Bank d.d.</t>
  </si>
  <si>
    <t>UNION BANKA DD SARAJEVO</t>
  </si>
  <si>
    <t>ZiraatBank BH d.d.</t>
  </si>
  <si>
    <t>Banka Poštanska štedionica, akcionarsko društvo Banja Luka</t>
  </si>
  <si>
    <t>„NOVA BANKA“ a.d. Banja Luka</t>
  </si>
  <si>
    <t>„MF banka“ Akcionarsko društvo Banja Luka</t>
  </si>
  <si>
    <t xml:space="preserve">                     OBAVEZE</t>
  </si>
  <si>
    <t xml:space="preserve">                     KAPITAL</t>
  </si>
  <si>
    <t xml:space="preserve">Bilans stanja - Izvještaj o finansijskom položaju na kraju perioda </t>
  </si>
  <si>
    <t>Gotovina i gotovinski ekvivalenti</t>
  </si>
  <si>
    <t xml:space="preserve"> Finansijska imovina po fer vrijednosti kroz bilans uspjeha</t>
  </si>
  <si>
    <t>Finansijska imovina koja se drži radi trgovanja</t>
  </si>
  <si>
    <t>Finansijska imovina za koju je izabrano da se ne mjeri po fer vrijednosti kroz ostali ukupni rezultat</t>
  </si>
  <si>
    <t>Finansijska imovina koja se nije kvalifikovala za mjerenje po amortizovanom trošku, niti po fer vrijednosti kroz ostali ukupni rezultat</t>
  </si>
  <si>
    <t>4.4.</t>
  </si>
  <si>
    <t>Finansijska imovina po fer vrijednosti kroz ostali ukupni rezultat</t>
  </si>
  <si>
    <t>Ulaganja u instrumente kapitala</t>
  </si>
  <si>
    <t>Dati krediti, vrijednosni papiri i ostali dužnički instrumenti</t>
  </si>
  <si>
    <t>Finansijska imovina po amortizovanom trošku</t>
  </si>
  <si>
    <t>Obavezna rezerva kod Centralne banke</t>
  </si>
  <si>
    <t>Depoziti kod drugih banaka</t>
  </si>
  <si>
    <t>Krediti i potraživanja od klijenata</t>
  </si>
  <si>
    <t>Ostala finansijska imovina po amortizovanom trošku</t>
  </si>
  <si>
    <t>Potraživanja po finansijskim najmovima</t>
  </si>
  <si>
    <t>9.1.</t>
  </si>
  <si>
    <t>9.2.</t>
  </si>
  <si>
    <t>9.3.</t>
  </si>
  <si>
    <t>10.1.</t>
  </si>
  <si>
    <t>10.2.</t>
  </si>
  <si>
    <t>11.1.</t>
  </si>
  <si>
    <t>11.2.</t>
  </si>
  <si>
    <t>11.3.</t>
  </si>
  <si>
    <t xml:space="preserve"> IMOVINA</t>
  </si>
  <si>
    <t>Derivatni finansijski instrumenti</t>
  </si>
  <si>
    <t>Unaprijed plaćeni porez na dobit</t>
  </si>
  <si>
    <t xml:space="preserve">Odgođena porezna imovina  </t>
  </si>
  <si>
    <t>Materijalna imovina</t>
  </si>
  <si>
    <t>Nekretnine, postrojenja i oprema</t>
  </si>
  <si>
    <t>Imovina sa pravom korištenja</t>
  </si>
  <si>
    <t>Ulaganja u investicijske nekretnine</t>
  </si>
  <si>
    <t>Nematerijalna imovina</t>
  </si>
  <si>
    <t>Goodwill</t>
  </si>
  <si>
    <t>Ostala nematerijalna imovina</t>
  </si>
  <si>
    <t>Ulaganja u zavisna društva, zajedničke poduhvate i pridružena društva</t>
  </si>
  <si>
    <t>Ulaganja u zavisna društva</t>
  </si>
  <si>
    <t>Ulaganja u pridružena društva</t>
  </si>
  <si>
    <t>Ulaganja u zajedničke poduhvate</t>
  </si>
  <si>
    <t>Dugoročna imovina namijenjena prodaji i imovina poslovanja koje se obustavlja</t>
  </si>
  <si>
    <t>Ostala imovina i potraživanja</t>
  </si>
  <si>
    <t>UKUPNO IMOVINA</t>
  </si>
  <si>
    <t>UKUPNO IMOVINA I VANBILANSNA EVIDENCIJA</t>
  </si>
  <si>
    <t>18.1.</t>
  </si>
  <si>
    <t>18.2.</t>
  </si>
  <si>
    <t>18.3.</t>
  </si>
  <si>
    <t>18.4.</t>
  </si>
  <si>
    <t>18.5.</t>
  </si>
  <si>
    <t>18.6.</t>
  </si>
  <si>
    <t>22.1.</t>
  </si>
  <si>
    <t>22.2.</t>
  </si>
  <si>
    <t>22.3.</t>
  </si>
  <si>
    <t>Finansijske obaveze po fer vrijednosti kroz bilans uspjeha</t>
  </si>
  <si>
    <t xml:space="preserve">Finansijske obaveze po amortizovanom trošku </t>
  </si>
  <si>
    <t>Depoziti od banaka i drugih finansijskih institucija</t>
  </si>
  <si>
    <t>Depoziti od klijenata</t>
  </si>
  <si>
    <t>Uzeti krediti</t>
  </si>
  <si>
    <t>Obaveze po osnovu najmova</t>
  </si>
  <si>
    <t>Izdati dužnički instrumenti</t>
  </si>
  <si>
    <t>Ostale finansijske obaveze po amortizovanom trošku</t>
  </si>
  <si>
    <t>Obaveze za porez na dobit</t>
  </si>
  <si>
    <t xml:space="preserve">Odgođene porezne obaveze   </t>
  </si>
  <si>
    <t>Rezervisanja</t>
  </si>
  <si>
    <t>Kreditni rizik preuzetih obaveza i datih garancija</t>
  </si>
  <si>
    <t>Sudski sporovi</t>
  </si>
  <si>
    <t>25.1.</t>
  </si>
  <si>
    <t>25.2.</t>
  </si>
  <si>
    <t>27.1.</t>
  </si>
  <si>
    <t>27.2.</t>
  </si>
  <si>
    <t>27.3.</t>
  </si>
  <si>
    <t>28.1.</t>
  </si>
  <si>
    <t>28.2.</t>
  </si>
  <si>
    <t>28.3.</t>
  </si>
  <si>
    <t>29.</t>
  </si>
  <si>
    <t>29.1.</t>
  </si>
  <si>
    <t>29.2.</t>
  </si>
  <si>
    <t>30.</t>
  </si>
  <si>
    <t>30.1.</t>
  </si>
  <si>
    <t>30.2.</t>
  </si>
  <si>
    <t>31.</t>
  </si>
  <si>
    <t>32.</t>
  </si>
  <si>
    <t>33.</t>
  </si>
  <si>
    <t>34.</t>
  </si>
  <si>
    <t>25.3.</t>
  </si>
  <si>
    <t>Dionički kapital</t>
  </si>
  <si>
    <t>Povlaštene dionice</t>
  </si>
  <si>
    <t>Otkupljene vlastite dionice</t>
  </si>
  <si>
    <t xml:space="preserve">Dionička premija </t>
  </si>
  <si>
    <t xml:space="preserve">Rezerve </t>
  </si>
  <si>
    <t>Statutarne rezerve</t>
  </si>
  <si>
    <t>Rezerve formirane iz dobiti</t>
  </si>
  <si>
    <t xml:space="preserve">Ostale rezerve </t>
  </si>
  <si>
    <t>Revalorizacione rezerve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</si>
  <si>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</si>
  <si>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</si>
  <si>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</si>
  <si>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</t>
  </si>
  <si>
    <t>Dobit tekuće godine</t>
  </si>
  <si>
    <t>Akumulirana, neraspoređena dobit iz prethodnih godina</t>
  </si>
  <si>
    <t>Gubitak</t>
  </si>
  <si>
    <t>Gubitak tekuće godine</t>
  </si>
  <si>
    <t>Akumulirani, nepokriveni gubici iz prethodnih godina</t>
  </si>
  <si>
    <t>UKUPNO OBAVEZE I KAPITAL</t>
  </si>
  <si>
    <t>UKUPNO OBAVEZE, KAPITAL I VANBILANSNA EVIDENCIJA</t>
  </si>
  <si>
    <t xml:space="preserve">                     BILANS USPJEHA</t>
  </si>
  <si>
    <t xml:space="preserve">                     IZVJEŠTAJ O OSTALOM UKUPNOM REZULTATU</t>
  </si>
  <si>
    <t>Bilans uspjeha - Izvještaj o ukupnom rezultatu za period</t>
  </si>
  <si>
    <t>7.4.</t>
  </si>
  <si>
    <t>7.5.</t>
  </si>
  <si>
    <t>8.4.</t>
  </si>
  <si>
    <t>8.5.</t>
  </si>
  <si>
    <t>8.6.</t>
  </si>
  <si>
    <t>8.7.</t>
  </si>
  <si>
    <t>8.8.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</si>
  <si>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</si>
  <si>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</si>
  <si>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</si>
  <si>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</si>
  <si>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</si>
  <si>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</si>
  <si>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</si>
  <si>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</si>
  <si>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21.1.</t>
  </si>
  <si>
    <t>21.2.</t>
  </si>
  <si>
    <t>21.3.</t>
  </si>
  <si>
    <t>21.4.</t>
  </si>
  <si>
    <t>26.1.</t>
  </si>
  <si>
    <t>26.2.</t>
  </si>
  <si>
    <t>26.3.</t>
  </si>
  <si>
    <t>26.4.</t>
  </si>
  <si>
    <t>26.5.</t>
  </si>
  <si>
    <t>27.4.</t>
  </si>
  <si>
    <t>27.5.</t>
  </si>
  <si>
    <t>27.6.</t>
  </si>
  <si>
    <t>27.7.</t>
  </si>
  <si>
    <t xml:space="preserve">Prihodi od kamata i slični prihodi po efektivnoj kamatnoj stopi </t>
  </si>
  <si>
    <t xml:space="preserve">Prihodi od kamata i slični prihodi po efektivnoj kamatnoj stopi od finansijske imovine po amortizovanom trošku </t>
  </si>
  <si>
    <t>Prihodi od kamata i slični prihodi po efektivnoj kamatnoj stopi od finansijske imovine po fer vrijednosti kroz ostali ukupni rezultat</t>
  </si>
  <si>
    <t>Prihodi od kamata i slični prihodi po efektivnoj kamatnoj stopi od finansijske imovine po fer vrijednosti kroz bilans uspjeha</t>
  </si>
  <si>
    <t>Rashodi od kamata i slični rashodi po efektivnoj kamatnoj stopi</t>
  </si>
  <si>
    <t>Rashodi od kamata i slični rashodi po efektivnoj kamatnoj stopi po finansijskim obavezama po amortizovanom trošku</t>
  </si>
  <si>
    <t>Rashodi od kamata i slični rashodi po efektivnoj kamatnoj stopi po finansijskim obavezama po fer vrijednosti kroz bilans uspjeha</t>
  </si>
  <si>
    <t xml:space="preserve">Neto prihodi/(rashodi) od kamata i slični prihodi po efektivnoj kamatnoj stopi </t>
  </si>
  <si>
    <t>Prihodi od naknada i provizija</t>
  </si>
  <si>
    <t xml:space="preserve">Rashodi od naknada i provizija </t>
  </si>
  <si>
    <t>Neto prihodi/(rashodi) od naknada i provizija</t>
  </si>
  <si>
    <t xml:space="preserve">Umanjenja vrijednosti i rezervisanja </t>
  </si>
  <si>
    <t>Ostali dobici i (gubici) od finansijske imovine</t>
  </si>
  <si>
    <t xml:space="preserve"> Neto dobici/(gubici) od prestanka priznavanja finansijske imovine po amortizovanom trošku</t>
  </si>
  <si>
    <t>Neto dobici/(gubici) od modifikacija finansijske imovine po amortizovanom trošku koje nisu rezultirale prestankom priznavanja</t>
  </si>
  <si>
    <t>Neto dobici/(gubici) od otuđenja finansijske imovine po amortizovanom trošku</t>
  </si>
  <si>
    <t xml:space="preserve">Neto efekti promjene vrijednosti finansijske imovine po fer vrijednosti kroz bilans uspjeha </t>
  </si>
  <si>
    <t xml:space="preserve">Neto dobici/(gubici) od otuđenja finansijske imovine po fer vrijednosti kroz bilans uspjeha </t>
  </si>
  <si>
    <t xml:space="preserve">Neto dobici/(gubici) od otuđenja finansijske imovine po fer vrijednosti kroz ostali ukupni rezultat </t>
  </si>
  <si>
    <t>Neto dobici/(gubici) od reklasifikacija finansijske imovine između poslovnih modela</t>
  </si>
  <si>
    <t xml:space="preserve">Ostali dobici/(gubici) od finansijske imovine </t>
  </si>
  <si>
    <t xml:space="preserve">Neto dobici/(gubici) od derivatnih finansijskih instrumenata </t>
  </si>
  <si>
    <t xml:space="preserve">Neto pozitivne/(negativne) kursne razlike </t>
  </si>
  <si>
    <t xml:space="preserve">Dobici i (gubici) od dugoročne nefinansijske imovine </t>
  </si>
  <si>
    <t xml:space="preserve">Neto dobici/(gubici) od otuđenja nekretnina, postrojenja i opreme </t>
  </si>
  <si>
    <t xml:space="preserve">(Neto gubici od umanjenja vrijednosti)/neto dobici od otpuštanja ranije priznatih gubitaka od umanjenja vrijednosti nekretnina, postrojenja i opreme </t>
  </si>
  <si>
    <t>(Neto gubici)/neto dobici od otpuštanja ranije priznatih gubitaka od promjene revalorizovane vrijednosti nekretnina, postrojenja i opreme za koje nema postojećih revalorizacionih rezervi</t>
  </si>
  <si>
    <t xml:space="preserve">Neto dobici/(gubici) od otuđenja ulaganja u investicijske nekretnine </t>
  </si>
  <si>
    <t xml:space="preserve">Neto efekti promjene vrijednosti ulaganja u investicijske nekretnine koje se vode po fer vrijednosti </t>
  </si>
  <si>
    <t xml:space="preserve">(Neto gubici od umanjenja vrijednosti)/neto dobici od otpuštanja ranije priznatih gubitaka od umanjenja vrijednosti investicijskih nekretnina </t>
  </si>
  <si>
    <t xml:space="preserve">Neto dobici/(gubici) od otuđenja nematerijalne imovine </t>
  </si>
  <si>
    <t>(Neto gubici od umanjenja vrijednosti)/neto dobici od otpuštanja ranije priznatih gubitaka od umanjenja vrijednosti nematerijalne imovine</t>
  </si>
  <si>
    <t>Neto dobici/(gubici) od prestanka priznavanja imovine s pravom korištenja</t>
  </si>
  <si>
    <t>Neto dobici/(gubici) od dugoročne imovine namijenjene prodaji</t>
  </si>
  <si>
    <t>Ostali (neto gubici od umanjenja vrijednosti)/neto dobici od otpuštanja ranije priznatih gubitaka od umanjenja vrijednosti dugoročne nefinansijske imovine</t>
  </si>
  <si>
    <t>Prihodi od dividendi</t>
  </si>
  <si>
    <t xml:space="preserve">Ostali prihodi </t>
  </si>
  <si>
    <t>Troškovi zaposlenih</t>
  </si>
  <si>
    <t>Troškovi amortizacije</t>
  </si>
  <si>
    <t>Ostali troškovi i rashodi</t>
  </si>
  <si>
    <t>Udio u rezultatu pridruženog društva i zajedničkog poduhvata primjenom metode udjela</t>
  </si>
  <si>
    <t>Umanjenje vrijednosti goodwill-a</t>
  </si>
  <si>
    <t>DOBIT/(GUBITAK) IZ REDOVNOG POSLOVANJA PRIJE OPOREZIVANJA</t>
  </si>
  <si>
    <t>Tekući porez na dobit</t>
  </si>
  <si>
    <t xml:space="preserve">Odgođeni porez na dobit </t>
  </si>
  <si>
    <t xml:space="preserve">Efekat smanjenja odgođene porezne imovine </t>
  </si>
  <si>
    <t>Efekat povećanja odgođene porezne imovine</t>
  </si>
  <si>
    <t>Efekat povećanja odgođenih poreznih obaveza</t>
  </si>
  <si>
    <t>Efekat smanjenja odgođenih poreznih obaveza</t>
  </si>
  <si>
    <t>POREZ NA DOBIT</t>
  </si>
  <si>
    <t xml:space="preserve">DOBIT/(GUBITAK) IZ REDOVNOG POSLOVANJA </t>
  </si>
  <si>
    <t>Dobit ili gubitak od obustavljenog poslovanja</t>
  </si>
  <si>
    <t xml:space="preserve">DOBIT/(GUBITAK) </t>
  </si>
  <si>
    <t>Stavke koje mogu biti reklasifikovane u bilans uspjeha</t>
  </si>
  <si>
    <t>Povećanje/(smanjenje) fer vrijednosti dužničkih instrumenata po fer vrijednosti kroz ostali ukupni rezultat</t>
  </si>
  <si>
    <t>Efekti proistekli iz transakcija zaštite ("hedging")</t>
  </si>
  <si>
    <t xml:space="preserve">Udio u ostalom ukupnom rezultatu pridruženog društva i zajedničkog poduhvata primjenom metode udjela </t>
  </si>
  <si>
    <t xml:space="preserve">Ostale stavke koje mogu biti reklasifikovane u dobit ili gubitak </t>
  </si>
  <si>
    <t>Porez na dobit koji se odnosi na ove stavke</t>
  </si>
  <si>
    <t xml:space="preserve">Stavke koje neće biti reklasifikovane u bilans uspjeha </t>
  </si>
  <si>
    <t>Revalorizacija zemljišta i građevina</t>
  </si>
  <si>
    <t>Povećanje/(smanjenje) fer vrijednosti instrumenata kapitala po fer vrijednosti kroz ostali ukupni rezultat</t>
  </si>
  <si>
    <t xml:space="preserve">Aktuarski dobici/(gubici) od planova definiranih primanja </t>
  </si>
  <si>
    <t>Dobici ili gubici po osnovu preračunavanja finansijskih izvještaja inostranog poslovanja</t>
  </si>
  <si>
    <t>Udio u ostalom ukupnom rezultatu pridruženog društva i zajedničkog poduhvata primjenom metode udjela</t>
  </si>
  <si>
    <t xml:space="preserve">Ostale stavke koje neće biti reklasifikovane u dobit ili gubitak </t>
  </si>
  <si>
    <t>OSTALI UKUPNI REZULTAT</t>
  </si>
  <si>
    <t>UKUPNI REZULTAT</t>
  </si>
  <si>
    <t>Prihod iz poslovanja - neto</t>
  </si>
  <si>
    <t>% prihoda</t>
  </si>
  <si>
    <t>nenamjenski - osnovne potrebe</t>
  </si>
  <si>
    <t>31.03.2025.</t>
  </si>
  <si>
    <t>01.01. - 31.03.2025.</t>
  </si>
  <si>
    <t xml:space="preserve">       31.03.2025.</t>
  </si>
  <si>
    <t xml:space="preserve">    31.03.2025.</t>
  </si>
  <si>
    <t xml:space="preserve">31.03.2025. </t>
  </si>
  <si>
    <t>ECL za Nivo kreditnog rizika 2</t>
  </si>
  <si>
    <t>ECL za Nivo kreditnog rizika 1</t>
  </si>
  <si>
    <t>ECL za Nivo kreditnog rizika 3</t>
  </si>
  <si>
    <t>UKUPNO KAPITAL (12+13+14+15-16+17)</t>
  </si>
  <si>
    <t>UKUPNO PASIVA  (11+18)</t>
  </si>
  <si>
    <t>Ukupno otpisani krediti (20+21+22)</t>
  </si>
  <si>
    <t>Gubici po osnovu rashodovanja i otpisa osnovnih sredstava i nematerijalnih ulaganja</t>
  </si>
  <si>
    <t>Porez na dobit i na višak prihoda nad rashodima</t>
  </si>
  <si>
    <t>Zajmovi (dospjela potraž. + nedospjela glavnica)</t>
  </si>
  <si>
    <t>vozila za obavljanje djelatnosti (terenska i putnička)</t>
  </si>
  <si>
    <t>(Neto kreditni gubici)/neto otpuštanja ranije priznatih kreditnih gubitaka od finansijske imovine po amortizovanom trošku</t>
  </si>
  <si>
    <t xml:space="preserve">(Neto kreditni gubici)/neto otpuštanja ranije priznatih kreditnih gubitaka od finansijske imovine po fer vrijednosti kroz ostali ukupni rezultat </t>
  </si>
  <si>
    <t>(Rezervisanja)/neto otpuštanja ranije priznatih rezervisanja za kreditni rizik preuzetih obaveza i datih garancija</t>
  </si>
  <si>
    <t xml:space="preserve">(Rezervisanja)/neto otpuštanja ranije priznatih rezervisanja za sudske sporove </t>
  </si>
  <si>
    <t>(Ostala rezervisanja)/neto otpuštanja ranije priznatih rezervisanja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</si>
</sst>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_ * #,##0.00_)\ _D_i_n_._ ;_ * \(#,##0.00\)\ _D_i_n_._ ;_ * &quot;-&quot;??_)\ _D_i_n_._ ;_ @_ "/>
    <numFmt numFmtId="166" formatCode="yyyy\-mm\-dd;@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  <numFmt numFmtId="174" formatCode="_-* #,##0.00\ _k_n_-;\-* #,##0.00\ _k_n_-;_-* &quot;-&quot;??\ _k_n_-;_-@_-"/>
    <numFmt numFmtId="175" formatCode="_-* #,##0.00\ _E_U_R_-;\-* #,##0.00\ _E_U_R_-;_-* &quot;-&quot;??\ _E_U_R_-;_-@_-"/>
    <numFmt numFmtId="176" formatCode="#,##0.0"/>
  </numFmts>
  <fonts count="17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800000"/>
      <name val="Calibri"/>
      <family val="2"/>
      <charset val="204"/>
    </font>
    <font>
      <sz val="9"/>
      <color rgb="FF80000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color rgb="FF800000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rgb="FF632423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b/>
      <sz val="11"/>
      <color rgb="FF632423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8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YDutch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sz val="18"/>
      <name val="Calibri"/>
      <family val="2"/>
      <charset val="204"/>
      <scheme val="minor"/>
    </font>
    <font>
      <b/>
      <i/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u/>
      <sz val="12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</font>
  </fonts>
  <fills count="4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/>
      <right/>
      <top/>
      <bottom style="medium">
        <color rgb="FF800000"/>
      </bottom>
      <diagonal/>
    </border>
    <border>
      <left style="dotted">
        <color rgb="FF800000"/>
      </left>
      <right/>
      <top/>
      <bottom/>
      <diagonal/>
    </border>
    <border>
      <left/>
      <right style="dotted">
        <color rgb="FF800000"/>
      </right>
      <top/>
      <bottom/>
      <diagonal/>
    </border>
    <border>
      <left style="dotted">
        <color rgb="FF800000"/>
      </left>
      <right/>
      <top/>
      <bottom style="medium">
        <color rgb="FF800000"/>
      </bottom>
      <diagonal/>
    </border>
    <border>
      <left style="dotted">
        <color rgb="FF800000"/>
      </left>
      <right/>
      <top style="medium">
        <color rgb="FF800000"/>
      </top>
      <bottom/>
      <diagonal/>
    </border>
    <border>
      <left style="dotted">
        <color rgb="FF800000"/>
      </left>
      <right/>
      <top style="dotted">
        <color rgb="FF800000"/>
      </top>
      <bottom/>
      <diagonal/>
    </border>
    <border>
      <left/>
      <right/>
      <top style="dotted">
        <color rgb="FF800000"/>
      </top>
      <bottom/>
      <diagonal/>
    </border>
    <border>
      <left style="dotted">
        <color rgb="FF800000"/>
      </left>
      <right/>
      <top style="medium">
        <color rgb="FF800000"/>
      </top>
      <bottom style="dotted">
        <color rgb="FF800000"/>
      </bottom>
      <diagonal/>
    </border>
    <border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>
      <left/>
      <right/>
      <top style="dotted">
        <color rgb="FF800000"/>
      </top>
      <bottom style="dotted">
        <color rgb="FF800000"/>
      </bottom>
      <diagonal/>
    </border>
    <border>
      <left/>
      <right/>
      <top/>
      <bottom style="dotted">
        <color rgb="FF63242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800000"/>
      </top>
      <bottom style="dotted">
        <color rgb="FF800000"/>
      </bottom>
      <diagonal/>
    </border>
    <border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9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6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19" fillId="0" borderId="0"/>
    <xf numFmtId="0" fontId="16" fillId="0" borderId="0"/>
    <xf numFmtId="0" fontId="22" fillId="0" borderId="0"/>
    <xf numFmtId="0" fontId="7" fillId="0" borderId="0"/>
    <xf numFmtId="0" fontId="23" fillId="0" borderId="0"/>
    <xf numFmtId="0" fontId="24" fillId="0" borderId="0"/>
    <xf numFmtId="0" fontId="25" fillId="0" borderId="0"/>
    <xf numFmtId="0" fontId="7" fillId="0" borderId="0"/>
    <xf numFmtId="0" fontId="6" fillId="0" borderId="0"/>
    <xf numFmtId="0" fontId="23" fillId="0" borderId="0"/>
    <xf numFmtId="0" fontId="23" fillId="0" borderId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1" fillId="12" borderId="20" applyNumberFormat="0" applyAlignment="0" applyProtection="0"/>
    <xf numFmtId="0" fontId="32" fillId="9" borderId="0" applyNumberFormat="0" applyBorder="0" applyAlignment="0" applyProtection="0"/>
    <xf numFmtId="0" fontId="33" fillId="25" borderId="20" applyNumberFormat="0" applyAlignment="0" applyProtection="0"/>
    <xf numFmtId="0" fontId="34" fillId="25" borderId="20" applyNumberFormat="0" applyAlignment="0" applyProtection="0"/>
    <xf numFmtId="0" fontId="35" fillId="26" borderId="21" applyNumberFormat="0" applyAlignment="0" applyProtection="0"/>
    <xf numFmtId="0" fontId="36" fillId="0" borderId="22" applyNumberFormat="0" applyFill="0" applyAlignment="0" applyProtection="0"/>
    <xf numFmtId="0" fontId="37" fillId="26" borderId="21" applyNumberFormat="0" applyAlignment="0" applyProtection="0"/>
    <xf numFmtId="3" fontId="38" fillId="27" borderId="16" applyFont="0" applyFill="0" applyProtection="0">
      <alignment horizontal="right" vertical="center"/>
    </xf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35" fillId="26" borderId="21" applyNumberFormat="0" applyAlignment="0" applyProtection="0"/>
    <xf numFmtId="0" fontId="42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1" fillId="12" borderId="2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0" applyNumberFormat="0" applyBorder="0" applyAlignment="0" applyProtection="0"/>
    <xf numFmtId="0" fontId="23" fillId="28" borderId="16" applyNumberFormat="0" applyFont="0" applyBorder="0" applyProtection="0">
      <alignment horizontal="center" vertical="center"/>
    </xf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9" fillId="27" borderId="19" applyFont="0" applyBorder="0">
      <alignment horizontal="center" wrapText="1"/>
    </xf>
    <xf numFmtId="3" fontId="23" fillId="29" borderId="16" applyFont="0" applyProtection="0">
      <alignment horizontal="right" vertical="center"/>
    </xf>
    <xf numFmtId="10" fontId="23" fillId="29" borderId="16" applyFont="0" applyProtection="0">
      <alignment horizontal="right" vertical="center"/>
    </xf>
    <xf numFmtId="9" fontId="23" fillId="29" borderId="16" applyFont="0" applyProtection="0">
      <alignment horizontal="right" vertical="center"/>
    </xf>
    <xf numFmtId="0" fontId="23" fillId="29" borderId="19" applyNumberFormat="0" applyFont="0" applyBorder="0" applyProtection="0">
      <alignment horizontal="left"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6" fillId="0" borderId="22" applyNumberFormat="0" applyFill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52" fillId="12" borderId="20" applyNumberFormat="0" applyAlignment="0" applyProtection="0"/>
    <xf numFmtId="166" fontId="23" fillId="30" borderId="16" applyFont="0">
      <alignment vertical="center"/>
      <protection locked="0"/>
    </xf>
    <xf numFmtId="3" fontId="23" fillId="30" borderId="16" applyFont="0">
      <alignment horizontal="right" vertical="center"/>
      <protection locked="0"/>
    </xf>
    <xf numFmtId="164" fontId="23" fillId="30" borderId="16" applyFont="0">
      <alignment horizontal="right" vertical="center"/>
      <protection locked="0"/>
    </xf>
    <xf numFmtId="167" fontId="23" fillId="31" borderId="16" applyFont="0">
      <alignment vertical="center"/>
      <protection locked="0"/>
    </xf>
    <xf numFmtId="10" fontId="23" fillId="30" borderId="16" applyFont="0">
      <alignment horizontal="right" vertical="center"/>
      <protection locked="0"/>
    </xf>
    <xf numFmtId="9" fontId="23" fillId="30" borderId="17" applyFont="0">
      <alignment horizontal="right" vertical="center"/>
      <protection locked="0"/>
    </xf>
    <xf numFmtId="168" fontId="23" fillId="30" borderId="16" applyFont="0">
      <alignment horizontal="right" vertical="center"/>
      <protection locked="0"/>
    </xf>
    <xf numFmtId="169" fontId="23" fillId="30" borderId="17" applyFont="0">
      <alignment horizontal="right" vertical="center"/>
      <protection locked="0"/>
    </xf>
    <xf numFmtId="0" fontId="23" fillId="30" borderId="16" applyFont="0">
      <alignment horizontal="center" vertical="center" wrapText="1"/>
      <protection locked="0"/>
    </xf>
    <xf numFmtId="49" fontId="23" fillId="30" borderId="16" applyFont="0">
      <alignment vertical="center"/>
      <protection locked="0"/>
    </xf>
    <xf numFmtId="0" fontId="23" fillId="32" borderId="26" applyNumberFormat="0" applyFont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2" fillId="9" borderId="0" applyNumberFormat="0" applyBorder="0" applyAlignment="0" applyProtection="0"/>
    <xf numFmtId="0" fontId="53" fillId="25" borderId="27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22" applyNumberFormat="0" applyFill="0" applyAlignment="0" applyProtection="0"/>
    <xf numFmtId="0" fontId="56" fillId="0" borderId="0" applyNumberFormat="0" applyFill="0" applyBorder="0" applyAlignment="0" applyProtection="0"/>
    <xf numFmtId="170" fontId="23" fillId="0" borderId="0" applyFill="0" applyBorder="0" applyAlignment="0" applyProtection="0"/>
    <xf numFmtId="170" fontId="23" fillId="0" borderId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57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16" fillId="0" borderId="0"/>
    <xf numFmtId="0" fontId="23" fillId="0" borderId="0"/>
    <xf numFmtId="0" fontId="25" fillId="0" borderId="0"/>
    <xf numFmtId="0" fontId="26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23" fillId="32" borderId="26" applyNumberFormat="0" applyFont="0" applyAlignment="0" applyProtection="0"/>
    <xf numFmtId="0" fontId="23" fillId="32" borderId="26" applyNumberFormat="0" applyFont="0" applyAlignment="0" applyProtection="0"/>
    <xf numFmtId="0" fontId="16" fillId="0" borderId="0"/>
    <xf numFmtId="0" fontId="59" fillId="0" borderId="0"/>
    <xf numFmtId="0" fontId="23" fillId="0" borderId="0"/>
    <xf numFmtId="0" fontId="24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3" fontId="23" fillId="34" borderId="16" applyFont="0">
      <alignment horizontal="right" vertical="center"/>
      <protection locked="0"/>
    </xf>
    <xf numFmtId="164" fontId="23" fillId="34" borderId="16" applyFont="0">
      <alignment horizontal="right" vertical="center"/>
      <protection locked="0"/>
    </xf>
    <xf numFmtId="10" fontId="23" fillId="34" borderId="16" applyFont="0">
      <alignment horizontal="right" vertical="center"/>
      <protection locked="0"/>
    </xf>
    <xf numFmtId="9" fontId="23" fillId="34" borderId="16" applyFont="0">
      <alignment horizontal="right" vertical="center"/>
      <protection locked="0"/>
    </xf>
    <xf numFmtId="168" fontId="23" fillId="34" borderId="16" applyFont="0">
      <alignment horizontal="right" vertical="center"/>
      <protection locked="0"/>
    </xf>
    <xf numFmtId="169" fontId="23" fillId="34" borderId="17" applyFont="0">
      <alignment horizontal="right" vertical="center"/>
      <protection locked="0"/>
    </xf>
    <xf numFmtId="0" fontId="23" fillId="34" borderId="16" applyFont="0">
      <alignment horizontal="center" vertical="center" wrapText="1"/>
      <protection locked="0"/>
    </xf>
    <xf numFmtId="0" fontId="23" fillId="34" borderId="16" applyNumberFormat="0" applyFont="0">
      <alignment horizontal="center" vertical="center" wrapText="1"/>
      <protection locked="0"/>
    </xf>
    <xf numFmtId="0" fontId="62" fillId="0" borderId="28" applyNumberFormat="0" applyFill="0" applyAlignment="0" applyProtection="0"/>
    <xf numFmtId="0" fontId="63" fillId="25" borderId="27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" fontId="23" fillId="35" borderId="16" applyFont="0">
      <alignment horizontal="right" vertical="center"/>
      <protection locked="0"/>
    </xf>
    <xf numFmtId="0" fontId="51" fillId="8" borderId="0" applyNumberFormat="0" applyBorder="0" applyAlignment="0" applyProtection="0"/>
    <xf numFmtId="0" fontId="53" fillId="25" borderId="27" applyNumberFormat="0" applyAlignment="0" applyProtection="0"/>
    <xf numFmtId="0" fontId="64" fillId="33" borderId="0" applyNumberFormat="0" applyBorder="0" applyAlignment="0" applyProtection="0"/>
    <xf numFmtId="171" fontId="23" fillId="27" borderId="16" applyFont="0">
      <alignment horizontal="center" vertical="center"/>
    </xf>
    <xf numFmtId="3" fontId="23" fillId="27" borderId="16" applyFont="0">
      <alignment horizontal="right" vertical="center"/>
    </xf>
    <xf numFmtId="172" fontId="23" fillId="27" borderId="16" applyFont="0">
      <alignment horizontal="right" vertical="center"/>
    </xf>
    <xf numFmtId="164" fontId="23" fillId="27" borderId="16" applyFont="0">
      <alignment horizontal="right" vertical="center"/>
    </xf>
    <xf numFmtId="10" fontId="23" fillId="27" borderId="16" applyFont="0">
      <alignment horizontal="right" vertical="center"/>
    </xf>
    <xf numFmtId="9" fontId="23" fillId="27" borderId="16" applyFont="0">
      <alignment horizontal="right" vertical="center"/>
    </xf>
    <xf numFmtId="173" fontId="23" fillId="27" borderId="16" applyFont="0">
      <alignment horizontal="center" wrapText="1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166" fontId="23" fillId="36" borderId="16" applyFont="0">
      <alignment vertical="center"/>
    </xf>
    <xf numFmtId="1" fontId="23" fillId="36" borderId="16" applyFont="0">
      <alignment horizontal="right" vertical="center"/>
    </xf>
    <xf numFmtId="167" fontId="23" fillId="36" borderId="16" applyFont="0">
      <alignment vertical="center"/>
    </xf>
    <xf numFmtId="9" fontId="23" fillId="36" borderId="16" applyFont="0">
      <alignment horizontal="right" vertical="center"/>
    </xf>
    <xf numFmtId="168" fontId="23" fillId="36" borderId="16" applyFont="0">
      <alignment horizontal="right" vertical="center"/>
    </xf>
    <xf numFmtId="10" fontId="23" fillId="36" borderId="16" applyFont="0">
      <alignment horizontal="right" vertical="center"/>
    </xf>
    <xf numFmtId="0" fontId="23" fillId="36" borderId="16" applyFont="0">
      <alignment horizontal="center" vertical="center" wrapText="1"/>
    </xf>
    <xf numFmtId="49" fontId="23" fillId="36" borderId="16" applyFont="0">
      <alignment vertical="center"/>
    </xf>
    <xf numFmtId="167" fontId="23" fillId="37" borderId="16" applyFont="0">
      <alignment vertical="center"/>
    </xf>
    <xf numFmtId="9" fontId="23" fillId="37" borderId="16" applyFont="0">
      <alignment horizontal="right" vertical="center"/>
    </xf>
    <xf numFmtId="166" fontId="23" fillId="38" borderId="16">
      <alignment vertical="center"/>
    </xf>
    <xf numFmtId="167" fontId="23" fillId="39" borderId="16" applyFont="0">
      <alignment horizontal="right" vertical="center"/>
    </xf>
    <xf numFmtId="1" fontId="23" fillId="39" borderId="16" applyFont="0">
      <alignment horizontal="right" vertical="center"/>
    </xf>
    <xf numFmtId="167" fontId="23" fillId="39" borderId="16" applyFont="0">
      <alignment vertical="center"/>
    </xf>
    <xf numFmtId="164" fontId="23" fillId="39" borderId="16" applyFont="0">
      <alignment vertical="center"/>
    </xf>
    <xf numFmtId="10" fontId="23" fillId="39" borderId="16" applyFont="0">
      <alignment horizontal="right" vertical="center"/>
    </xf>
    <xf numFmtId="9" fontId="23" fillId="39" borderId="16" applyFont="0">
      <alignment horizontal="right" vertical="center"/>
    </xf>
    <xf numFmtId="168" fontId="23" fillId="39" borderId="16" applyFont="0">
      <alignment horizontal="right" vertical="center"/>
    </xf>
    <xf numFmtId="10" fontId="23" fillId="39" borderId="18" applyFont="0">
      <alignment horizontal="right" vertical="center"/>
    </xf>
    <xf numFmtId="0" fontId="23" fillId="39" borderId="16" applyFont="0">
      <alignment horizontal="center" vertical="center" wrapText="1"/>
    </xf>
    <xf numFmtId="49" fontId="23" fillId="39" borderId="16" applyFont="0">
      <alignment vertical="center"/>
    </xf>
    <xf numFmtId="0" fontId="34" fillId="25" borderId="20" applyNumberFormat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38" fillId="0" borderId="0" applyNumberFormat="0" applyFill="0" applyBorder="0" applyAlignment="0" applyProtection="0"/>
    <xf numFmtId="174" fontId="61" fillId="0" borderId="0" applyFont="0" applyFill="0" applyBorder="0" applyAlignment="0" applyProtection="0"/>
    <xf numFmtId="0" fontId="22" fillId="0" borderId="0"/>
    <xf numFmtId="0" fontId="22" fillId="0" borderId="0"/>
    <xf numFmtId="0" fontId="7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7" fillId="0" borderId="0"/>
    <xf numFmtId="0" fontId="22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4" borderId="0" applyNumberFormat="0" applyBorder="0" applyAlignment="0" applyProtection="0"/>
    <xf numFmtId="0" fontId="69" fillId="8" borderId="0" applyNumberFormat="0" applyBorder="0" applyAlignment="0" applyProtection="0"/>
    <xf numFmtId="0" fontId="70" fillId="25" borderId="20" applyNumberFormat="0" applyAlignment="0" applyProtection="0"/>
    <xf numFmtId="0" fontId="71" fillId="26" borderId="21" applyNumberFormat="0" applyAlignment="0" applyProtection="0"/>
    <xf numFmtId="0" fontId="72" fillId="0" borderId="0" applyNumberFormat="0" applyFill="0" applyBorder="0" applyAlignment="0" applyProtection="0"/>
    <xf numFmtId="0" fontId="73" fillId="9" borderId="0" applyNumberFormat="0" applyBorder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6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77" fillId="12" borderId="20" applyNumberFormat="0" applyAlignment="0" applyProtection="0"/>
    <xf numFmtId="0" fontId="78" fillId="0" borderId="22" applyNumberFormat="0" applyFill="0" applyAlignment="0" applyProtection="0"/>
    <xf numFmtId="0" fontId="79" fillId="33" borderId="0" applyNumberFormat="0" applyBorder="0" applyAlignment="0" applyProtection="0"/>
    <xf numFmtId="0" fontId="25" fillId="0" borderId="0"/>
    <xf numFmtId="0" fontId="24" fillId="0" borderId="0"/>
    <xf numFmtId="0" fontId="16" fillId="0" borderId="0"/>
    <xf numFmtId="0" fontId="80" fillId="32" borderId="26" applyNumberFormat="0" applyFont="0" applyAlignment="0" applyProtection="0"/>
    <xf numFmtId="0" fontId="24" fillId="0" borderId="0"/>
    <xf numFmtId="0" fontId="24" fillId="0" borderId="0"/>
    <xf numFmtId="0" fontId="81" fillId="25" borderId="27" applyNumberFormat="0" applyAlignment="0" applyProtection="0"/>
    <xf numFmtId="0" fontId="82" fillId="0" borderId="0" applyNumberFormat="0" applyFill="0" applyBorder="0" applyAlignment="0" applyProtection="0"/>
    <xf numFmtId="0" fontId="83" fillId="0" borderId="28" applyNumberFormat="0" applyFill="0" applyAlignment="0" applyProtection="0"/>
    <xf numFmtId="0" fontId="84" fillId="0" borderId="0" applyNumberFormat="0" applyFill="0" applyBorder="0" applyAlignment="0" applyProtection="0"/>
    <xf numFmtId="0" fontId="7" fillId="0" borderId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11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4" borderId="0" applyNumberFormat="0" applyBorder="0" applyAlignment="0" applyProtection="0"/>
    <xf numFmtId="0" fontId="85" fillId="15" borderId="0" applyNumberFormat="0" applyBorder="0" applyAlignment="0" applyProtection="0"/>
    <xf numFmtId="0" fontId="85" fillId="10" borderId="0" applyNumberFormat="0" applyBorder="0" applyAlignment="0" applyProtection="0"/>
    <xf numFmtId="0" fontId="85" fillId="13" borderId="0" applyNumberFormat="0" applyBorder="0" applyAlignment="0" applyProtection="0"/>
    <xf numFmtId="0" fontId="85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15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0" borderId="0" applyNumberFormat="0" applyBorder="0" applyAlignment="0" applyProtection="0"/>
    <xf numFmtId="0" fontId="86" fillId="21" borderId="0" applyNumberFormat="0" applyBorder="0" applyAlignment="0" applyProtection="0"/>
    <xf numFmtId="0" fontId="86" fillId="22" borderId="0" applyNumberFormat="0" applyBorder="0" applyAlignment="0" applyProtection="0"/>
    <xf numFmtId="0" fontId="86" fillId="23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4" borderId="0" applyNumberFormat="0" applyBorder="0" applyAlignment="0" applyProtection="0"/>
    <xf numFmtId="0" fontId="87" fillId="8" borderId="0" applyNumberFormat="0" applyBorder="0" applyAlignment="0" applyProtection="0"/>
    <xf numFmtId="0" fontId="88" fillId="25" borderId="20" applyNumberFormat="0" applyAlignment="0" applyProtection="0"/>
    <xf numFmtId="0" fontId="89" fillId="26" borderId="21" applyNumberFormat="0" applyAlignment="0" applyProtection="0"/>
    <xf numFmtId="175" fontId="7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9" borderId="0" applyNumberFormat="0" applyBorder="0" applyAlignment="0" applyProtection="0"/>
    <xf numFmtId="0" fontId="92" fillId="0" borderId="23" applyNumberFormat="0" applyFill="0" applyAlignment="0" applyProtection="0"/>
    <xf numFmtId="0" fontId="93" fillId="0" borderId="24" applyNumberFormat="0" applyFill="0" applyAlignment="0" applyProtection="0"/>
    <xf numFmtId="0" fontId="94" fillId="0" borderId="25" applyNumberFormat="0" applyFill="0" applyAlignment="0" applyProtection="0"/>
    <xf numFmtId="0" fontId="94" fillId="0" borderId="0" applyNumberFormat="0" applyFill="0" applyBorder="0" applyAlignment="0" applyProtection="0"/>
    <xf numFmtId="0" fontId="95" fillId="12" borderId="20" applyNumberFormat="0" applyAlignment="0" applyProtection="0"/>
    <xf numFmtId="0" fontId="96" fillId="0" borderId="22" applyNumberFormat="0" applyFill="0" applyAlignment="0" applyProtection="0"/>
    <xf numFmtId="0" fontId="97" fillId="33" borderId="0" applyNumberFormat="0" applyBorder="0" applyAlignment="0" applyProtection="0"/>
    <xf numFmtId="0" fontId="7" fillId="0" borderId="0"/>
    <xf numFmtId="0" fontId="6" fillId="0" borderId="0"/>
    <xf numFmtId="0" fontId="7" fillId="32" borderId="26" applyNumberFormat="0" applyFont="0" applyAlignment="0" applyProtection="0"/>
    <xf numFmtId="0" fontId="98" fillId="25" borderId="27" applyNumberFormat="0" applyAlignment="0" applyProtection="0"/>
    <xf numFmtId="0" fontId="99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100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23" fillId="32" borderId="35" applyNumberFormat="0" applyFont="0" applyAlignment="0" applyProtection="0"/>
    <xf numFmtId="0" fontId="23" fillId="32" borderId="35" applyNumberFormat="0" applyFont="0" applyAlignment="0" applyProtection="0"/>
    <xf numFmtId="0" fontId="53" fillId="25" borderId="36" applyNumberFormat="0" applyAlignment="0" applyProtection="0"/>
    <xf numFmtId="0" fontId="23" fillId="32" borderId="35" applyNumberFormat="0" applyFont="0" applyAlignment="0" applyProtection="0"/>
    <xf numFmtId="0" fontId="31" fillId="12" borderId="34" applyNumberFormat="0" applyAlignment="0" applyProtection="0"/>
    <xf numFmtId="0" fontId="33" fillId="25" borderId="39" applyNumberFormat="0" applyAlignment="0" applyProtection="0"/>
    <xf numFmtId="9" fontId="23" fillId="30" borderId="38" applyFont="0">
      <alignment horizontal="right" vertical="center"/>
      <protection locked="0"/>
    </xf>
    <xf numFmtId="0" fontId="53" fillId="25" borderId="41" applyNumberFormat="0" applyAlignment="0" applyProtection="0"/>
    <xf numFmtId="0" fontId="31" fillId="12" borderId="30" applyNumberFormat="0" applyAlignment="0" applyProtection="0"/>
    <xf numFmtId="0" fontId="33" fillId="25" borderId="30" applyNumberFormat="0" applyAlignment="0" applyProtection="0"/>
    <xf numFmtId="0" fontId="34" fillId="25" borderId="30" applyNumberFormat="0" applyAlignment="0" applyProtection="0"/>
    <xf numFmtId="0" fontId="23" fillId="32" borderId="40" applyNumberFormat="0" applyFont="0" applyAlignment="0" applyProtection="0"/>
    <xf numFmtId="0" fontId="23" fillId="32" borderId="40" applyNumberFormat="0" applyFont="0" applyAlignment="0" applyProtection="0"/>
    <xf numFmtId="0" fontId="31" fillId="12" borderId="30" applyNumberFormat="0" applyAlignment="0" applyProtection="0"/>
    <xf numFmtId="0" fontId="52" fillId="12" borderId="30" applyNumberFormat="0" applyAlignment="0" applyProtection="0"/>
    <xf numFmtId="9" fontId="23" fillId="30" borderId="29" applyFont="0">
      <alignment horizontal="right" vertical="center"/>
      <protection locked="0"/>
    </xf>
    <xf numFmtId="169" fontId="23" fillId="30" borderId="29" applyFont="0">
      <alignment horizontal="right" vertical="center"/>
      <protection locked="0"/>
    </xf>
    <xf numFmtId="0" fontId="23" fillId="32" borderId="31" applyNumberFormat="0" applyFont="0" applyAlignment="0" applyProtection="0"/>
    <xf numFmtId="0" fontId="53" fillId="25" borderId="32" applyNumberFormat="0" applyAlignment="0" applyProtection="0"/>
    <xf numFmtId="0" fontId="23" fillId="32" borderId="31" applyNumberFormat="0" applyFont="0" applyAlignment="0" applyProtection="0"/>
    <xf numFmtId="0" fontId="23" fillId="32" borderId="31" applyNumberFormat="0" applyFont="0" applyAlignment="0" applyProtection="0"/>
    <xf numFmtId="169" fontId="23" fillId="34" borderId="29" applyFont="0">
      <alignment horizontal="right" vertical="center"/>
      <protection locked="0"/>
    </xf>
    <xf numFmtId="0" fontId="62" fillId="0" borderId="33" applyNumberFormat="0" applyFill="0" applyAlignment="0" applyProtection="0"/>
    <xf numFmtId="0" fontId="63" fillId="25" borderId="32" applyNumberFormat="0" applyAlignment="0" applyProtection="0"/>
    <xf numFmtId="0" fontId="53" fillId="25" borderId="32" applyNumberFormat="0" applyAlignment="0" applyProtection="0"/>
    <xf numFmtId="0" fontId="34" fillId="25" borderId="30" applyNumberFormat="0" applyAlignment="0" applyProtection="0"/>
    <xf numFmtId="0" fontId="65" fillId="0" borderId="33" applyNumberFormat="0" applyFill="0" applyAlignment="0" applyProtection="0"/>
    <xf numFmtId="0" fontId="31" fillId="12" borderId="39" applyNumberFormat="0" applyAlignment="0" applyProtection="0"/>
    <xf numFmtId="0" fontId="34" fillId="25" borderId="34" applyNumberFormat="0" applyAlignment="0" applyProtection="0"/>
    <xf numFmtId="0" fontId="31" fillId="12" borderId="34" applyNumberFormat="0" applyAlignment="0" applyProtection="0"/>
    <xf numFmtId="0" fontId="52" fillId="12" borderId="39" applyNumberFormat="0" applyAlignment="0" applyProtection="0"/>
    <xf numFmtId="0" fontId="70" fillId="25" borderId="30" applyNumberFormat="0" applyAlignment="0" applyProtection="0"/>
    <xf numFmtId="0" fontId="77" fillId="12" borderId="30" applyNumberFormat="0" applyAlignment="0" applyProtection="0"/>
    <xf numFmtId="0" fontId="80" fillId="32" borderId="31" applyNumberFormat="0" applyFont="0" applyAlignment="0" applyProtection="0"/>
    <xf numFmtId="0" fontId="81" fillId="25" borderId="32" applyNumberFormat="0" applyAlignment="0" applyProtection="0"/>
    <xf numFmtId="0" fontId="83" fillId="0" borderId="33" applyNumberFormat="0" applyFill="0" applyAlignment="0" applyProtection="0"/>
    <xf numFmtId="0" fontId="52" fillId="12" borderId="34" applyNumberFormat="0" applyAlignment="0" applyProtection="0"/>
    <xf numFmtId="0" fontId="33" fillId="25" borderId="34" applyNumberFormat="0" applyAlignment="0" applyProtection="0"/>
    <xf numFmtId="0" fontId="88" fillId="25" borderId="30" applyNumberFormat="0" applyAlignment="0" applyProtection="0"/>
    <xf numFmtId="0" fontId="63" fillId="25" borderId="41" applyNumberFormat="0" applyAlignment="0" applyProtection="0"/>
    <xf numFmtId="0" fontId="95" fillId="12" borderId="30" applyNumberFormat="0" applyAlignment="0" applyProtection="0"/>
    <xf numFmtId="0" fontId="7" fillId="32" borderId="31" applyNumberFormat="0" applyFont="0" applyAlignment="0" applyProtection="0"/>
    <xf numFmtId="0" fontId="98" fillId="25" borderId="32" applyNumberFormat="0" applyAlignment="0" applyProtection="0"/>
    <xf numFmtId="0" fontId="66" fillId="0" borderId="33" applyNumberFormat="0" applyFill="0" applyAlignment="0" applyProtection="0"/>
    <xf numFmtId="0" fontId="62" fillId="0" borderId="37" applyNumberFormat="0" applyFill="0" applyAlignment="0" applyProtection="0"/>
    <xf numFmtId="0" fontId="63" fillId="25" borderId="36" applyNumberFormat="0" applyAlignment="0" applyProtection="0"/>
    <xf numFmtId="0" fontId="53" fillId="25" borderId="36" applyNumberFormat="0" applyAlignment="0" applyProtection="0"/>
    <xf numFmtId="0" fontId="34" fillId="25" borderId="34" applyNumberFormat="0" applyAlignment="0" applyProtection="0"/>
    <xf numFmtId="0" fontId="65" fillId="0" borderId="37" applyNumberFormat="0" applyFill="0" applyAlignment="0" applyProtection="0"/>
    <xf numFmtId="0" fontId="62" fillId="0" borderId="42" applyNumberFormat="0" applyFill="0" applyAlignment="0" applyProtection="0"/>
    <xf numFmtId="169" fontId="23" fillId="34" borderId="38" applyFont="0">
      <alignment horizontal="right" vertical="center"/>
      <protection locked="0"/>
    </xf>
    <xf numFmtId="0" fontId="23" fillId="32" borderId="40" applyNumberFormat="0" applyFont="0" applyAlignment="0" applyProtection="0"/>
    <xf numFmtId="169" fontId="23" fillId="30" borderId="38" applyFont="0">
      <alignment horizontal="right" vertical="center"/>
      <protection locked="0"/>
    </xf>
    <xf numFmtId="0" fontId="70" fillId="25" borderId="34" applyNumberFormat="0" applyAlignment="0" applyProtection="0"/>
    <xf numFmtId="0" fontId="77" fillId="12" borderId="34" applyNumberFormat="0" applyAlignment="0" applyProtection="0"/>
    <xf numFmtId="0" fontId="80" fillId="32" borderId="35" applyNumberFormat="0" applyFont="0" applyAlignment="0" applyProtection="0"/>
    <xf numFmtId="0" fontId="81" fillId="25" borderId="36" applyNumberFormat="0" applyAlignment="0" applyProtection="0"/>
    <xf numFmtId="0" fontId="83" fillId="0" borderId="37" applyNumberFormat="0" applyFill="0" applyAlignment="0" applyProtection="0"/>
    <xf numFmtId="0" fontId="53" fillId="25" borderId="41" applyNumberFormat="0" applyAlignment="0" applyProtection="0"/>
    <xf numFmtId="0" fontId="31" fillId="12" borderId="39" applyNumberFormat="0" applyAlignment="0" applyProtection="0"/>
    <xf numFmtId="0" fontId="88" fillId="25" borderId="34" applyNumberFormat="0" applyAlignment="0" applyProtection="0"/>
    <xf numFmtId="0" fontId="34" fillId="25" borderId="39" applyNumberFormat="0" applyAlignment="0" applyProtection="0"/>
    <xf numFmtId="0" fontId="95" fillId="12" borderId="34" applyNumberFormat="0" applyAlignment="0" applyProtection="0"/>
    <xf numFmtId="0" fontId="7" fillId="32" borderId="35" applyNumberFormat="0" applyFont="0" applyAlignment="0" applyProtection="0"/>
    <xf numFmtId="0" fontId="98" fillId="25" borderId="36" applyNumberFormat="0" applyAlignment="0" applyProtection="0"/>
    <xf numFmtId="0" fontId="66" fillId="0" borderId="37" applyNumberFormat="0" applyFill="0" applyAlignment="0" applyProtection="0"/>
    <xf numFmtId="0" fontId="34" fillId="25" borderId="39" applyNumberFormat="0" applyAlignment="0" applyProtection="0"/>
    <xf numFmtId="0" fontId="65" fillId="0" borderId="42" applyNumberFormat="0" applyFill="0" applyAlignment="0" applyProtection="0"/>
    <xf numFmtId="0" fontId="70" fillId="25" borderId="39" applyNumberFormat="0" applyAlignment="0" applyProtection="0"/>
    <xf numFmtId="0" fontId="77" fillId="12" borderId="39" applyNumberFormat="0" applyAlignment="0" applyProtection="0"/>
    <xf numFmtId="0" fontId="80" fillId="32" borderId="40" applyNumberFormat="0" applyFont="0" applyAlignment="0" applyProtection="0"/>
    <xf numFmtId="0" fontId="81" fillId="25" borderId="41" applyNumberFormat="0" applyAlignment="0" applyProtection="0"/>
    <xf numFmtId="0" fontId="83" fillId="0" borderId="42" applyNumberFormat="0" applyFill="0" applyAlignment="0" applyProtection="0"/>
    <xf numFmtId="0" fontId="88" fillId="25" borderId="39" applyNumberFormat="0" applyAlignment="0" applyProtection="0"/>
    <xf numFmtId="0" fontId="95" fillId="12" borderId="39" applyNumberFormat="0" applyAlignment="0" applyProtection="0"/>
    <xf numFmtId="0" fontId="7" fillId="32" borderId="40" applyNumberFormat="0" applyFont="0" applyAlignment="0" applyProtection="0"/>
    <xf numFmtId="0" fontId="98" fillId="25" borderId="41" applyNumberFormat="0" applyAlignment="0" applyProtection="0"/>
    <xf numFmtId="0" fontId="66" fillId="0" borderId="42" applyNumberFormat="0" applyFill="0" applyAlignment="0" applyProtection="0"/>
    <xf numFmtId="0" fontId="7" fillId="0" borderId="0"/>
    <xf numFmtId="0" fontId="53" fillId="25" borderId="45" applyNumberFormat="0" applyAlignment="0" applyProtection="0"/>
    <xf numFmtId="0" fontId="52" fillId="12" borderId="43" applyNumberFormat="0" applyAlignment="0" applyProtection="0"/>
    <xf numFmtId="0" fontId="31" fillId="12" borderId="43" applyNumberFormat="0" applyAlignment="0" applyProtection="0"/>
    <xf numFmtId="0" fontId="34" fillId="25" borderId="43" applyNumberFormat="0" applyAlignment="0" applyProtection="0"/>
    <xf numFmtId="0" fontId="31" fillId="12" borderId="4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25" borderId="43" applyNumberForma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62" fillId="0" borderId="46" applyNumberFormat="0" applyFill="0" applyAlignment="0" applyProtection="0"/>
    <xf numFmtId="0" fontId="63" fillId="25" borderId="45" applyNumberFormat="0" applyAlignment="0" applyProtection="0"/>
    <xf numFmtId="0" fontId="53" fillId="25" borderId="45" applyNumberFormat="0" applyAlignment="0" applyProtection="0"/>
    <xf numFmtId="0" fontId="34" fillId="25" borderId="43" applyNumberFormat="0" applyAlignment="0" applyProtection="0"/>
    <xf numFmtId="0" fontId="65" fillId="0" borderId="46" applyNumberFormat="0" applyFill="0" applyAlignment="0" applyProtection="0"/>
    <xf numFmtId="0" fontId="70" fillId="25" borderId="43" applyNumberFormat="0" applyAlignment="0" applyProtection="0"/>
    <xf numFmtId="0" fontId="77" fillId="12" borderId="43" applyNumberFormat="0" applyAlignment="0" applyProtection="0"/>
    <xf numFmtId="0" fontId="80" fillId="32" borderId="44" applyNumberFormat="0" applyFont="0" applyAlignment="0" applyProtection="0"/>
    <xf numFmtId="0" fontId="81" fillId="25" borderId="45" applyNumberFormat="0" applyAlignment="0" applyProtection="0"/>
    <xf numFmtId="0" fontId="83" fillId="0" borderId="46" applyNumberFormat="0" applyFill="0" applyAlignment="0" applyProtection="0"/>
    <xf numFmtId="0" fontId="88" fillId="25" borderId="43" applyNumberFormat="0" applyAlignment="0" applyProtection="0"/>
    <xf numFmtId="0" fontId="95" fillId="12" borderId="43" applyNumberFormat="0" applyAlignment="0" applyProtection="0"/>
    <xf numFmtId="0" fontId="7" fillId="32" borderId="44" applyNumberFormat="0" applyFont="0" applyAlignment="0" applyProtection="0"/>
    <xf numFmtId="0" fontId="98" fillId="25" borderId="45" applyNumberFormat="0" applyAlignment="0" applyProtection="0"/>
    <xf numFmtId="0" fontId="66" fillId="0" borderId="46" applyNumberFormat="0" applyFill="0" applyAlignment="0" applyProtection="0"/>
    <xf numFmtId="0" fontId="22" fillId="0" borderId="0"/>
    <xf numFmtId="9" fontId="6" fillId="0" borderId="0" applyFont="0" applyFill="0" applyBorder="0" applyAlignment="0" applyProtection="0"/>
    <xf numFmtId="0" fontId="23" fillId="0" borderId="0"/>
    <xf numFmtId="0" fontId="23" fillId="0" borderId="0"/>
  </cellStyleXfs>
  <cellXfs count="853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6"/>
    <xf numFmtId="0" fontId="17" fillId="0" borderId="0" xfId="6" applyFont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3" borderId="0" xfId="0" applyNumberFormat="1" applyFont="1" applyFill="1" applyAlignment="1">
      <alignment horizontal="right" vertical="center" wrapText="1"/>
    </xf>
    <xf numFmtId="1" fontId="9" fillId="3" borderId="0" xfId="0" applyNumberFormat="1" applyFont="1" applyFill="1" applyAlignment="1">
      <alignment horizontal="right" vertical="center" wrapText="1"/>
    </xf>
    <xf numFmtId="164" fontId="9" fillId="3" borderId="0" xfId="0" applyNumberFormat="1" applyFont="1" applyFill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21" fillId="0" borderId="0" xfId="0" applyFont="1" applyProtection="1">
      <protection locked="0"/>
    </xf>
    <xf numFmtId="0" fontId="15" fillId="2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4" fontId="8" fillId="6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0" fontId="0" fillId="0" borderId="0" xfId="0" applyAlignment="1">
      <alignment horizontal="center" vertical="center"/>
    </xf>
    <xf numFmtId="0" fontId="101" fillId="0" borderId="0" xfId="0" applyFont="1"/>
    <xf numFmtId="49" fontId="103" fillId="0" borderId="0" xfId="0" applyNumberFormat="1" applyFont="1"/>
    <xf numFmtId="49" fontId="103" fillId="0" borderId="0" xfId="0" applyNumberFormat="1" applyFont="1" applyAlignment="1">
      <alignment horizontal="right"/>
    </xf>
    <xf numFmtId="0" fontId="0" fillId="5" borderId="0" xfId="0" applyFill="1"/>
    <xf numFmtId="0" fontId="4" fillId="0" borderId="0" xfId="0" applyFont="1"/>
    <xf numFmtId="3" fontId="112" fillId="5" borderId="16" xfId="0" applyNumberFormat="1" applyFont="1" applyFill="1" applyBorder="1" applyAlignment="1">
      <alignment horizontal="right" vertical="center" wrapText="1"/>
    </xf>
    <xf numFmtId="3" fontId="112" fillId="5" borderId="48" xfId="0" applyNumberFormat="1" applyFont="1" applyFill="1" applyBorder="1" applyAlignment="1">
      <alignment horizontal="right" vertical="center" wrapText="1"/>
    </xf>
    <xf numFmtId="49" fontId="114" fillId="0" borderId="0" xfId="0" applyNumberFormat="1" applyFont="1" applyAlignment="1">
      <alignment horizontal="right" vertical="center"/>
    </xf>
    <xf numFmtId="3" fontId="117" fillId="0" borderId="48" xfId="0" applyNumberFormat="1" applyFont="1" applyBorder="1" applyAlignment="1">
      <alignment horizontal="right" vertical="center" wrapText="1"/>
    </xf>
    <xf numFmtId="3" fontId="117" fillId="0" borderId="16" xfId="0" applyNumberFormat="1" applyFont="1" applyBorder="1" applyAlignment="1">
      <alignment horizontal="right" vertical="center" wrapText="1"/>
    </xf>
    <xf numFmtId="3" fontId="117" fillId="0" borderId="17" xfId="0" applyNumberFormat="1" applyFont="1" applyBorder="1" applyAlignment="1">
      <alignment horizontal="right" vertical="center" wrapText="1"/>
    </xf>
    <xf numFmtId="3" fontId="106" fillId="0" borderId="53" xfId="0" applyNumberFormat="1" applyFont="1" applyBorder="1" applyAlignment="1">
      <alignment horizontal="right" vertical="center" wrapText="1"/>
    </xf>
    <xf numFmtId="3" fontId="117" fillId="5" borderId="48" xfId="0" applyNumberFormat="1" applyFont="1" applyFill="1" applyBorder="1" applyAlignment="1">
      <alignment horizontal="right" vertical="center" wrapText="1"/>
    </xf>
    <xf numFmtId="3" fontId="120" fillId="5" borderId="48" xfId="0" applyNumberFormat="1" applyFont="1" applyFill="1" applyBorder="1" applyAlignment="1">
      <alignment horizontal="right" vertical="center" wrapText="1"/>
    </xf>
    <xf numFmtId="3" fontId="118" fillId="0" borderId="58" xfId="0" applyNumberFormat="1" applyFont="1" applyBorder="1"/>
    <xf numFmtId="3" fontId="117" fillId="5" borderId="16" xfId="0" applyNumberFormat="1" applyFont="1" applyFill="1" applyBorder="1" applyAlignment="1">
      <alignment horizontal="right" vertical="center" wrapText="1"/>
    </xf>
    <xf numFmtId="3" fontId="120" fillId="5" borderId="16" xfId="0" applyNumberFormat="1" applyFont="1" applyFill="1" applyBorder="1" applyAlignment="1">
      <alignment horizontal="right" vertical="center" wrapText="1"/>
    </xf>
    <xf numFmtId="3" fontId="118" fillId="0" borderId="54" xfId="0" applyNumberFormat="1" applyFont="1" applyBorder="1"/>
    <xf numFmtId="0" fontId="110" fillId="42" borderId="56" xfId="0" applyFont="1" applyFill="1" applyBorder="1" applyAlignment="1">
      <alignment horizontal="center" vertical="center" wrapText="1"/>
    </xf>
    <xf numFmtId="0" fontId="110" fillId="42" borderId="57" xfId="0" applyFont="1" applyFill="1" applyBorder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7" fillId="40" borderId="57" xfId="0" applyFont="1" applyFill="1" applyBorder="1" applyAlignment="1">
      <alignment horizontal="center" vertical="center" wrapText="1"/>
    </xf>
    <xf numFmtId="0" fontId="108" fillId="0" borderId="0" xfId="0" applyFont="1" applyAlignment="1">
      <alignment vertical="center"/>
    </xf>
    <xf numFmtId="3" fontId="123" fillId="0" borderId="53" xfId="0" applyNumberFormat="1" applyFont="1" applyBorder="1" applyAlignment="1">
      <alignment horizontal="right" vertical="center" wrapText="1"/>
    </xf>
    <xf numFmtId="3" fontId="123" fillId="0" borderId="59" xfId="0" applyNumberFormat="1" applyFont="1" applyBorder="1" applyAlignment="1">
      <alignment horizontal="right" vertical="center" wrapText="1"/>
    </xf>
    <xf numFmtId="3" fontId="123" fillId="0" borderId="67" xfId="0" applyNumberFormat="1" applyFont="1" applyBorder="1" applyAlignment="1">
      <alignment horizontal="right" vertical="center" wrapText="1"/>
    </xf>
    <xf numFmtId="3" fontId="123" fillId="0" borderId="65" xfId="0" applyNumberFormat="1" applyFont="1" applyBorder="1" applyAlignment="1">
      <alignment horizontal="right" vertical="center" wrapText="1"/>
    </xf>
    <xf numFmtId="3" fontId="124" fillId="0" borderId="53" xfId="0" applyNumberFormat="1" applyFont="1" applyBorder="1" applyAlignment="1">
      <alignment horizontal="right" vertical="center" wrapText="1"/>
    </xf>
    <xf numFmtId="3" fontId="121" fillId="0" borderId="16" xfId="0" applyNumberFormat="1" applyFont="1" applyBorder="1" applyAlignment="1">
      <alignment horizontal="right" vertical="center" wrapText="1"/>
    </xf>
    <xf numFmtId="3" fontId="121" fillId="0" borderId="54" xfId="0" applyNumberFormat="1" applyFont="1" applyBorder="1" applyAlignment="1">
      <alignment horizontal="right" vertical="center" wrapText="1"/>
    </xf>
    <xf numFmtId="3" fontId="121" fillId="0" borderId="63" xfId="0" applyNumberFormat="1" applyFont="1" applyBorder="1" applyAlignment="1">
      <alignment horizontal="right" vertical="center" wrapText="1"/>
    </xf>
    <xf numFmtId="0" fontId="105" fillId="0" borderId="52" xfId="0" applyFont="1" applyBorder="1" applyAlignment="1">
      <alignment horizontal="center" vertical="center" wrapText="1"/>
    </xf>
    <xf numFmtId="0" fontId="105" fillId="0" borderId="53" xfId="0" applyFont="1" applyBorder="1" applyAlignment="1">
      <alignment horizontal="center" vertical="center"/>
    </xf>
    <xf numFmtId="0" fontId="105" fillId="0" borderId="59" xfId="0" applyFont="1" applyBorder="1" applyAlignment="1">
      <alignment horizontal="center" vertical="center"/>
    </xf>
    <xf numFmtId="0" fontId="125" fillId="0" borderId="55" xfId="0" applyFont="1" applyBorder="1" applyAlignment="1">
      <alignment horizontal="center" vertical="center" wrapText="1"/>
    </xf>
    <xf numFmtId="0" fontId="125" fillId="0" borderId="56" xfId="0" applyFont="1" applyBorder="1" applyAlignment="1">
      <alignment vertical="center" wrapText="1"/>
    </xf>
    <xf numFmtId="0" fontId="125" fillId="0" borderId="47" xfId="0" applyFont="1" applyBorder="1" applyAlignment="1">
      <alignment horizontal="center" vertical="center" wrapText="1"/>
    </xf>
    <xf numFmtId="0" fontId="125" fillId="0" borderId="48" xfId="0" applyFont="1" applyBorder="1" applyAlignment="1">
      <alignment vertical="center" wrapText="1"/>
    </xf>
    <xf numFmtId="0" fontId="122" fillId="0" borderId="52" xfId="0" applyFont="1" applyBorder="1" applyAlignment="1">
      <alignment horizontal="center" vertical="center" wrapText="1"/>
    </xf>
    <xf numFmtId="0" fontId="122" fillId="0" borderId="53" xfId="0" applyFont="1" applyBorder="1" applyAlignment="1">
      <alignment vertical="center" wrapText="1"/>
    </xf>
    <xf numFmtId="0" fontId="125" fillId="0" borderId="50" xfId="0" applyFont="1" applyBorder="1" applyAlignment="1">
      <alignment horizontal="center" vertical="center" wrapText="1"/>
    </xf>
    <xf numFmtId="0" fontId="125" fillId="0" borderId="38" xfId="0" applyFont="1" applyBorder="1" applyAlignment="1">
      <alignment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03" fillId="0" borderId="0" xfId="0" applyFont="1" applyAlignment="1">
      <alignment horizontal="right" vertical="center"/>
    </xf>
    <xf numFmtId="0" fontId="107" fillId="40" borderId="16" xfId="0" applyFont="1" applyFill="1" applyBorder="1" applyAlignment="1">
      <alignment horizontal="center" vertical="center" wrapText="1"/>
    </xf>
    <xf numFmtId="0" fontId="107" fillId="40" borderId="5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25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5" fillId="0" borderId="52" xfId="0" applyFont="1" applyBorder="1" applyAlignment="1">
      <alignment horizontal="right" vertical="center" wrapText="1"/>
    </xf>
    <xf numFmtId="0" fontId="108" fillId="0" borderId="53" xfId="0" applyFont="1" applyBorder="1" applyAlignment="1">
      <alignment vertical="center" wrapText="1"/>
    </xf>
    <xf numFmtId="3" fontId="108" fillId="0" borderId="53" xfId="0" applyNumberFormat="1" applyFont="1" applyBorder="1" applyAlignment="1">
      <alignment horizontal="center" vertical="center" wrapText="1"/>
    </xf>
    <xf numFmtId="3" fontId="108" fillId="0" borderId="59" xfId="0" applyNumberFormat="1" applyFont="1" applyBorder="1" applyAlignment="1">
      <alignment horizontal="center" vertical="center" wrapText="1"/>
    </xf>
    <xf numFmtId="0" fontId="125" fillId="0" borderId="52" xfId="0" applyFont="1" applyBorder="1" applyAlignment="1">
      <alignment vertical="center" wrapText="1"/>
    </xf>
    <xf numFmtId="3" fontId="128" fillId="0" borderId="48" xfId="0" applyNumberFormat="1" applyFont="1" applyBorder="1" applyAlignment="1">
      <alignment horizontal="right" vertical="center" wrapText="1"/>
    </xf>
    <xf numFmtId="3" fontId="128" fillId="0" borderId="16" xfId="0" applyNumberFormat="1" applyFont="1" applyBorder="1" applyAlignment="1">
      <alignment horizontal="right" vertical="center" wrapText="1"/>
    </xf>
    <xf numFmtId="3" fontId="127" fillId="0" borderId="53" xfId="0" applyNumberFormat="1" applyFont="1" applyBorder="1" applyAlignment="1">
      <alignment horizontal="right" vertical="center" wrapText="1"/>
    </xf>
    <xf numFmtId="1" fontId="127" fillId="0" borderId="59" xfId="0" applyNumberFormat="1" applyFont="1" applyBorder="1" applyAlignment="1">
      <alignment horizontal="center" vertical="center" wrapText="1"/>
    </xf>
    <xf numFmtId="164" fontId="128" fillId="0" borderId="58" xfId="0" applyNumberFormat="1" applyFont="1" applyBorder="1" applyAlignment="1">
      <alignment horizontal="center" vertical="center" wrapText="1"/>
    </xf>
    <xf numFmtId="0" fontId="127" fillId="0" borderId="53" xfId="0" applyFont="1" applyBorder="1" applyAlignment="1">
      <alignment horizontal="center" vertical="center" wrapText="1"/>
    </xf>
    <xf numFmtId="0" fontId="125" fillId="0" borderId="49" xfId="0" applyFont="1" applyBorder="1" applyAlignment="1">
      <alignment horizontal="center" vertical="center"/>
    </xf>
    <xf numFmtId="0" fontId="125" fillId="41" borderId="49" xfId="0" applyFont="1" applyFill="1" applyBorder="1" applyAlignment="1">
      <alignment horizontal="center" vertical="center"/>
    </xf>
    <xf numFmtId="0" fontId="125" fillId="0" borderId="16" xfId="0" applyFont="1" applyBorder="1" applyAlignment="1">
      <alignment vertical="center"/>
    </xf>
    <xf numFmtId="3" fontId="125" fillId="0" borderId="16" xfId="0" applyNumberFormat="1" applyFont="1" applyBorder="1" applyAlignment="1">
      <alignment horizontal="right" vertical="center"/>
    </xf>
    <xf numFmtId="0" fontId="125" fillId="0" borderId="16" xfId="0" applyFont="1" applyBorder="1" applyAlignment="1">
      <alignment horizontal="right" vertical="center"/>
    </xf>
    <xf numFmtId="0" fontId="125" fillId="41" borderId="16" xfId="0" applyFont="1" applyFill="1" applyBorder="1" applyAlignment="1">
      <alignment vertical="center"/>
    </xf>
    <xf numFmtId="3" fontId="125" fillId="41" borderId="16" xfId="0" applyNumberFormat="1" applyFont="1" applyFill="1" applyBorder="1" applyAlignment="1">
      <alignment horizontal="right" vertical="center"/>
    </xf>
    <xf numFmtId="0" fontId="125" fillId="0" borderId="54" xfId="0" applyFont="1" applyBorder="1" applyAlignment="1">
      <alignment horizontal="center" vertical="center"/>
    </xf>
    <xf numFmtId="0" fontId="125" fillId="0" borderId="49" xfId="0" applyFont="1" applyBorder="1" applyAlignment="1">
      <alignment horizontal="right" vertical="center"/>
    </xf>
    <xf numFmtId="0" fontId="125" fillId="0" borderId="50" xfId="0" applyFont="1" applyBorder="1" applyAlignment="1">
      <alignment horizontal="center" vertical="center"/>
    </xf>
    <xf numFmtId="0" fontId="125" fillId="0" borderId="17" xfId="0" applyFont="1" applyBorder="1" applyAlignment="1">
      <alignment vertical="center"/>
    </xf>
    <xf numFmtId="3" fontId="125" fillId="0" borderId="17" xfId="0" applyNumberFormat="1" applyFont="1" applyBorder="1" applyAlignment="1">
      <alignment horizontal="right" vertical="center"/>
    </xf>
    <xf numFmtId="0" fontId="125" fillId="0" borderId="63" xfId="0" applyFont="1" applyBorder="1" applyAlignment="1">
      <alignment horizontal="center" vertical="center"/>
    </xf>
    <xf numFmtId="0" fontId="125" fillId="0" borderId="47" xfId="0" applyFont="1" applyBorder="1" applyAlignment="1">
      <alignment horizontal="right" vertical="center"/>
    </xf>
    <xf numFmtId="0" fontId="125" fillId="0" borderId="48" xfId="0" applyFont="1" applyBorder="1" applyAlignment="1">
      <alignment vertical="center"/>
    </xf>
    <xf numFmtId="0" fontId="125" fillId="0" borderId="58" xfId="0" applyFont="1" applyBorder="1" applyAlignment="1">
      <alignment horizontal="center" vertical="center"/>
    </xf>
    <xf numFmtId="0" fontId="122" fillId="0" borderId="53" xfId="0" applyFont="1" applyBorder="1" applyAlignment="1">
      <alignment vertical="center"/>
    </xf>
    <xf numFmtId="0" fontId="122" fillId="0" borderId="52" xfId="0" applyFont="1" applyBorder="1" applyAlignment="1">
      <alignment horizontal="right" vertical="center"/>
    </xf>
    <xf numFmtId="3" fontId="122" fillId="0" borderId="53" xfId="0" applyNumberFormat="1" applyFont="1" applyBorder="1" applyAlignment="1">
      <alignment horizontal="right" vertical="center"/>
    </xf>
    <xf numFmtId="0" fontId="122" fillId="0" borderId="59" xfId="0" applyFont="1" applyBorder="1" applyAlignment="1">
      <alignment horizontal="center" vertical="center"/>
    </xf>
    <xf numFmtId="0" fontId="125" fillId="0" borderId="47" xfId="0" applyFont="1" applyBorder="1" applyAlignment="1">
      <alignment horizontal="center" vertical="center"/>
    </xf>
    <xf numFmtId="3" fontId="125" fillId="0" borderId="48" xfId="0" applyNumberFormat="1" applyFont="1" applyBorder="1" applyAlignment="1">
      <alignment horizontal="right" vertical="center"/>
    </xf>
    <xf numFmtId="0" fontId="108" fillId="0" borderId="52" xfId="0" applyFont="1" applyBorder="1" applyAlignment="1">
      <alignment vertical="center"/>
    </xf>
    <xf numFmtId="0" fontId="125" fillId="0" borderId="17" xfId="0" applyFont="1" applyBorder="1" applyAlignment="1">
      <alignment horizontal="right" vertical="center"/>
    </xf>
    <xf numFmtId="0" fontId="125" fillId="0" borderId="50" xfId="0" applyFont="1" applyBorder="1" applyAlignment="1">
      <alignment horizontal="right" vertical="center"/>
    </xf>
    <xf numFmtId="164" fontId="125" fillId="0" borderId="54" xfId="0" applyNumberFormat="1" applyFont="1" applyBorder="1" applyAlignment="1">
      <alignment horizontal="center" vertical="center"/>
    </xf>
    <xf numFmtId="164" fontId="125" fillId="0" borderId="63" xfId="0" applyNumberFormat="1" applyFont="1" applyBorder="1" applyAlignment="1">
      <alignment horizontal="center" vertical="center"/>
    </xf>
    <xf numFmtId="164" fontId="122" fillId="0" borderId="59" xfId="0" applyNumberFormat="1" applyFont="1" applyBorder="1" applyAlignment="1">
      <alignment horizontal="center" vertical="center"/>
    </xf>
    <xf numFmtId="164" fontId="125" fillId="0" borderId="58" xfId="0" applyNumberFormat="1" applyFont="1" applyBorder="1" applyAlignment="1">
      <alignment horizontal="center" vertical="center"/>
    </xf>
    <xf numFmtId="1" fontId="122" fillId="0" borderId="59" xfId="0" applyNumberFormat="1" applyFont="1" applyBorder="1" applyAlignment="1">
      <alignment horizontal="center" vertical="center"/>
    </xf>
    <xf numFmtId="0" fontId="132" fillId="0" borderId="0" xfId="0" applyFont="1" applyAlignment="1">
      <alignment horizontal="right" vertical="center"/>
    </xf>
    <xf numFmtId="0" fontId="125" fillId="41" borderId="16" xfId="0" applyFont="1" applyFill="1" applyBorder="1" applyAlignment="1">
      <alignment horizontal="right" vertical="center"/>
    </xf>
    <xf numFmtId="0" fontId="107" fillId="40" borderId="64" xfId="0" applyFont="1" applyFill="1" applyBorder="1" applyAlignment="1">
      <alignment horizontal="center" vertical="center" wrapText="1"/>
    </xf>
    <xf numFmtId="0" fontId="108" fillId="0" borderId="59" xfId="0" applyFont="1" applyBorder="1" applyAlignment="1">
      <alignment horizontal="center" vertical="center"/>
    </xf>
    <xf numFmtId="0" fontId="125" fillId="0" borderId="51" xfId="0" applyFont="1" applyBorder="1" applyAlignment="1">
      <alignment vertical="center"/>
    </xf>
    <xf numFmtId="0" fontId="122" fillId="0" borderId="52" xfId="0" applyFont="1" applyBorder="1" applyAlignment="1">
      <alignment horizontal="center" vertical="center"/>
    </xf>
    <xf numFmtId="0" fontId="125" fillId="41" borderId="47" xfId="0" applyFont="1" applyFill="1" applyBorder="1" applyAlignment="1">
      <alignment horizontal="center" vertical="center"/>
    </xf>
    <xf numFmtId="0" fontId="125" fillId="41" borderId="48" xfId="0" applyFont="1" applyFill="1" applyBorder="1" applyAlignment="1">
      <alignment vertical="center"/>
    </xf>
    <xf numFmtId="0" fontId="125" fillId="41" borderId="48" xfId="0" applyFont="1" applyFill="1" applyBorder="1" applyAlignment="1">
      <alignment horizontal="right" vertical="center"/>
    </xf>
    <xf numFmtId="0" fontId="125" fillId="41" borderId="50" xfId="0" applyFont="1" applyFill="1" applyBorder="1" applyAlignment="1">
      <alignment horizontal="center" vertical="center"/>
    </xf>
    <xf numFmtId="0" fontId="125" fillId="41" borderId="17" xfId="0" applyFont="1" applyFill="1" applyBorder="1" applyAlignment="1">
      <alignment vertical="center"/>
    </xf>
    <xf numFmtId="3" fontId="125" fillId="41" borderId="17" xfId="0" applyNumberFormat="1" applyFont="1" applyFill="1" applyBorder="1" applyAlignment="1">
      <alignment horizontal="right" vertical="center"/>
    </xf>
    <xf numFmtId="3" fontId="125" fillId="41" borderId="48" xfId="0" applyNumberFormat="1" applyFont="1" applyFill="1" applyBorder="1" applyAlignment="1">
      <alignment horizontal="right" vertical="center"/>
    </xf>
    <xf numFmtId="0" fontId="122" fillId="41" borderId="52" xfId="0" applyFont="1" applyFill="1" applyBorder="1" applyAlignment="1">
      <alignment horizontal="center" vertical="center"/>
    </xf>
    <xf numFmtId="0" fontId="125" fillId="0" borderId="70" xfId="0" applyFont="1" applyBorder="1" applyAlignment="1">
      <alignment horizontal="center" vertical="center"/>
    </xf>
    <xf numFmtId="0" fontId="125" fillId="0" borderId="51" xfId="0" applyFont="1" applyBorder="1" applyAlignment="1">
      <alignment horizontal="right" vertical="center"/>
    </xf>
    <xf numFmtId="0" fontId="103" fillId="0" borderId="59" xfId="0" applyFont="1" applyBorder="1" applyAlignment="1">
      <alignment horizontal="center" vertical="center"/>
    </xf>
    <xf numFmtId="3" fontId="115" fillId="5" borderId="53" xfId="0" applyNumberFormat="1" applyFont="1" applyFill="1" applyBorder="1" applyAlignment="1">
      <alignment horizontal="right" vertical="center" wrapText="1"/>
    </xf>
    <xf numFmtId="0" fontId="133" fillId="0" borderId="0" xfId="0" applyFont="1"/>
    <xf numFmtId="0" fontId="103" fillId="0" borderId="53" xfId="0" applyFont="1" applyBorder="1" applyAlignment="1">
      <alignment horizontal="center" vertical="center"/>
    </xf>
    <xf numFmtId="0" fontId="107" fillId="40" borderId="69" xfId="0" applyFont="1" applyFill="1" applyBorder="1" applyAlignment="1">
      <alignment horizontal="center" vertical="center"/>
    </xf>
    <xf numFmtId="0" fontId="107" fillId="40" borderId="68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 wrapText="1"/>
    </xf>
    <xf numFmtId="0" fontId="16" fillId="0" borderId="0" xfId="0" applyFont="1"/>
    <xf numFmtId="0" fontId="131" fillId="0" borderId="0" xfId="0" applyFont="1"/>
    <xf numFmtId="0" fontId="118" fillId="0" borderId="0" xfId="0" applyFont="1"/>
    <xf numFmtId="3" fontId="113" fillId="5" borderId="53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108" fillId="0" borderId="0" xfId="0" applyFont="1"/>
    <xf numFmtId="0" fontId="141" fillId="0" borderId="0" xfId="0" applyFont="1"/>
    <xf numFmtId="0" fontId="108" fillId="0" borderId="0" xfId="0" applyFont="1" applyAlignment="1">
      <alignment wrapText="1"/>
    </xf>
    <xf numFmtId="0" fontId="118" fillId="5" borderId="47" xfId="0" applyFont="1" applyFill="1" applyBorder="1" applyAlignment="1">
      <alignment horizontal="center" vertical="center"/>
    </xf>
    <xf numFmtId="0" fontId="118" fillId="5" borderId="48" xfId="0" applyFont="1" applyFill="1" applyBorder="1" applyAlignment="1">
      <alignment vertical="center"/>
    </xf>
    <xf numFmtId="0" fontId="118" fillId="5" borderId="49" xfId="0" applyFont="1" applyFill="1" applyBorder="1" applyAlignment="1">
      <alignment horizontal="center" vertical="center"/>
    </xf>
    <xf numFmtId="0" fontId="118" fillId="5" borderId="16" xfId="0" applyFont="1" applyFill="1" applyBorder="1" applyAlignment="1">
      <alignment vertical="center"/>
    </xf>
    <xf numFmtId="0" fontId="118" fillId="5" borderId="50" xfId="0" applyFont="1" applyFill="1" applyBorder="1" applyAlignment="1">
      <alignment horizontal="center" vertical="center"/>
    </xf>
    <xf numFmtId="0" fontId="118" fillId="5" borderId="38" xfId="0" applyFont="1" applyFill="1" applyBorder="1" applyAlignment="1">
      <alignment vertical="center"/>
    </xf>
    <xf numFmtId="0" fontId="118" fillId="0" borderId="47" xfId="0" applyFont="1" applyBorder="1" applyAlignment="1">
      <alignment horizontal="center" vertical="center"/>
    </xf>
    <xf numFmtId="0" fontId="118" fillId="0" borderId="48" xfId="0" applyFont="1" applyBorder="1" applyAlignment="1">
      <alignment vertical="center"/>
    </xf>
    <xf numFmtId="0" fontId="118" fillId="0" borderId="49" xfId="0" applyFont="1" applyBorder="1" applyAlignment="1">
      <alignment horizontal="center" vertical="center"/>
    </xf>
    <xf numFmtId="0" fontId="118" fillId="0" borderId="16" xfId="0" applyFont="1" applyBorder="1" applyAlignment="1">
      <alignment vertical="center"/>
    </xf>
    <xf numFmtId="3" fontId="118" fillId="0" borderId="16" xfId="0" applyNumberFormat="1" applyFont="1" applyBorder="1" applyAlignment="1">
      <alignment horizontal="right" vertical="center"/>
    </xf>
    <xf numFmtId="0" fontId="118" fillId="0" borderId="50" xfId="0" applyFont="1" applyBorder="1" applyAlignment="1">
      <alignment horizontal="center" vertical="center"/>
    </xf>
    <xf numFmtId="0" fontId="118" fillId="0" borderId="38" xfId="0" applyFont="1" applyBorder="1" applyAlignment="1">
      <alignment vertical="center"/>
    </xf>
    <xf numFmtId="0" fontId="142" fillId="0" borderId="0" xfId="0" applyFont="1"/>
    <xf numFmtId="0" fontId="143" fillId="0" borderId="0" xfId="0" applyFont="1"/>
    <xf numFmtId="0" fontId="143" fillId="0" borderId="0" xfId="0" applyFont="1" applyAlignment="1">
      <alignment vertical="center"/>
    </xf>
    <xf numFmtId="0" fontId="144" fillId="0" borderId="67" xfId="0" applyFont="1" applyBorder="1" applyAlignment="1">
      <alignment horizontal="center" vertical="center" wrapText="1"/>
    </xf>
    <xf numFmtId="0" fontId="144" fillId="0" borderId="65" xfId="0" applyFont="1" applyBorder="1" applyAlignment="1">
      <alignment horizontal="center" vertical="center" wrapText="1"/>
    </xf>
    <xf numFmtId="0" fontId="144" fillId="0" borderId="53" xfId="0" applyFont="1" applyBorder="1" applyAlignment="1">
      <alignment horizontal="center" vertical="center" wrapText="1"/>
    </xf>
    <xf numFmtId="3" fontId="103" fillId="0" borderId="59" xfId="0" applyNumberFormat="1" applyFont="1" applyBorder="1" applyAlignment="1">
      <alignment horizontal="center" vertical="center"/>
    </xf>
    <xf numFmtId="3" fontId="101" fillId="0" borderId="0" xfId="0" applyNumberFormat="1" applyFont="1"/>
    <xf numFmtId="0" fontId="105" fillId="0" borderId="70" xfId="0" applyFont="1" applyBorder="1" applyAlignment="1">
      <alignment horizontal="center" vertical="center" wrapText="1"/>
    </xf>
    <xf numFmtId="0" fontId="105" fillId="0" borderId="51" xfId="0" applyFont="1" applyBorder="1" applyAlignment="1">
      <alignment horizontal="center" vertical="center" wrapText="1"/>
    </xf>
    <xf numFmtId="0" fontId="105" fillId="0" borderId="71" xfId="0" applyFont="1" applyBorder="1" applyAlignment="1">
      <alignment horizontal="center" vertical="center" wrapText="1"/>
    </xf>
    <xf numFmtId="0" fontId="105" fillId="0" borderId="50" xfId="0" applyFont="1" applyBorder="1" applyAlignment="1">
      <alignment horizontal="center" vertical="center" wrapText="1"/>
    </xf>
    <xf numFmtId="0" fontId="105" fillId="0" borderId="38" xfId="0" applyFont="1" applyBorder="1" applyAlignment="1">
      <alignment horizontal="center" vertical="center" wrapText="1"/>
    </xf>
    <xf numFmtId="0" fontId="105" fillId="0" borderId="63" xfId="0" applyFont="1" applyBorder="1" applyAlignment="1">
      <alignment horizontal="center" vertical="center" wrapText="1"/>
    </xf>
    <xf numFmtId="0" fontId="145" fillId="0" borderId="53" xfId="0" applyFont="1" applyBorder="1" applyAlignment="1">
      <alignment horizontal="center" vertical="center" wrapText="1"/>
    </xf>
    <xf numFmtId="0" fontId="145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1" fillId="5" borderId="16" xfId="0" applyFont="1" applyFill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1" fillId="5" borderId="48" xfId="0" applyFont="1" applyFill="1" applyBorder="1" applyAlignment="1">
      <alignment vertical="center" wrapText="1"/>
    </xf>
    <xf numFmtId="0" fontId="144" fillId="0" borderId="59" xfId="0" applyFont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0" fontId="119" fillId="42" borderId="63" xfId="0" applyFont="1" applyFill="1" applyBorder="1" applyAlignment="1">
      <alignment horizontal="center"/>
    </xf>
    <xf numFmtId="0" fontId="0" fillId="0" borderId="16" xfId="0" applyBorder="1"/>
    <xf numFmtId="0" fontId="117" fillId="0" borderId="16" xfId="0" applyFont="1" applyBorder="1" applyAlignment="1">
      <alignment horizontal="left" vertical="center" wrapText="1"/>
    </xf>
    <xf numFmtId="0" fontId="103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3" fillId="5" borderId="53" xfId="0" applyFont="1" applyFill="1" applyBorder="1" applyAlignment="1">
      <alignment horizontal="left" vertical="center" wrapText="1"/>
    </xf>
    <xf numFmtId="3" fontId="113" fillId="5" borderId="53" xfId="0" applyNumberFormat="1" applyFont="1" applyFill="1" applyBorder="1" applyAlignment="1">
      <alignment vertical="center" wrapText="1"/>
    </xf>
    <xf numFmtId="0" fontId="117" fillId="0" borderId="48" xfId="0" applyFont="1" applyBorder="1" applyAlignment="1">
      <alignment horizontal="left" vertical="center" wrapText="1"/>
    </xf>
    <xf numFmtId="0" fontId="103" fillId="0" borderId="59" xfId="0" applyFont="1" applyBorder="1" applyAlignment="1">
      <alignment horizontal="center"/>
    </xf>
    <xf numFmtId="0" fontId="117" fillId="0" borderId="17" xfId="0" applyFont="1" applyBorder="1" applyAlignment="1">
      <alignment horizontal="left" vertical="center" wrapText="1"/>
    </xf>
    <xf numFmtId="0" fontId="0" fillId="0" borderId="52" xfId="0" applyBorder="1"/>
    <xf numFmtId="0" fontId="106" fillId="0" borderId="53" xfId="0" applyFont="1" applyBorder="1" applyAlignment="1">
      <alignment horizontal="left" vertical="center" wrapText="1"/>
    </xf>
    <xf numFmtId="0" fontId="103" fillId="0" borderId="5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20" fillId="5" borderId="16" xfId="0" applyFont="1" applyFill="1" applyBorder="1" applyAlignment="1">
      <alignment vertical="center" wrapText="1"/>
    </xf>
    <xf numFmtId="3" fontId="119" fillId="42" borderId="57" xfId="0" applyNumberFormat="1" applyFont="1" applyFill="1" applyBorder="1" applyAlignment="1">
      <alignment horizontal="center" wrapText="1"/>
    </xf>
    <xf numFmtId="0" fontId="120" fillId="5" borderId="48" xfId="0" applyFont="1" applyFill="1" applyBorder="1" applyAlignment="1">
      <alignment vertical="center" wrapText="1"/>
    </xf>
    <xf numFmtId="0" fontId="3" fillId="0" borderId="52" xfId="0" applyFont="1" applyBorder="1"/>
    <xf numFmtId="0" fontId="115" fillId="5" borderId="53" xfId="0" applyFont="1" applyFill="1" applyBorder="1" applyAlignment="1">
      <alignment horizontal="left" vertical="center" wrapText="1"/>
    </xf>
    <xf numFmtId="0" fontId="146" fillId="0" borderId="47" xfId="0" applyFont="1" applyBorder="1" applyAlignment="1">
      <alignment horizontal="center"/>
    </xf>
    <xf numFmtId="0" fontId="146" fillId="0" borderId="49" xfId="0" applyFont="1" applyBorder="1" applyAlignment="1">
      <alignment horizontal="center"/>
    </xf>
    <xf numFmtId="0" fontId="146" fillId="0" borderId="50" xfId="0" applyFont="1" applyBorder="1" applyAlignment="1">
      <alignment horizontal="center"/>
    </xf>
    <xf numFmtId="0" fontId="107" fillId="40" borderId="53" xfId="0" applyFont="1" applyFill="1" applyBorder="1" applyAlignment="1">
      <alignment horizontal="center" vertical="center"/>
    </xf>
    <xf numFmtId="0" fontId="131" fillId="0" borderId="52" xfId="0" applyFont="1" applyBorder="1" applyAlignment="1">
      <alignment horizontal="center" vertical="center"/>
    </xf>
    <xf numFmtId="3" fontId="147" fillId="0" borderId="53" xfId="0" applyNumberFormat="1" applyFont="1" applyBorder="1" applyAlignment="1">
      <alignment horizontal="right" vertical="center"/>
    </xf>
    <xf numFmtId="0" fontId="148" fillId="0" borderId="48" xfId="0" applyFont="1" applyBorder="1" applyAlignment="1">
      <alignment horizontal="justify" vertical="center" wrapText="1"/>
    </xf>
    <xf numFmtId="3" fontId="148" fillId="0" borderId="48" xfId="0" applyNumberFormat="1" applyFont="1" applyBorder="1" applyAlignment="1">
      <alignment horizontal="right" vertical="center"/>
    </xf>
    <xf numFmtId="0" fontId="16" fillId="0" borderId="49" xfId="0" applyFont="1" applyBorder="1" applyAlignment="1">
      <alignment horizontal="center" vertical="center"/>
    </xf>
    <xf numFmtId="0" fontId="148" fillId="0" borderId="16" xfId="0" applyFont="1" applyBorder="1" applyAlignment="1">
      <alignment horizontal="justify" vertical="center" wrapText="1"/>
    </xf>
    <xf numFmtId="3" fontId="148" fillId="0" borderId="16" xfId="0" applyNumberFormat="1" applyFont="1" applyBorder="1" applyAlignment="1">
      <alignment horizontal="right" vertical="center"/>
    </xf>
    <xf numFmtId="0" fontId="148" fillId="41" borderId="16" xfId="0" applyFont="1" applyFill="1" applyBorder="1" applyAlignment="1">
      <alignment horizontal="justify" vertical="center" wrapText="1"/>
    </xf>
    <xf numFmtId="0" fontId="16" fillId="0" borderId="50" xfId="0" applyFont="1" applyBorder="1" applyAlignment="1">
      <alignment horizontal="center" vertical="center"/>
    </xf>
    <xf numFmtId="0" fontId="147" fillId="0" borderId="53" xfId="0" applyFont="1" applyBorder="1" applyAlignment="1">
      <alignment horizontal="justify" vertical="center" wrapText="1"/>
    </xf>
    <xf numFmtId="0" fontId="16" fillId="0" borderId="47" xfId="0" applyFont="1" applyBorder="1" applyAlignment="1">
      <alignment horizontal="center" vertical="center"/>
    </xf>
    <xf numFmtId="0" fontId="118" fillId="41" borderId="16" xfId="0" applyFont="1" applyFill="1" applyBorder="1" applyAlignment="1">
      <alignment vertical="center" wrapText="1"/>
    </xf>
    <xf numFmtId="0" fontId="116" fillId="42" borderId="57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122" fillId="41" borderId="53" xfId="0" applyFont="1" applyFill="1" applyBorder="1" applyAlignment="1">
      <alignment vertical="center" wrapText="1"/>
    </xf>
    <xf numFmtId="0" fontId="0" fillId="0" borderId="66" xfId="0" applyBorder="1" applyAlignment="1">
      <alignment horizontal="center"/>
    </xf>
    <xf numFmtId="0" fontId="108" fillId="41" borderId="67" xfId="0" applyFont="1" applyFill="1" applyBorder="1" applyAlignment="1">
      <alignment vertical="center" wrapText="1"/>
    </xf>
    <xf numFmtId="0" fontId="128" fillId="0" borderId="16" xfId="0" applyFont="1" applyBorder="1" applyAlignment="1">
      <alignment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57" xfId="0" applyFont="1" applyFill="1" applyBorder="1" applyAlignment="1">
      <alignment horizontal="center" vertical="center" wrapText="1"/>
    </xf>
    <xf numFmtId="0" fontId="128" fillId="0" borderId="48" xfId="0" applyFont="1" applyBorder="1" applyAlignment="1">
      <alignment vertical="center" wrapText="1"/>
    </xf>
    <xf numFmtId="0" fontId="128" fillId="0" borderId="17" xfId="0" applyFont="1" applyBorder="1" applyAlignment="1">
      <alignment vertical="center" wrapText="1"/>
    </xf>
    <xf numFmtId="3" fontId="128" fillId="0" borderId="17" xfId="0" applyNumberFormat="1" applyFont="1" applyBorder="1" applyAlignment="1">
      <alignment horizontal="right" vertical="center" wrapText="1"/>
    </xf>
    <xf numFmtId="164" fontId="111" fillId="5" borderId="58" xfId="0" applyNumberFormat="1" applyFont="1" applyFill="1" applyBorder="1" applyAlignment="1">
      <alignment horizontal="center" vertical="center" wrapText="1"/>
    </xf>
    <xf numFmtId="1" fontId="113" fillId="5" borderId="59" xfId="0" applyNumberFormat="1" applyFont="1" applyFill="1" applyBorder="1" applyAlignment="1">
      <alignment horizontal="center" vertical="center" wrapText="1"/>
    </xf>
    <xf numFmtId="164" fontId="118" fillId="0" borderId="58" xfId="0" applyNumberFormat="1" applyFont="1" applyBorder="1" applyAlignment="1">
      <alignment horizontal="center"/>
    </xf>
    <xf numFmtId="1" fontId="108" fillId="0" borderId="59" xfId="0" applyNumberFormat="1" applyFont="1" applyBorder="1" applyAlignment="1">
      <alignment horizontal="center"/>
    </xf>
    <xf numFmtId="0" fontId="125" fillId="0" borderId="49" xfId="0" applyFont="1" applyBorder="1" applyAlignment="1">
      <alignment horizontal="center" vertical="center" wrapText="1"/>
    </xf>
    <xf numFmtId="0" fontId="121" fillId="0" borderId="56" xfId="0" applyFont="1" applyBorder="1" applyAlignment="1">
      <alignment vertical="center" wrapText="1"/>
    </xf>
    <xf numFmtId="0" fontId="0" fillId="0" borderId="55" xfId="0" applyBorder="1" applyAlignment="1">
      <alignment horizontal="center" vertical="center"/>
    </xf>
    <xf numFmtId="0" fontId="119" fillId="42" borderId="68" xfId="0" applyFont="1" applyFill="1" applyBorder="1" applyAlignment="1">
      <alignment horizontal="center"/>
    </xf>
    <xf numFmtId="0" fontId="116" fillId="42" borderId="69" xfId="0" applyFont="1" applyFill="1" applyBorder="1" applyAlignment="1">
      <alignment horizontal="center" vertical="center" wrapText="1"/>
    </xf>
    <xf numFmtId="0" fontId="116" fillId="42" borderId="64" xfId="0" applyFont="1" applyFill="1" applyBorder="1" applyAlignment="1">
      <alignment horizontal="center" vertical="center" wrapText="1"/>
    </xf>
    <xf numFmtId="0" fontId="121" fillId="0" borderId="48" xfId="0" applyFont="1" applyBorder="1" applyAlignment="1">
      <alignment vertical="center" wrapText="1"/>
    </xf>
    <xf numFmtId="3" fontId="145" fillId="0" borderId="59" xfId="0" applyNumberFormat="1" applyFont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 wrapText="1"/>
    </xf>
    <xf numFmtId="0" fontId="130" fillId="5" borderId="53" xfId="0" applyFont="1" applyFill="1" applyBorder="1" applyAlignment="1">
      <alignment horizontal="center" vertical="center" wrapText="1"/>
    </xf>
    <xf numFmtId="0" fontId="130" fillId="5" borderId="59" xfId="0" applyFont="1" applyFill="1" applyBorder="1" applyAlignment="1">
      <alignment horizontal="center" vertical="center"/>
    </xf>
    <xf numFmtId="0" fontId="101" fillId="5" borderId="0" xfId="0" applyFont="1" applyFill="1"/>
    <xf numFmtId="0" fontId="130" fillId="5" borderId="59" xfId="0" applyFont="1" applyFill="1" applyBorder="1" applyAlignment="1">
      <alignment horizontal="center" wrapText="1"/>
    </xf>
    <xf numFmtId="0" fontId="139" fillId="0" borderId="16" xfId="0" applyFont="1" applyBorder="1" applyAlignment="1">
      <alignment vertical="center"/>
    </xf>
    <xf numFmtId="3" fontId="139" fillId="0" borderId="16" xfId="0" applyNumberFormat="1" applyFont="1" applyBorder="1" applyAlignment="1">
      <alignment horizontal="right" vertical="center"/>
    </xf>
    <xf numFmtId="164" fontId="139" fillId="0" borderId="54" xfId="0" applyNumberFormat="1" applyFont="1" applyBorder="1" applyAlignment="1">
      <alignment horizontal="center" vertical="center"/>
    </xf>
    <xf numFmtId="0" fontId="139" fillId="41" borderId="49" xfId="0" applyFont="1" applyFill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 wrapText="1"/>
    </xf>
    <xf numFmtId="0" fontId="149" fillId="0" borderId="52" xfId="0" applyFont="1" applyBorder="1" applyAlignment="1">
      <alignment horizontal="center" vertical="center" wrapText="1"/>
    </xf>
    <xf numFmtId="0" fontId="149" fillId="0" borderId="53" xfId="0" applyFont="1" applyBorder="1" applyAlignment="1">
      <alignment horizontal="center" vertical="center" wrapText="1"/>
    </xf>
    <xf numFmtId="0" fontId="149" fillId="0" borderId="59" xfId="0" applyFont="1" applyBorder="1" applyAlignment="1">
      <alignment horizontal="center" vertical="center" wrapText="1"/>
    </xf>
    <xf numFmtId="3" fontId="139" fillId="0" borderId="17" xfId="0" applyNumberFormat="1" applyFont="1" applyBorder="1" applyAlignment="1">
      <alignment horizontal="right" vertical="center"/>
    </xf>
    <xf numFmtId="164" fontId="139" fillId="0" borderId="63" xfId="0" applyNumberFormat="1" applyFont="1" applyBorder="1" applyAlignment="1">
      <alignment horizontal="center" vertical="center"/>
    </xf>
    <xf numFmtId="3" fontId="137" fillId="0" borderId="67" xfId="0" applyNumberFormat="1" applyFont="1" applyBorder="1" applyAlignment="1">
      <alignment horizontal="right" vertical="center"/>
    </xf>
    <xf numFmtId="0" fontId="137" fillId="0" borderId="65" xfId="0" applyFont="1" applyBorder="1" applyAlignment="1">
      <alignment horizontal="center" vertical="center"/>
    </xf>
    <xf numFmtId="0" fontId="119" fillId="42" borderId="17" xfId="0" applyFont="1" applyFill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/>
    </xf>
    <xf numFmtId="0" fontId="130" fillId="5" borderId="53" xfId="0" applyFont="1" applyFill="1" applyBorder="1" applyAlignment="1">
      <alignment horizontal="center" vertical="center"/>
    </xf>
    <xf numFmtId="0" fontId="130" fillId="5" borderId="59" xfId="0" applyFont="1" applyFill="1" applyBorder="1" applyAlignment="1">
      <alignment horizontal="center" vertical="center" wrapText="1"/>
    </xf>
    <xf numFmtId="0" fontId="106" fillId="5" borderId="52" xfId="0" applyFont="1" applyFill="1" applyBorder="1" applyAlignment="1">
      <alignment horizontal="center" vertical="center"/>
    </xf>
    <xf numFmtId="0" fontId="106" fillId="5" borderId="53" xfId="0" applyFont="1" applyFill="1" applyBorder="1" applyAlignment="1">
      <alignment horizontal="left" vertical="center" wrapText="1"/>
    </xf>
    <xf numFmtId="3" fontId="106" fillId="5" borderId="53" xfId="0" applyNumberFormat="1" applyFont="1" applyFill="1" applyBorder="1" applyAlignment="1">
      <alignment horizontal="right" vertical="center"/>
    </xf>
    <xf numFmtId="0" fontId="118" fillId="5" borderId="49" xfId="0" applyFont="1" applyFill="1" applyBorder="1" applyAlignment="1">
      <alignment horizontal="center"/>
    </xf>
    <xf numFmtId="0" fontId="118" fillId="5" borderId="16" xfId="0" applyFont="1" applyFill="1" applyBorder="1" applyAlignment="1">
      <alignment horizontal="left" vertical="center" wrapText="1"/>
    </xf>
    <xf numFmtId="0" fontId="108" fillId="5" borderId="52" xfId="0" applyFont="1" applyFill="1" applyBorder="1" applyAlignment="1">
      <alignment horizontal="center" vertical="center"/>
    </xf>
    <xf numFmtId="0" fontId="139" fillId="5" borderId="49" xfId="0" applyFont="1" applyFill="1" applyBorder="1" applyAlignment="1">
      <alignment horizontal="center" vertical="center"/>
    </xf>
    <xf numFmtId="0" fontId="139" fillId="5" borderId="16" xfId="0" applyFont="1" applyFill="1" applyBorder="1" applyAlignment="1">
      <alignment vertical="center"/>
    </xf>
    <xf numFmtId="3" fontId="139" fillId="5" borderId="16" xfId="0" applyNumberFormat="1" applyFont="1" applyFill="1" applyBorder="1" applyAlignment="1">
      <alignment horizontal="right" vertical="center"/>
    </xf>
    <xf numFmtId="3" fontId="139" fillId="5" borderId="16" xfId="0" applyNumberFormat="1" applyFont="1" applyFill="1" applyBorder="1"/>
    <xf numFmtId="164" fontId="139" fillId="5" borderId="54" xfId="0" applyNumberFormat="1" applyFont="1" applyFill="1" applyBorder="1" applyAlignment="1">
      <alignment horizontal="center" vertical="center"/>
    </xf>
    <xf numFmtId="3" fontId="137" fillId="5" borderId="53" xfId="0" applyNumberFormat="1" applyFont="1" applyFill="1" applyBorder="1" applyAlignment="1">
      <alignment horizontal="right" vertical="center"/>
    </xf>
    <xf numFmtId="0" fontId="119" fillId="42" borderId="63" xfId="0" applyFont="1" applyFill="1" applyBorder="1" applyAlignment="1">
      <alignment horizontal="center" wrapText="1"/>
    </xf>
    <xf numFmtId="0" fontId="107" fillId="40" borderId="52" xfId="0" applyFont="1" applyFill="1" applyBorder="1" applyAlignment="1">
      <alignment horizontal="center" vertical="center" wrapText="1"/>
    </xf>
    <xf numFmtId="0" fontId="107" fillId="40" borderId="59" xfId="0" applyFont="1" applyFill="1" applyBorder="1" applyAlignment="1">
      <alignment horizontal="center" vertical="center"/>
    </xf>
    <xf numFmtId="0" fontId="103" fillId="0" borderId="52" xfId="0" applyFont="1" applyBorder="1" applyAlignment="1">
      <alignment horizontal="center" vertical="center" wrapText="1"/>
    </xf>
    <xf numFmtId="0" fontId="139" fillId="0" borderId="16" xfId="0" applyFont="1" applyBorder="1" applyAlignment="1">
      <alignment vertical="center" wrapText="1"/>
    </xf>
    <xf numFmtId="0" fontId="139" fillId="0" borderId="16" xfId="0" applyFont="1" applyBorder="1" applyAlignment="1">
      <alignment horizontal="right" vertical="center"/>
    </xf>
    <xf numFmtId="0" fontId="139" fillId="0" borderId="49" xfId="0" applyFont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39" fillId="0" borderId="50" xfId="0" applyFont="1" applyBorder="1" applyAlignment="1">
      <alignment horizontal="center" vertical="center" wrapText="1"/>
    </xf>
    <xf numFmtId="0" fontId="139" fillId="0" borderId="17" xfId="0" applyFont="1" applyBorder="1" applyAlignment="1">
      <alignment vertical="center" wrapText="1"/>
    </xf>
    <xf numFmtId="0" fontId="139" fillId="0" borderId="17" xfId="0" applyFont="1" applyBorder="1" applyAlignment="1">
      <alignment horizontal="right" vertical="center"/>
    </xf>
    <xf numFmtId="0" fontId="137" fillId="0" borderId="53" xfId="0" applyFont="1" applyBorder="1" applyAlignment="1">
      <alignment vertical="center" wrapText="1"/>
    </xf>
    <xf numFmtId="3" fontId="134" fillId="0" borderId="53" xfId="0" applyNumberFormat="1" applyFont="1" applyBorder="1" applyAlignment="1">
      <alignment horizontal="right" vertical="center"/>
    </xf>
    <xf numFmtId="1" fontId="134" fillId="0" borderId="59" xfId="0" applyNumberFormat="1" applyFont="1" applyBorder="1" applyAlignment="1">
      <alignment horizontal="center" vertical="center"/>
    </xf>
    <xf numFmtId="0" fontId="137" fillId="0" borderId="52" xfId="0" applyFont="1" applyBorder="1" applyAlignment="1">
      <alignment vertical="center" wrapText="1"/>
    </xf>
    <xf numFmtId="0" fontId="105" fillId="41" borderId="52" xfId="0" applyFont="1" applyFill="1" applyBorder="1" applyAlignment="1">
      <alignment horizontal="center" vertical="center" wrapText="1"/>
    </xf>
    <xf numFmtId="0" fontId="105" fillId="41" borderId="53" xfId="0" applyFont="1" applyFill="1" applyBorder="1" applyAlignment="1">
      <alignment horizontal="center" vertical="center" wrapText="1"/>
    </xf>
    <xf numFmtId="0" fontId="105" fillId="41" borderId="59" xfId="0" applyFont="1" applyFill="1" applyBorder="1" applyAlignment="1">
      <alignment horizontal="center" vertical="center" wrapText="1"/>
    </xf>
    <xf numFmtId="0" fontId="108" fillId="5" borderId="53" xfId="0" applyFont="1" applyFill="1" applyBorder="1" applyAlignment="1">
      <alignment vertical="center" wrapText="1"/>
    </xf>
    <xf numFmtId="3" fontId="108" fillId="5" borderId="53" xfId="0" applyNumberFormat="1" applyFont="1" applyFill="1" applyBorder="1" applyAlignment="1">
      <alignment horizontal="right" vertical="center"/>
    </xf>
    <xf numFmtId="0" fontId="106" fillId="5" borderId="52" xfId="0" applyFont="1" applyFill="1" applyBorder="1" applyAlignment="1">
      <alignment vertical="center"/>
    </xf>
    <xf numFmtId="0" fontId="106" fillId="5" borderId="53" xfId="0" applyFont="1" applyFill="1" applyBorder="1" applyAlignment="1">
      <alignment vertical="center"/>
    </xf>
    <xf numFmtId="0" fontId="130" fillId="5" borderId="50" xfId="0" applyFont="1" applyFill="1" applyBorder="1" applyAlignment="1">
      <alignment horizontal="center" vertical="center" wrapText="1"/>
    </xf>
    <xf numFmtId="0" fontId="130" fillId="5" borderId="38" xfId="0" applyFont="1" applyFill="1" applyBorder="1" applyAlignment="1">
      <alignment horizontal="center" vertical="center"/>
    </xf>
    <xf numFmtId="0" fontId="130" fillId="5" borderId="38" xfId="0" applyFont="1" applyFill="1" applyBorder="1" applyAlignment="1">
      <alignment horizontal="center" vertical="center" wrapText="1"/>
    </xf>
    <xf numFmtId="0" fontId="130" fillId="5" borderId="63" xfId="0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145" fillId="0" borderId="0" xfId="0" applyNumberFormat="1" applyFont="1" applyAlignment="1">
      <alignment horizontal="center" vertical="center" wrapText="1"/>
    </xf>
    <xf numFmtId="0" fontId="116" fillId="0" borderId="0" xfId="0" applyFont="1" applyAlignment="1">
      <alignment horizontal="center" vertical="center" wrapText="1"/>
    </xf>
    <xf numFmtId="0" fontId="119" fillId="42" borderId="52" xfId="0" applyFont="1" applyFill="1" applyBorder="1" applyAlignment="1">
      <alignment horizontal="center" vertical="center"/>
    </xf>
    <xf numFmtId="0" fontId="119" fillId="42" borderId="54" xfId="0" applyFont="1" applyFill="1" applyBorder="1" applyAlignment="1">
      <alignment horizontal="center" vertical="center" wrapText="1"/>
    </xf>
    <xf numFmtId="3" fontId="137" fillId="5" borderId="79" xfId="0" applyNumberFormat="1" applyFont="1" applyFill="1" applyBorder="1" applyAlignment="1">
      <alignment horizontal="right" vertical="center"/>
    </xf>
    <xf numFmtId="3" fontId="137" fillId="5" borderId="78" xfId="0" applyNumberFormat="1" applyFont="1" applyFill="1" applyBorder="1" applyAlignment="1">
      <alignment horizontal="right" vertical="center"/>
    </xf>
    <xf numFmtId="0" fontId="139" fillId="5" borderId="55" xfId="0" applyFont="1" applyFill="1" applyBorder="1" applyAlignment="1">
      <alignment horizontal="center" vertical="center"/>
    </xf>
    <xf numFmtId="0" fontId="139" fillId="5" borderId="56" xfId="0" applyFont="1" applyFill="1" applyBorder="1" applyAlignment="1">
      <alignment vertical="center"/>
    </xf>
    <xf numFmtId="3" fontId="139" fillId="5" borderId="56" xfId="0" applyNumberFormat="1" applyFont="1" applyFill="1" applyBorder="1" applyAlignment="1">
      <alignment horizontal="right" vertical="center"/>
    </xf>
    <xf numFmtId="3" fontId="139" fillId="5" borderId="56" xfId="0" applyNumberFormat="1" applyFont="1" applyFill="1" applyBorder="1"/>
    <xf numFmtId="3" fontId="147" fillId="0" borderId="67" xfId="0" applyNumberFormat="1" applyFont="1" applyBorder="1" applyAlignment="1">
      <alignment horizontal="right" vertical="center"/>
    </xf>
    <xf numFmtId="0" fontId="102" fillId="40" borderId="53" xfId="0" applyFont="1" applyFill="1" applyBorder="1" applyAlignment="1">
      <alignment horizontal="center" vertical="center" wrapText="1"/>
    </xf>
    <xf numFmtId="0" fontId="136" fillId="40" borderId="59" xfId="0" applyFont="1" applyFill="1" applyBorder="1" applyAlignment="1">
      <alignment horizontal="center" vertical="center" wrapText="1"/>
    </xf>
    <xf numFmtId="0" fontId="103" fillId="0" borderId="70" xfId="0" applyFont="1" applyBorder="1" applyAlignment="1">
      <alignment horizontal="center" vertical="center"/>
    </xf>
    <xf numFmtId="0" fontId="105" fillId="0" borderId="51" xfId="0" applyFont="1" applyBorder="1" applyAlignment="1">
      <alignment horizontal="center" vertical="center"/>
    </xf>
    <xf numFmtId="0" fontId="131" fillId="0" borderId="68" xfId="0" applyFont="1" applyBorder="1" applyAlignment="1">
      <alignment horizontal="center" vertical="center"/>
    </xf>
    <xf numFmtId="0" fontId="147" fillId="0" borderId="69" xfId="0" applyFont="1" applyBorder="1" applyAlignment="1">
      <alignment horizontal="justify" vertical="center"/>
    </xf>
    <xf numFmtId="3" fontId="147" fillId="0" borderId="69" xfId="0" applyNumberFormat="1" applyFont="1" applyBorder="1" applyAlignment="1">
      <alignment horizontal="right" vertical="center"/>
    </xf>
    <xf numFmtId="0" fontId="16" fillId="0" borderId="60" xfId="0" applyFont="1" applyBorder="1" applyAlignment="1">
      <alignment horizontal="center" vertical="center"/>
    </xf>
    <xf numFmtId="0" fontId="148" fillId="0" borderId="61" xfId="0" applyFont="1" applyBorder="1" applyAlignment="1">
      <alignment horizontal="justify" vertical="center" wrapText="1"/>
    </xf>
    <xf numFmtId="3" fontId="148" fillId="0" borderId="61" xfId="0" applyNumberFormat="1" applyFont="1" applyBorder="1" applyAlignment="1">
      <alignment horizontal="right" vertical="center"/>
    </xf>
    <xf numFmtId="0" fontId="148" fillId="0" borderId="38" xfId="0" applyFont="1" applyBorder="1" applyAlignment="1">
      <alignment horizontal="justify" vertical="center" wrapText="1"/>
    </xf>
    <xf numFmtId="3" fontId="148" fillId="0" borderId="38" xfId="0" applyNumberFormat="1" applyFont="1" applyBorder="1" applyAlignment="1">
      <alignment horizontal="right" vertical="center"/>
    </xf>
    <xf numFmtId="3" fontId="131" fillId="0" borderId="64" xfId="0" applyNumberFormat="1" applyFont="1" applyBorder="1" applyAlignment="1">
      <alignment vertical="center" wrapText="1"/>
    </xf>
    <xf numFmtId="0" fontId="131" fillId="0" borderId="66" xfId="0" applyFont="1" applyBorder="1" applyAlignment="1">
      <alignment horizontal="center" vertical="center"/>
    </xf>
    <xf numFmtId="0" fontId="147" fillId="0" borderId="67" xfId="0" applyFont="1" applyBorder="1" applyAlignment="1">
      <alignment horizontal="justify" vertical="center" wrapText="1"/>
    </xf>
    <xf numFmtId="3" fontId="16" fillId="0" borderId="62" xfId="0" applyNumberFormat="1" applyFont="1" applyBorder="1" applyAlignment="1">
      <alignment vertical="center" wrapText="1"/>
    </xf>
    <xf numFmtId="3" fontId="16" fillId="0" borderId="54" xfId="0" applyNumberFormat="1" applyFont="1" applyBorder="1" applyAlignment="1">
      <alignment vertical="center" wrapText="1"/>
    </xf>
    <xf numFmtId="0" fontId="16" fillId="0" borderId="55" xfId="0" applyFont="1" applyBorder="1" applyAlignment="1">
      <alignment horizontal="center" vertical="center"/>
    </xf>
    <xf numFmtId="0" fontId="148" fillId="0" borderId="56" xfId="0" applyFont="1" applyBorder="1" applyAlignment="1">
      <alignment horizontal="justify" vertical="center" wrapText="1"/>
    </xf>
    <xf numFmtId="3" fontId="148" fillId="0" borderId="56" xfId="0" applyNumberFormat="1" applyFont="1" applyBorder="1" applyAlignment="1">
      <alignment horizontal="right" vertical="center"/>
    </xf>
    <xf numFmtId="3" fontId="16" fillId="0" borderId="57" xfId="0" applyNumberFormat="1" applyFont="1" applyBorder="1" applyAlignment="1">
      <alignment vertical="center" wrapText="1"/>
    </xf>
    <xf numFmtId="3" fontId="16" fillId="0" borderId="58" xfId="0" applyNumberFormat="1" applyFont="1" applyBorder="1" applyAlignment="1">
      <alignment vertical="center" wrapText="1"/>
    </xf>
    <xf numFmtId="3" fontId="131" fillId="0" borderId="59" xfId="0" applyNumberFormat="1" applyFont="1" applyBorder="1" applyAlignment="1">
      <alignment vertical="center" wrapText="1"/>
    </xf>
    <xf numFmtId="3" fontId="131" fillId="0" borderId="65" xfId="0" applyNumberFormat="1" applyFont="1" applyBorder="1" applyAlignment="1">
      <alignment vertical="center" wrapText="1"/>
    </xf>
    <xf numFmtId="0" fontId="119" fillId="42" borderId="63" xfId="0" applyFont="1" applyFill="1" applyBorder="1" applyAlignment="1">
      <alignment horizontal="center" vertical="center" wrapText="1"/>
    </xf>
    <xf numFmtId="0" fontId="103" fillId="0" borderId="71" xfId="0" applyFont="1" applyBorder="1" applyAlignment="1">
      <alignment horizontal="center" vertical="center" wrapText="1"/>
    </xf>
    <xf numFmtId="0" fontId="139" fillId="41" borderId="55" xfId="0" applyFont="1" applyFill="1" applyBorder="1" applyAlignment="1">
      <alignment horizontal="center" vertical="center"/>
    </xf>
    <xf numFmtId="0" fontId="139" fillId="0" borderId="56" xfId="0" applyFont="1" applyBorder="1" applyAlignment="1">
      <alignment vertical="center"/>
    </xf>
    <xf numFmtId="3" fontId="139" fillId="0" borderId="56" xfId="0" applyNumberFormat="1" applyFont="1" applyBorder="1" applyAlignment="1">
      <alignment horizontal="right" vertical="center"/>
    </xf>
    <xf numFmtId="3" fontId="139" fillId="0" borderId="81" xfId="0" applyNumberFormat="1" applyFont="1" applyBorder="1" applyAlignment="1">
      <alignment horizontal="right" vertical="center"/>
    </xf>
    <xf numFmtId="176" fontId="125" fillId="0" borderId="57" xfId="0" applyNumberFormat="1" applyFont="1" applyBorder="1" applyAlignment="1">
      <alignment horizontal="center" vertical="center"/>
    </xf>
    <xf numFmtId="164" fontId="125" fillId="5" borderId="57" xfId="0" applyNumberFormat="1" applyFont="1" applyFill="1" applyBorder="1" applyAlignment="1">
      <alignment horizontal="center" vertical="center"/>
    </xf>
    <xf numFmtId="1" fontId="137" fillId="5" borderId="78" xfId="0" applyNumberFormat="1" applyFont="1" applyFill="1" applyBorder="1" applyAlignment="1">
      <alignment horizontal="center" vertical="center"/>
    </xf>
    <xf numFmtId="3" fontId="106" fillId="5" borderId="53" xfId="0" applyNumberFormat="1" applyFont="1" applyFill="1" applyBorder="1" applyAlignment="1">
      <alignment horizontal="right" vertical="center" wrapText="1"/>
    </xf>
    <xf numFmtId="2" fontId="108" fillId="0" borderId="78" xfId="0" applyNumberFormat="1" applyFont="1" applyBorder="1" applyAlignment="1">
      <alignment horizontal="center" vertical="center"/>
    </xf>
    <xf numFmtId="2" fontId="108" fillId="0" borderId="85" xfId="0" applyNumberFormat="1" applyFont="1" applyBorder="1" applyAlignment="1">
      <alignment horizontal="center" vertical="center" wrapText="1"/>
    </xf>
    <xf numFmtId="2" fontId="108" fillId="0" borderId="83" xfId="0" applyNumberFormat="1" applyFont="1" applyBorder="1" applyAlignment="1">
      <alignment horizontal="center" vertical="center"/>
    </xf>
    <xf numFmtId="2" fontId="108" fillId="0" borderId="86" xfId="0" applyNumberFormat="1" applyFont="1" applyBorder="1" applyAlignment="1">
      <alignment horizontal="center" vertical="center" wrapText="1"/>
    </xf>
    <xf numFmtId="0" fontId="122" fillId="41" borderId="68" xfId="0" applyFont="1" applyFill="1" applyBorder="1" applyAlignment="1">
      <alignment horizontal="right" vertical="center"/>
    </xf>
    <xf numFmtId="0" fontId="125" fillId="41" borderId="69" xfId="0" applyFont="1" applyFill="1" applyBorder="1" applyAlignment="1">
      <alignment vertical="center"/>
    </xf>
    <xf numFmtId="3" fontId="125" fillId="41" borderId="69" xfId="0" applyNumberFormat="1" applyFont="1" applyFill="1" applyBorder="1" applyAlignment="1">
      <alignment horizontal="right" vertical="center"/>
    </xf>
    <xf numFmtId="0" fontId="125" fillId="41" borderId="64" xfId="0" applyFont="1" applyFill="1" applyBorder="1" applyAlignment="1">
      <alignment horizontal="center" vertical="center"/>
    </xf>
    <xf numFmtId="0" fontId="146" fillId="0" borderId="53" xfId="0" applyFont="1" applyBorder="1"/>
    <xf numFmtId="0" fontId="0" fillId="0" borderId="59" xfId="0" applyBorder="1"/>
    <xf numFmtId="3" fontId="0" fillId="0" borderId="53" xfId="0" applyNumberFormat="1" applyBorder="1"/>
    <xf numFmtId="164" fontId="125" fillId="0" borderId="71" xfId="0" applyNumberFormat="1" applyFont="1" applyBorder="1" applyAlignment="1">
      <alignment horizontal="center" vertical="center"/>
    </xf>
    <xf numFmtId="0" fontId="151" fillId="43" borderId="19" xfId="13" applyFont="1" applyFill="1" applyBorder="1" applyAlignment="1">
      <alignment vertical="center"/>
    </xf>
    <xf numFmtId="0" fontId="151" fillId="43" borderId="72" xfId="13" applyFont="1" applyFill="1" applyBorder="1" applyAlignment="1">
      <alignment vertical="center"/>
    </xf>
    <xf numFmtId="0" fontId="151" fillId="43" borderId="18" xfId="13" applyFont="1" applyFill="1" applyBorder="1" applyAlignment="1">
      <alignment vertical="center"/>
    </xf>
    <xf numFmtId="0" fontId="152" fillId="0" borderId="0" xfId="6" applyFont="1"/>
    <xf numFmtId="0" fontId="152" fillId="0" borderId="0" xfId="6" applyFont="1" applyAlignment="1">
      <alignment horizontal="left" vertical="top"/>
    </xf>
    <xf numFmtId="0" fontId="154" fillId="45" borderId="16" xfId="6" applyFont="1" applyFill="1" applyBorder="1" applyAlignment="1">
      <alignment horizontal="left" vertical="top"/>
    </xf>
    <xf numFmtId="0" fontId="154" fillId="45" borderId="16" xfId="6" applyFont="1" applyFill="1" applyBorder="1" applyAlignment="1">
      <alignment horizontal="center" vertical="center"/>
    </xf>
    <xf numFmtId="0" fontId="152" fillId="4" borderId="16" xfId="6" applyFont="1" applyFill="1" applyBorder="1"/>
    <xf numFmtId="0" fontId="156" fillId="3" borderId="91" xfId="6" applyFont="1" applyFill="1" applyBorder="1"/>
    <xf numFmtId="0" fontId="156" fillId="3" borderId="0" xfId="6" applyFont="1" applyFill="1"/>
    <xf numFmtId="0" fontId="157" fillId="3" borderId="0" xfId="6" applyFont="1" applyFill="1"/>
    <xf numFmtId="0" fontId="157" fillId="3" borderId="92" xfId="6" applyFont="1" applyFill="1" applyBorder="1"/>
    <xf numFmtId="0" fontId="156" fillId="3" borderId="91" xfId="6" applyFont="1" applyFill="1" applyBorder="1" applyAlignment="1">
      <alignment horizontal="left"/>
    </xf>
    <xf numFmtId="0" fontId="156" fillId="3" borderId="0" xfId="6" applyFont="1" applyFill="1" applyAlignment="1">
      <alignment horizontal="left"/>
    </xf>
    <xf numFmtId="22" fontId="156" fillId="3" borderId="74" xfId="6" applyNumberFormat="1" applyFont="1" applyFill="1" applyBorder="1"/>
    <xf numFmtId="22" fontId="156" fillId="3" borderId="13" xfId="6" applyNumberFormat="1" applyFont="1" applyFill="1" applyBorder="1"/>
    <xf numFmtId="0" fontId="157" fillId="3" borderId="13" xfId="6" applyFont="1" applyFill="1" applyBorder="1"/>
    <xf numFmtId="0" fontId="157" fillId="3" borderId="89" xfId="6" applyFont="1" applyFill="1" applyBorder="1"/>
    <xf numFmtId="0" fontId="2" fillId="0" borderId="0" xfId="1"/>
    <xf numFmtId="2" fontId="108" fillId="5" borderId="53" xfId="0" applyNumberFormat="1" applyFont="1" applyFill="1" applyBorder="1" applyAlignment="1">
      <alignment horizontal="center" vertical="center"/>
    </xf>
    <xf numFmtId="2" fontId="108" fillId="5" borderId="59" xfId="0" applyNumberFormat="1" applyFont="1" applyFill="1" applyBorder="1" applyAlignment="1">
      <alignment horizontal="center" vertical="center"/>
    </xf>
    <xf numFmtId="0" fontId="108" fillId="0" borderId="0" xfId="0" applyFont="1" applyAlignment="1">
      <alignment horizontal="left" vertical="center"/>
    </xf>
    <xf numFmtId="0" fontId="108" fillId="0" borderId="0" xfId="0" applyFont="1" applyAlignment="1">
      <alignment vertical="center" wrapText="1"/>
    </xf>
    <xf numFmtId="2" fontId="108" fillId="0" borderId="0" xfId="0" applyNumberFormat="1" applyFont="1" applyAlignment="1">
      <alignment horizontal="center" vertical="center" wrapText="1"/>
    </xf>
    <xf numFmtId="2" fontId="125" fillId="41" borderId="0" xfId="0" applyNumberFormat="1" applyFont="1" applyFill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19" fillId="0" borderId="0" xfId="0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176" fontId="121" fillId="0" borderId="0" xfId="0" applyNumberFormat="1" applyFont="1" applyAlignment="1">
      <alignment horizontal="center" vertical="center" wrapText="1"/>
    </xf>
    <xf numFmtId="0" fontId="136" fillId="0" borderId="0" xfId="0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3" fontId="131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3" fontId="137" fillId="0" borderId="53" xfId="0" applyNumberFormat="1" applyFont="1" applyBorder="1" applyAlignment="1">
      <alignment horizontal="right" vertical="center"/>
    </xf>
    <xf numFmtId="3" fontId="137" fillId="0" borderId="59" xfId="0" applyNumberFormat="1" applyFont="1" applyBorder="1" applyAlignment="1">
      <alignment horizontal="right" vertical="center"/>
    </xf>
    <xf numFmtId="0" fontId="108" fillId="5" borderId="66" xfId="0" applyFont="1" applyFill="1" applyBorder="1" applyAlignment="1">
      <alignment horizontal="center" vertical="center"/>
    </xf>
    <xf numFmtId="0" fontId="108" fillId="5" borderId="67" xfId="0" applyFont="1" applyFill="1" applyBorder="1" applyAlignment="1">
      <alignment horizontal="left" vertical="center" wrapText="1"/>
    </xf>
    <xf numFmtId="3" fontId="108" fillId="5" borderId="67" xfId="0" applyNumberFormat="1" applyFont="1" applyFill="1" applyBorder="1" applyAlignment="1">
      <alignment horizontal="right" vertical="center" wrapText="1"/>
    </xf>
    <xf numFmtId="3" fontId="106" fillId="5" borderId="67" xfId="0" applyNumberFormat="1" applyFont="1" applyFill="1" applyBorder="1" applyAlignment="1">
      <alignment horizontal="right" vertical="center"/>
    </xf>
    <xf numFmtId="3" fontId="118" fillId="0" borderId="16" xfId="0" applyNumberFormat="1" applyFont="1" applyBorder="1" applyAlignment="1">
      <alignment horizontal="right" vertical="center" wrapText="1"/>
    </xf>
    <xf numFmtId="2" fontId="125" fillId="41" borderId="16" xfId="0" applyNumberFormat="1" applyFont="1" applyFill="1" applyBorder="1" applyAlignment="1">
      <alignment horizontal="center" vertical="center"/>
    </xf>
    <xf numFmtId="0" fontId="118" fillId="0" borderId="16" xfId="0" applyFont="1" applyBorder="1" applyAlignment="1">
      <alignment horizontal="right" vertical="center"/>
    </xf>
    <xf numFmtId="0" fontId="118" fillId="0" borderId="16" xfId="0" applyFont="1" applyBorder="1" applyAlignment="1">
      <alignment horizontal="right" vertical="center" wrapText="1"/>
    </xf>
    <xf numFmtId="0" fontId="118" fillId="5" borderId="60" xfId="0" applyFont="1" applyFill="1" applyBorder="1" applyAlignment="1">
      <alignment horizontal="center"/>
    </xf>
    <xf numFmtId="0" fontId="118" fillId="5" borderId="61" xfId="0" applyFont="1" applyFill="1" applyBorder="1" applyAlignment="1">
      <alignment horizontal="left" vertical="center" wrapText="1"/>
    </xf>
    <xf numFmtId="3" fontId="118" fillId="0" borderId="61" xfId="0" applyNumberFormat="1" applyFont="1" applyBorder="1" applyAlignment="1">
      <alignment horizontal="right" vertical="center"/>
    </xf>
    <xf numFmtId="3" fontId="118" fillId="0" borderId="61" xfId="0" applyNumberFormat="1" applyFont="1" applyBorder="1" applyAlignment="1">
      <alignment horizontal="right" vertical="center" wrapText="1"/>
    </xf>
    <xf numFmtId="2" fontId="125" fillId="41" borderId="61" xfId="0" applyNumberFormat="1" applyFont="1" applyFill="1" applyBorder="1" applyAlignment="1">
      <alignment horizontal="center" vertical="center"/>
    </xf>
    <xf numFmtId="2" fontId="125" fillId="41" borderId="62" xfId="0" applyNumberFormat="1" applyFont="1" applyFill="1" applyBorder="1" applyAlignment="1">
      <alignment horizontal="center" vertical="center" wrapText="1"/>
    </xf>
    <xf numFmtId="2" fontId="125" fillId="41" borderId="54" xfId="0" applyNumberFormat="1" applyFont="1" applyFill="1" applyBorder="1" applyAlignment="1">
      <alignment horizontal="center" vertical="center" wrapText="1"/>
    </xf>
    <xf numFmtId="0" fontId="118" fillId="5" borderId="55" xfId="0" applyFont="1" applyFill="1" applyBorder="1" applyAlignment="1">
      <alignment horizontal="center"/>
    </xf>
    <xf numFmtId="0" fontId="118" fillId="5" borderId="56" xfId="0" applyFont="1" applyFill="1" applyBorder="1" applyAlignment="1">
      <alignment horizontal="left" vertical="center" wrapText="1"/>
    </xf>
    <xf numFmtId="3" fontId="118" fillId="0" borderId="56" xfId="0" applyNumberFormat="1" applyFont="1" applyBorder="1" applyAlignment="1">
      <alignment horizontal="right" vertical="center"/>
    </xf>
    <xf numFmtId="3" fontId="118" fillId="0" borderId="56" xfId="0" applyNumberFormat="1" applyFont="1" applyBorder="1" applyAlignment="1">
      <alignment horizontal="right" vertical="center" wrapText="1"/>
    </xf>
    <xf numFmtId="2" fontId="125" fillId="41" borderId="56" xfId="0" applyNumberFormat="1" applyFont="1" applyFill="1" applyBorder="1" applyAlignment="1">
      <alignment horizontal="center" vertical="center"/>
    </xf>
    <xf numFmtId="2" fontId="125" fillId="41" borderId="57" xfId="0" applyNumberFormat="1" applyFont="1" applyFill="1" applyBorder="1" applyAlignment="1">
      <alignment horizontal="center" vertical="center" wrapText="1"/>
    </xf>
    <xf numFmtId="3" fontId="108" fillId="5" borderId="51" xfId="0" applyNumberFormat="1" applyFont="1" applyFill="1" applyBorder="1" applyAlignment="1">
      <alignment horizontal="right" vertical="center" wrapText="1"/>
    </xf>
    <xf numFmtId="3" fontId="106" fillId="5" borderId="51" xfId="0" applyNumberFormat="1" applyFont="1" applyFill="1" applyBorder="1" applyAlignment="1">
      <alignment horizontal="right" vertical="center"/>
    </xf>
    <xf numFmtId="2" fontId="108" fillId="0" borderId="94" xfId="0" applyNumberFormat="1" applyFont="1" applyBorder="1" applyAlignment="1">
      <alignment horizontal="center" vertical="center"/>
    </xf>
    <xf numFmtId="2" fontId="108" fillId="0" borderId="93" xfId="0" applyNumberFormat="1" applyFont="1" applyBorder="1" applyAlignment="1">
      <alignment horizontal="center" vertical="center" wrapText="1"/>
    </xf>
    <xf numFmtId="0" fontId="108" fillId="5" borderId="70" xfId="0" applyFont="1" applyFill="1" applyBorder="1" applyAlignment="1">
      <alignment horizontal="center" vertical="center"/>
    </xf>
    <xf numFmtId="0" fontId="108" fillId="5" borderId="51" xfId="0" applyFont="1" applyFill="1" applyBorder="1" applyAlignment="1">
      <alignment horizontal="left" vertical="center" wrapText="1"/>
    </xf>
    <xf numFmtId="3" fontId="139" fillId="0" borderId="16" xfId="0" applyNumberFormat="1" applyFont="1" applyBorder="1" applyAlignment="1">
      <alignment vertical="center"/>
    </xf>
    <xf numFmtId="3" fontId="118" fillId="0" borderId="48" xfId="0" applyNumberFormat="1" applyFont="1" applyBorder="1" applyAlignment="1">
      <alignment horizontal="right" vertical="center"/>
    </xf>
    <xf numFmtId="2" fontId="118" fillId="0" borderId="48" xfId="0" applyNumberFormat="1" applyFont="1" applyBorder="1" applyAlignment="1">
      <alignment horizontal="center" vertical="center"/>
    </xf>
    <xf numFmtId="2" fontId="118" fillId="0" borderId="58" xfId="0" applyNumberFormat="1" applyFont="1" applyBorder="1" applyAlignment="1">
      <alignment horizontal="center" vertical="center"/>
    </xf>
    <xf numFmtId="2" fontId="118" fillId="0" borderId="16" xfId="0" applyNumberFormat="1" applyFont="1" applyBorder="1" applyAlignment="1">
      <alignment horizontal="center" vertical="center"/>
    </xf>
    <xf numFmtId="2" fontId="118" fillId="0" borderId="54" xfId="0" applyNumberFormat="1" applyFont="1" applyBorder="1" applyAlignment="1">
      <alignment horizontal="center" vertical="center"/>
    </xf>
    <xf numFmtId="3" fontId="118" fillId="0" borderId="38" xfId="0" applyNumberFormat="1" applyFont="1" applyBorder="1" applyAlignment="1">
      <alignment horizontal="right" vertical="center"/>
    </xf>
    <xf numFmtId="2" fontId="118" fillId="0" borderId="38" xfId="0" applyNumberFormat="1" applyFont="1" applyBorder="1" applyAlignment="1">
      <alignment horizontal="center" vertical="center"/>
    </xf>
    <xf numFmtId="2" fontId="118" fillId="0" borderId="63" xfId="0" applyNumberFormat="1" applyFont="1" applyBorder="1" applyAlignment="1">
      <alignment horizontal="center" vertical="center"/>
    </xf>
    <xf numFmtId="3" fontId="108" fillId="0" borderId="53" xfId="0" applyNumberFormat="1" applyFont="1" applyBorder="1" applyAlignment="1">
      <alignment horizontal="right" vertical="center"/>
    </xf>
    <xf numFmtId="2" fontId="108" fillId="0" borderId="53" xfId="0" applyNumberFormat="1" applyFont="1" applyBorder="1" applyAlignment="1">
      <alignment horizontal="center" vertical="center"/>
    </xf>
    <xf numFmtId="2" fontId="108" fillId="0" borderId="59" xfId="0" applyNumberFormat="1" applyFont="1" applyBorder="1" applyAlignment="1">
      <alignment horizontal="center" vertical="center"/>
    </xf>
    <xf numFmtId="2" fontId="118" fillId="0" borderId="54" xfId="486" applyNumberFormat="1" applyFont="1" applyFill="1" applyBorder="1" applyAlignment="1">
      <alignment horizontal="center" vertical="center"/>
    </xf>
    <xf numFmtId="3" fontId="106" fillId="0" borderId="53" xfId="0" applyNumberFormat="1" applyFont="1" applyBorder="1" applyAlignment="1">
      <alignment horizontal="right" vertical="center"/>
    </xf>
    <xf numFmtId="4" fontId="121" fillId="0" borderId="58" xfId="0" applyNumberFormat="1" applyFont="1" applyBorder="1" applyAlignment="1">
      <alignment horizontal="center" vertical="center" wrapText="1"/>
    </xf>
    <xf numFmtId="4" fontId="121" fillId="0" borderId="57" xfId="0" applyNumberFormat="1" applyFont="1" applyBorder="1" applyAlignment="1">
      <alignment horizontal="center" vertical="center" wrapText="1"/>
    </xf>
    <xf numFmtId="2" fontId="106" fillId="5" borderId="53" xfId="0" applyNumberFormat="1" applyFont="1" applyFill="1" applyBorder="1" applyAlignment="1">
      <alignment horizontal="center" vertical="center"/>
    </xf>
    <xf numFmtId="2" fontId="106" fillId="5" borderId="59" xfId="0" applyNumberFormat="1" applyFont="1" applyFill="1" applyBorder="1" applyAlignment="1">
      <alignment horizontal="center" vertical="center"/>
    </xf>
    <xf numFmtId="0" fontId="106" fillId="0" borderId="48" xfId="0" applyFont="1" applyBorder="1" applyAlignment="1">
      <alignment horizontal="left" vertical="center" wrapText="1"/>
    </xf>
    <xf numFmtId="1" fontId="106" fillId="0" borderId="49" xfId="0" applyNumberFormat="1" applyFont="1" applyBorder="1" applyAlignment="1">
      <alignment horizontal="center" vertical="center"/>
    </xf>
    <xf numFmtId="0" fontId="106" fillId="0" borderId="16" xfId="0" applyFont="1" applyBorder="1" applyAlignment="1">
      <alignment horizontal="left" vertical="center" wrapText="1"/>
    </xf>
    <xf numFmtId="3" fontId="106" fillId="0" borderId="16" xfId="0" applyNumberFormat="1" applyFont="1" applyBorder="1" applyAlignment="1">
      <alignment vertical="center"/>
    </xf>
    <xf numFmtId="164" fontId="108" fillId="0" borderId="54" xfId="0" applyNumberFormat="1" applyFont="1" applyBorder="1" applyAlignment="1">
      <alignment horizontal="center" vertical="center"/>
    </xf>
    <xf numFmtId="1" fontId="117" fillId="0" borderId="49" xfId="0" applyNumberFormat="1" applyFont="1" applyBorder="1" applyAlignment="1">
      <alignment horizontal="center" vertical="center"/>
    </xf>
    <xf numFmtId="3" fontId="117" fillId="0" borderId="16" xfId="0" applyNumberFormat="1" applyFont="1" applyBorder="1" applyAlignment="1">
      <alignment vertical="center"/>
    </xf>
    <xf numFmtId="164" fontId="118" fillId="0" borderId="54" xfId="0" applyNumberFormat="1" applyFont="1" applyBorder="1" applyAlignment="1">
      <alignment horizontal="center" vertical="center"/>
    </xf>
    <xf numFmtId="1" fontId="117" fillId="0" borderId="50" xfId="0" applyNumberFormat="1" applyFont="1" applyBorder="1" applyAlignment="1">
      <alignment horizontal="center" vertical="center"/>
    </xf>
    <xf numFmtId="3" fontId="117" fillId="0" borderId="17" xfId="0" applyNumberFormat="1" applyFont="1" applyBorder="1" applyAlignment="1">
      <alignment vertical="center"/>
    </xf>
    <xf numFmtId="164" fontId="118" fillId="0" borderId="63" xfId="0" applyNumberFormat="1" applyFont="1" applyBorder="1" applyAlignment="1">
      <alignment horizontal="center" vertical="center"/>
    </xf>
    <xf numFmtId="1" fontId="106" fillId="0" borderId="52" xfId="0" applyNumberFormat="1" applyFont="1" applyBorder="1" applyAlignment="1">
      <alignment horizontal="center" vertical="center"/>
    </xf>
    <xf numFmtId="3" fontId="106" fillId="0" borderId="53" xfId="0" applyNumberFormat="1" applyFont="1" applyBorder="1" applyAlignment="1">
      <alignment vertical="center"/>
    </xf>
    <xf numFmtId="164" fontId="108" fillId="0" borderId="59" xfId="0" applyNumberFormat="1" applyFont="1" applyBorder="1" applyAlignment="1">
      <alignment horizontal="center" vertical="center"/>
    </xf>
    <xf numFmtId="1" fontId="106" fillId="0" borderId="47" xfId="0" applyNumberFormat="1" applyFont="1" applyBorder="1" applyAlignment="1">
      <alignment horizontal="center" vertical="center"/>
    </xf>
    <xf numFmtId="3" fontId="117" fillId="0" borderId="48" xfId="0" applyNumberFormat="1" applyFont="1" applyBorder="1" applyAlignment="1">
      <alignment vertical="center"/>
    </xf>
    <xf numFmtId="164" fontId="118" fillId="0" borderId="58" xfId="0" applyNumberFormat="1" applyFont="1" applyBorder="1" applyAlignment="1">
      <alignment horizontal="center" vertical="center"/>
    </xf>
    <xf numFmtId="176" fontId="118" fillId="0" borderId="54" xfId="0" applyNumberFormat="1" applyFont="1" applyBorder="1" applyAlignment="1">
      <alignment horizontal="center" vertical="center"/>
    </xf>
    <xf numFmtId="176" fontId="118" fillId="0" borderId="63" xfId="0" applyNumberFormat="1" applyFont="1" applyBorder="1" applyAlignment="1">
      <alignment horizontal="center" vertical="center"/>
    </xf>
    <xf numFmtId="1" fontId="117" fillId="0" borderId="52" xfId="0" applyNumberFormat="1" applyFont="1" applyBorder="1" applyAlignment="1">
      <alignment horizontal="center" vertical="center"/>
    </xf>
    <xf numFmtId="0" fontId="117" fillId="0" borderId="53" xfId="0" applyFont="1" applyBorder="1" applyAlignment="1">
      <alignment horizontal="left" vertical="center" wrapText="1"/>
    </xf>
    <xf numFmtId="3" fontId="117" fillId="0" borderId="53" xfId="0" applyNumberFormat="1" applyFont="1" applyBorder="1" applyAlignment="1">
      <alignment vertical="center"/>
    </xf>
    <xf numFmtId="2" fontId="118" fillId="0" borderId="59" xfId="0" applyNumberFormat="1" applyFont="1" applyBorder="1" applyAlignment="1">
      <alignment horizontal="center" vertical="center"/>
    </xf>
    <xf numFmtId="1" fontId="106" fillId="0" borderId="70" xfId="0" applyNumberFormat="1" applyFont="1" applyBorder="1" applyAlignment="1">
      <alignment horizontal="center" vertical="center"/>
    </xf>
    <xf numFmtId="0" fontId="106" fillId="0" borderId="51" xfId="0" applyFont="1" applyBorder="1" applyAlignment="1">
      <alignment horizontal="left" vertical="center" wrapText="1"/>
    </xf>
    <xf numFmtId="3" fontId="117" fillId="0" borderId="51" xfId="0" applyNumberFormat="1" applyFont="1" applyBorder="1" applyAlignment="1">
      <alignment vertical="center"/>
    </xf>
    <xf numFmtId="164" fontId="118" fillId="0" borderId="71" xfId="0" applyNumberFormat="1" applyFont="1" applyBorder="1" applyAlignment="1">
      <alignment horizontal="center" vertical="center"/>
    </xf>
    <xf numFmtId="3" fontId="117" fillId="0" borderId="16" xfId="0" applyNumberFormat="1" applyFont="1" applyBorder="1"/>
    <xf numFmtId="164" fontId="118" fillId="0" borderId="54" xfId="0" applyNumberFormat="1" applyFont="1" applyBorder="1" applyAlignment="1">
      <alignment horizontal="center"/>
    </xf>
    <xf numFmtId="0" fontId="118" fillId="0" borderId="16" xfId="0" applyFont="1" applyBorder="1"/>
    <xf numFmtId="0" fontId="117" fillId="0" borderId="16" xfId="0" applyFont="1" applyBorder="1"/>
    <xf numFmtId="0" fontId="118" fillId="0" borderId="16" xfId="0" applyFont="1" applyBorder="1" applyAlignment="1">
      <alignment horizontal="left" vertical="center" wrapText="1"/>
    </xf>
    <xf numFmtId="164" fontId="118" fillId="0" borderId="63" xfId="0" applyNumberFormat="1" applyFont="1" applyBorder="1" applyAlignment="1">
      <alignment horizontal="center"/>
    </xf>
    <xf numFmtId="3" fontId="106" fillId="0" borderId="53" xfId="0" applyNumberFormat="1" applyFont="1" applyBorder="1"/>
    <xf numFmtId="0" fontId="117" fillId="0" borderId="16" xfId="0" applyFont="1" applyBorder="1" applyAlignment="1">
      <alignment horizontal="left" vertical="center"/>
    </xf>
    <xf numFmtId="49" fontId="118" fillId="0" borderId="16" xfId="0" applyNumberFormat="1" applyFont="1" applyBorder="1" applyAlignment="1">
      <alignment horizontal="left" vertical="top"/>
    </xf>
    <xf numFmtId="49" fontId="117" fillId="0" borderId="16" xfId="0" applyNumberFormat="1" applyFont="1" applyBorder="1" applyAlignment="1">
      <alignment horizontal="left" vertical="center"/>
    </xf>
    <xf numFmtId="3" fontId="117" fillId="0" borderId="17" xfId="0" applyNumberFormat="1" applyFont="1" applyBorder="1"/>
    <xf numFmtId="164" fontId="108" fillId="0" borderId="59" xfId="0" applyNumberFormat="1" applyFont="1" applyBorder="1" applyAlignment="1">
      <alignment horizontal="center"/>
    </xf>
    <xf numFmtId="1" fontId="117" fillId="0" borderId="47" xfId="0" applyNumberFormat="1" applyFont="1" applyBorder="1" applyAlignment="1">
      <alignment horizontal="center" vertical="center"/>
    </xf>
    <xf numFmtId="3" fontId="117" fillId="0" borderId="48" xfId="0" applyNumberFormat="1" applyFont="1" applyBorder="1"/>
    <xf numFmtId="3" fontId="106" fillId="0" borderId="16" xfId="0" applyNumberFormat="1" applyFont="1" applyBorder="1" applyAlignment="1">
      <alignment horizontal="right" vertical="center" wrapText="1"/>
    </xf>
    <xf numFmtId="3" fontId="106" fillId="0" borderId="16" xfId="0" applyNumberFormat="1" applyFont="1" applyBorder="1"/>
    <xf numFmtId="0" fontId="108" fillId="0" borderId="16" xfId="0" applyFont="1" applyBorder="1" applyAlignment="1">
      <alignment horizontal="left" vertical="center" wrapText="1"/>
    </xf>
    <xf numFmtId="1" fontId="117" fillId="0" borderId="55" xfId="0" applyNumberFormat="1" applyFont="1" applyBorder="1" applyAlignment="1">
      <alignment horizontal="center" vertical="center"/>
    </xf>
    <xf numFmtId="0" fontId="118" fillId="0" borderId="56" xfId="0" applyFont="1" applyBorder="1" applyAlignment="1">
      <alignment horizontal="left" vertical="center" wrapText="1"/>
    </xf>
    <xf numFmtId="3" fontId="117" fillId="0" borderId="56" xfId="0" applyNumberFormat="1" applyFont="1" applyBorder="1" applyAlignment="1">
      <alignment horizontal="right" vertical="center" wrapText="1"/>
    </xf>
    <xf numFmtId="164" fontId="118" fillId="0" borderId="57" xfId="0" applyNumberFormat="1" applyFont="1" applyBorder="1"/>
    <xf numFmtId="3" fontId="117" fillId="0" borderId="16" xfId="0" applyNumberFormat="1" applyFont="1" applyBorder="1" applyAlignment="1">
      <alignment horizontal="right" vertical="center"/>
    </xf>
    <xf numFmtId="3" fontId="117" fillId="0" borderId="56" xfId="0" applyNumberFormat="1" applyFont="1" applyBorder="1" applyAlignment="1">
      <alignment vertical="center"/>
    </xf>
    <xf numFmtId="3" fontId="0" fillId="0" borderId="0" xfId="0" applyNumberFormat="1"/>
    <xf numFmtId="0" fontId="159" fillId="0" borderId="0" xfId="1" applyFont="1" applyAlignment="1">
      <alignment vertical="center"/>
    </xf>
    <xf numFmtId="0" fontId="160" fillId="0" borderId="0" xfId="1" applyFont="1"/>
    <xf numFmtId="0" fontId="160" fillId="0" borderId="0" xfId="1" applyFont="1" applyFill="1"/>
    <xf numFmtId="0" fontId="160" fillId="0" borderId="0" xfId="1" applyFont="1" applyAlignment="1">
      <alignment vertical="center"/>
    </xf>
    <xf numFmtId="0" fontId="161" fillId="0" borderId="0" xfId="0" applyFont="1"/>
    <xf numFmtId="3" fontId="125" fillId="0" borderId="38" xfId="0" applyNumberFormat="1" applyFont="1" applyBorder="1" applyAlignment="1">
      <alignment horizontal="center" vertical="center" wrapText="1"/>
    </xf>
    <xf numFmtId="0" fontId="118" fillId="41" borderId="51" xfId="0" applyFont="1" applyFill="1" applyBorder="1" applyAlignment="1">
      <alignment vertical="center" wrapText="1"/>
    </xf>
    <xf numFmtId="3" fontId="121" fillId="0" borderId="71" xfId="0" applyNumberFormat="1" applyFont="1" applyBorder="1" applyAlignment="1">
      <alignment horizontal="right" vertical="center" wrapText="1"/>
    </xf>
    <xf numFmtId="0" fontId="118" fillId="41" borderId="38" xfId="0" applyFont="1" applyFill="1" applyBorder="1" applyAlignment="1">
      <alignment vertical="center" wrapText="1"/>
    </xf>
    <xf numFmtId="3" fontId="121" fillId="0" borderId="38" xfId="0" applyNumberFormat="1" applyFont="1" applyBorder="1" applyAlignment="1">
      <alignment horizontal="right" vertical="center" wrapText="1"/>
    </xf>
    <xf numFmtId="3" fontId="118" fillId="0" borderId="16" xfId="0" applyNumberFormat="1" applyFont="1" applyBorder="1"/>
    <xf numFmtId="3" fontId="118" fillId="0" borderId="0" xfId="0" applyNumberFormat="1" applyFont="1"/>
    <xf numFmtId="0" fontId="125" fillId="0" borderId="60" xfId="0" applyFont="1" applyBorder="1" applyAlignment="1">
      <alignment horizontal="center" vertical="center" wrapText="1"/>
    </xf>
    <xf numFmtId="0" fontId="130" fillId="0" borderId="70" xfId="0" applyFont="1" applyBorder="1" applyAlignment="1">
      <alignment horizontal="center" vertical="center" wrapText="1"/>
    </xf>
    <xf numFmtId="0" fontId="130" fillId="0" borderId="51" xfId="0" applyFont="1" applyBorder="1" applyAlignment="1">
      <alignment horizontal="center" vertical="center" wrapText="1"/>
    </xf>
    <xf numFmtId="0" fontId="130" fillId="0" borderId="71" xfId="0" applyFont="1" applyBorder="1" applyAlignment="1">
      <alignment horizontal="center" vertical="center" wrapText="1"/>
    </xf>
    <xf numFmtId="3" fontId="118" fillId="0" borderId="48" xfId="0" applyNumberFormat="1" applyFont="1" applyBorder="1" applyAlignment="1">
      <alignment horizontal="center" vertical="center" wrapText="1"/>
    </xf>
    <xf numFmtId="3" fontId="125" fillId="0" borderId="48" xfId="0" applyNumberFormat="1" applyFont="1" applyBorder="1" applyAlignment="1">
      <alignment horizontal="center" vertical="center" wrapText="1"/>
    </xf>
    <xf numFmtId="3" fontId="125" fillId="0" borderId="58" xfId="0" applyNumberFormat="1" applyFont="1" applyBorder="1" applyAlignment="1">
      <alignment horizontal="center" vertical="center" wrapText="1"/>
    </xf>
    <xf numFmtId="3" fontId="118" fillId="0" borderId="16" xfId="0" applyNumberFormat="1" applyFont="1" applyBorder="1" applyAlignment="1">
      <alignment horizontal="center" vertical="center" wrapText="1"/>
    </xf>
    <xf numFmtId="3" fontId="125" fillId="0" borderId="54" xfId="0" applyNumberFormat="1" applyFont="1" applyBorder="1" applyAlignment="1">
      <alignment horizontal="center" vertical="center" wrapText="1"/>
    </xf>
    <xf numFmtId="3" fontId="125" fillId="0" borderId="63" xfId="0" applyNumberFormat="1" applyFont="1" applyBorder="1" applyAlignment="1">
      <alignment horizontal="center" vertical="center" wrapText="1"/>
    </xf>
    <xf numFmtId="3" fontId="141" fillId="0" borderId="61" xfId="0" applyNumberFormat="1" applyFont="1" applyBorder="1" applyAlignment="1">
      <alignment horizontal="center" vertical="center" wrapText="1"/>
    </xf>
    <xf numFmtId="3" fontId="141" fillId="0" borderId="62" xfId="0" applyNumberFormat="1" applyFont="1" applyBorder="1" applyAlignment="1">
      <alignment horizontal="center" vertical="center" wrapText="1"/>
    </xf>
    <xf numFmtId="3" fontId="141" fillId="0" borderId="16" xfId="0" applyNumberFormat="1" applyFont="1" applyBorder="1" applyAlignment="1">
      <alignment horizontal="center" vertical="center" wrapText="1"/>
    </xf>
    <xf numFmtId="3" fontId="141" fillId="0" borderId="54" xfId="0" applyNumberFormat="1" applyFont="1" applyBorder="1" applyAlignment="1">
      <alignment horizontal="center" vertical="center" wrapText="1"/>
    </xf>
    <xf numFmtId="3" fontId="141" fillId="0" borderId="38" xfId="0" applyNumberFormat="1" applyFont="1" applyBorder="1" applyAlignment="1">
      <alignment horizontal="center" vertical="center" wrapText="1"/>
    </xf>
    <xf numFmtId="3" fontId="141" fillId="0" borderId="63" xfId="0" applyNumberFormat="1" applyFont="1" applyBorder="1" applyAlignment="1">
      <alignment horizontal="center" vertical="center" wrapText="1"/>
    </xf>
    <xf numFmtId="49" fontId="158" fillId="0" borderId="0" xfId="0" applyNumberFormat="1" applyFont="1" applyAlignment="1">
      <alignment horizontal="right" vertical="center"/>
    </xf>
    <xf numFmtId="0" fontId="119" fillId="42" borderId="16" xfId="0" applyFont="1" applyFill="1" applyBorder="1" applyAlignment="1">
      <alignment horizontal="center" vertical="center"/>
    </xf>
    <xf numFmtId="0" fontId="162" fillId="0" borderId="48" xfId="487" applyFont="1" applyBorder="1" applyAlignment="1">
      <alignment horizontal="center" vertical="center" wrapText="1"/>
    </xf>
    <xf numFmtId="0" fontId="162" fillId="0" borderId="16" xfId="487" applyFont="1" applyBorder="1" applyAlignment="1">
      <alignment horizontal="center" vertical="center" wrapText="1"/>
    </xf>
    <xf numFmtId="0" fontId="162" fillId="0" borderId="16" xfId="0" applyFont="1" applyBorder="1" applyAlignment="1">
      <alignment horizontal="center" vertical="center"/>
    </xf>
    <xf numFmtId="0" fontId="117" fillId="5" borderId="16" xfId="487" applyFont="1" applyFill="1" applyBorder="1" applyAlignment="1">
      <alignment horizontal="center" vertical="center" wrapText="1"/>
    </xf>
    <xf numFmtId="3" fontId="106" fillId="0" borderId="16" xfId="487" applyNumberFormat="1" applyFont="1" applyBorder="1" applyAlignment="1">
      <alignment horizontal="right" wrapText="1"/>
    </xf>
    <xf numFmtId="164" fontId="118" fillId="0" borderId="16" xfId="0" applyNumberFormat="1" applyFont="1" applyBorder="1"/>
    <xf numFmtId="0" fontId="117" fillId="5" borderId="16" xfId="487" quotePrefix="1" applyFont="1" applyFill="1" applyBorder="1" applyAlignment="1">
      <alignment horizontal="center" vertical="center" wrapText="1"/>
    </xf>
    <xf numFmtId="3" fontId="117" fillId="5" borderId="16" xfId="487" applyNumberFormat="1" applyFont="1" applyFill="1" applyBorder="1" applyAlignment="1">
      <alignment horizontal="right" wrapText="1"/>
    </xf>
    <xf numFmtId="0" fontId="117" fillId="5" borderId="16" xfId="0" applyFont="1" applyFill="1" applyBorder="1" applyAlignment="1">
      <alignment horizontal="center" vertical="center" wrapText="1"/>
    </xf>
    <xf numFmtId="3" fontId="117" fillId="0" borderId="16" xfId="0" applyNumberFormat="1" applyFont="1" applyBorder="1" applyAlignment="1">
      <alignment horizontal="right" wrapText="1"/>
    </xf>
    <xf numFmtId="3" fontId="117" fillId="0" borderId="16" xfId="487" applyNumberFormat="1" applyFont="1" applyBorder="1" applyAlignment="1">
      <alignment horizontal="right" wrapText="1"/>
    </xf>
    <xf numFmtId="164" fontId="108" fillId="0" borderId="16" xfId="0" applyNumberFormat="1" applyFont="1" applyBorder="1"/>
    <xf numFmtId="0" fontId="117" fillId="0" borderId="16" xfId="487" applyFont="1" applyBorder="1" applyAlignment="1">
      <alignment horizontal="center" vertical="center" wrapText="1"/>
    </xf>
    <xf numFmtId="3" fontId="163" fillId="0" borderId="16" xfId="487" applyNumberFormat="1" applyFont="1" applyBorder="1" applyAlignment="1">
      <alignment horizontal="right" wrapText="1"/>
    </xf>
    <xf numFmtId="0" fontId="164" fillId="0" borderId="16" xfId="487" quotePrefix="1" applyFont="1" applyBorder="1" applyAlignment="1">
      <alignment horizontal="center" vertical="center" wrapText="1"/>
    </xf>
    <xf numFmtId="0" fontId="164" fillId="0" borderId="16" xfId="487" applyFont="1" applyBorder="1" applyAlignment="1">
      <alignment horizontal="center" vertical="center" wrapText="1"/>
    </xf>
    <xf numFmtId="3" fontId="164" fillId="0" borderId="16" xfId="487" applyNumberFormat="1" applyFont="1" applyBorder="1" applyAlignment="1">
      <alignment horizontal="right" wrapText="1"/>
    </xf>
    <xf numFmtId="0" fontId="108" fillId="0" borderId="16" xfId="0" applyFont="1" applyBorder="1"/>
    <xf numFmtId="0" fontId="117" fillId="0" borderId="16" xfId="487" quotePrefix="1" applyFont="1" applyBorder="1" applyAlignment="1">
      <alignment horizontal="center" vertical="center" wrapText="1"/>
    </xf>
    <xf numFmtId="3" fontId="164" fillId="0" borderId="16" xfId="487" applyNumberFormat="1" applyFont="1" applyBorder="1" applyAlignment="1">
      <alignment horizontal="right" vertical="center" wrapText="1"/>
    </xf>
    <xf numFmtId="3" fontId="106" fillId="0" borderId="16" xfId="487" applyNumberFormat="1" applyFont="1" applyBorder="1" applyAlignment="1">
      <alignment horizontal="right" vertical="center" wrapText="1"/>
    </xf>
    <xf numFmtId="0" fontId="119" fillId="42" borderId="16" xfId="487" applyFont="1" applyFill="1" applyBorder="1" applyAlignment="1">
      <alignment horizontal="center" vertical="center" wrapText="1"/>
    </xf>
    <xf numFmtId="0" fontId="119" fillId="42" borderId="88" xfId="487" applyFont="1" applyFill="1" applyBorder="1" applyAlignment="1">
      <alignment horizontal="center" vertical="center"/>
    </xf>
    <xf numFmtId="3" fontId="117" fillId="0" borderId="16" xfId="487" applyNumberFormat="1" applyFont="1" applyBorder="1" applyAlignment="1">
      <alignment horizontal="right"/>
    </xf>
    <xf numFmtId="3" fontId="164" fillId="5" borderId="16" xfId="487" applyNumberFormat="1" applyFont="1" applyFill="1" applyBorder="1" applyAlignment="1">
      <alignment horizontal="right"/>
    </xf>
    <xf numFmtId="3" fontId="163" fillId="5" borderId="16" xfId="487" applyNumberFormat="1" applyFont="1" applyFill="1" applyBorder="1" applyAlignment="1">
      <alignment horizontal="right"/>
    </xf>
    <xf numFmtId="3" fontId="117" fillId="0" borderId="16" xfId="179" applyNumberFormat="1" applyFont="1" applyBorder="1" applyAlignment="1">
      <alignment horizontal="right"/>
    </xf>
    <xf numFmtId="0" fontId="165" fillId="0" borderId="16" xfId="487" applyFont="1" applyBorder="1" applyAlignment="1">
      <alignment horizontal="center" vertical="center"/>
    </xf>
    <xf numFmtId="0" fontId="162" fillId="0" borderId="98" xfId="487" applyFont="1" applyBorder="1" applyAlignment="1">
      <alignment horizontal="center" vertical="center"/>
    </xf>
    <xf numFmtId="0" fontId="166" fillId="0" borderId="54" xfId="0" applyFont="1" applyBorder="1" applyAlignment="1">
      <alignment horizontal="center"/>
    </xf>
    <xf numFmtId="0" fontId="117" fillId="5" borderId="49" xfId="487" applyFont="1" applyFill="1" applyBorder="1" applyAlignment="1">
      <alignment horizontal="center" vertical="center"/>
    </xf>
    <xf numFmtId="0" fontId="117" fillId="5" borderId="49" xfId="487" quotePrefix="1" applyFont="1" applyFill="1" applyBorder="1" applyAlignment="1">
      <alignment horizontal="center" vertical="center"/>
    </xf>
    <xf numFmtId="0" fontId="164" fillId="5" borderId="49" xfId="487" applyFont="1" applyFill="1" applyBorder="1" applyAlignment="1">
      <alignment horizontal="center" vertical="center"/>
    </xf>
    <xf numFmtId="0" fontId="164" fillId="5" borderId="47" xfId="487" applyFont="1" applyFill="1" applyBorder="1" applyAlignment="1">
      <alignment horizontal="center" vertical="center"/>
    </xf>
    <xf numFmtId="0" fontId="117" fillId="5" borderId="99" xfId="487" applyFont="1" applyFill="1" applyBorder="1" applyAlignment="1">
      <alignment horizontal="center" vertical="center"/>
    </xf>
    <xf numFmtId="0" fontId="117" fillId="5" borderId="49" xfId="488" applyFont="1" applyFill="1" applyBorder="1" applyAlignment="1">
      <alignment horizontal="center" vertical="center"/>
    </xf>
    <xf numFmtId="0" fontId="117" fillId="5" borderId="49" xfId="488" quotePrefix="1" applyFont="1" applyFill="1" applyBorder="1" applyAlignment="1">
      <alignment horizontal="center" vertical="center"/>
    </xf>
    <xf numFmtId="0" fontId="117" fillId="5" borderId="55" xfId="488" applyFont="1" applyFill="1" applyBorder="1" applyAlignment="1">
      <alignment horizontal="center" vertical="center"/>
    </xf>
    <xf numFmtId="3" fontId="106" fillId="0" borderId="56" xfId="179" applyNumberFormat="1" applyFont="1" applyBorder="1" applyAlignment="1">
      <alignment horizontal="right"/>
    </xf>
    <xf numFmtId="0" fontId="108" fillId="0" borderId="57" xfId="0" applyFont="1" applyBorder="1"/>
    <xf numFmtId="3" fontId="164" fillId="5" borderId="16" xfId="487" applyNumberFormat="1" applyFont="1" applyFill="1" applyBorder="1" applyAlignment="1">
      <alignment horizontal="right" wrapText="1"/>
    </xf>
    <xf numFmtId="3" fontId="164" fillId="5" borderId="16" xfId="487" applyNumberFormat="1" applyFont="1" applyFill="1" applyBorder="1" applyAlignment="1">
      <alignment horizontal="right" vertical="center" wrapText="1"/>
    </xf>
    <xf numFmtId="3" fontId="117" fillId="0" borderId="16" xfId="487" applyNumberFormat="1" applyFont="1" applyBorder="1" applyAlignment="1">
      <alignment horizontal="right" vertical="center" wrapText="1"/>
    </xf>
    <xf numFmtId="164" fontId="118" fillId="0" borderId="54" xfId="0" applyNumberFormat="1" applyFont="1" applyBorder="1"/>
    <xf numFmtId="164" fontId="108" fillId="0" borderId="54" xfId="0" applyNumberFormat="1" applyFont="1" applyBorder="1"/>
    <xf numFmtId="0" fontId="119" fillId="42" borderId="16" xfId="0" applyFont="1" applyFill="1" applyBorder="1" applyAlignment="1">
      <alignment horizontal="center" wrapText="1"/>
    </xf>
    <xf numFmtId="0" fontId="125" fillId="0" borderId="70" xfId="0" applyFont="1" applyBorder="1" applyAlignment="1">
      <alignment horizontal="center" vertical="center" wrapText="1"/>
    </xf>
    <xf numFmtId="0" fontId="125" fillId="0" borderId="51" xfId="0" applyFont="1" applyBorder="1" applyAlignment="1">
      <alignment vertical="center" wrapText="1"/>
    </xf>
    <xf numFmtId="0" fontId="122" fillId="0" borderId="68" xfId="0" applyFont="1" applyBorder="1" applyAlignment="1">
      <alignment horizontal="center" vertical="center" wrapText="1"/>
    </xf>
    <xf numFmtId="0" fontId="122" fillId="0" borderId="69" xfId="0" applyFont="1" applyBorder="1" applyAlignment="1">
      <alignment vertical="center" wrapText="1"/>
    </xf>
    <xf numFmtId="0" fontId="125" fillId="0" borderId="61" xfId="0" applyFont="1" applyBorder="1" applyAlignment="1">
      <alignment vertical="center" wrapText="1"/>
    </xf>
    <xf numFmtId="4" fontId="121" fillId="0" borderId="0" xfId="0" applyNumberFormat="1" applyFont="1" applyAlignment="1">
      <alignment vertical="center" wrapText="1"/>
    </xf>
    <xf numFmtId="4" fontId="121" fillId="0" borderId="0" xfId="0" applyNumberFormat="1" applyFont="1" applyAlignment="1">
      <alignment horizontal="right" vertical="center" wrapText="1"/>
    </xf>
    <xf numFmtId="0" fontId="163" fillId="45" borderId="16" xfId="487" applyFont="1" applyFill="1" applyBorder="1" applyAlignment="1">
      <alignment vertical="center" wrapText="1"/>
    </xf>
    <xf numFmtId="0" fontId="118" fillId="45" borderId="16" xfId="0" applyFont="1" applyFill="1" applyBorder="1"/>
    <xf numFmtId="0" fontId="0" fillId="45" borderId="60" xfId="0" applyFill="1" applyBorder="1" applyAlignment="1">
      <alignment horizontal="center"/>
    </xf>
    <xf numFmtId="0" fontId="123" fillId="45" borderId="61" xfId="0" applyFont="1" applyFill="1" applyBorder="1" applyAlignment="1">
      <alignment horizontal="left" vertical="center" wrapText="1"/>
    </xf>
    <xf numFmtId="0" fontId="123" fillId="45" borderId="61" xfId="0" applyFont="1" applyFill="1" applyBorder="1" applyAlignment="1">
      <alignment horizontal="center" vertical="center" wrapText="1"/>
    </xf>
    <xf numFmtId="0" fontId="123" fillId="45" borderId="62" xfId="0" applyFont="1" applyFill="1" applyBorder="1" applyAlignment="1">
      <alignment horizontal="center" vertical="center" wrapText="1"/>
    </xf>
    <xf numFmtId="0" fontId="0" fillId="45" borderId="47" xfId="0" applyFill="1" applyBorder="1" applyAlignment="1">
      <alignment horizontal="center"/>
    </xf>
    <xf numFmtId="0" fontId="122" fillId="45" borderId="48" xfId="0" applyFont="1" applyFill="1" applyBorder="1" applyAlignment="1">
      <alignment vertical="center" wrapText="1"/>
    </xf>
    <xf numFmtId="3" fontId="123" fillId="45" borderId="48" xfId="0" applyNumberFormat="1" applyFont="1" applyFill="1" applyBorder="1" applyAlignment="1">
      <alignment horizontal="right" vertical="center" wrapText="1"/>
    </xf>
    <xf numFmtId="3" fontId="123" fillId="45" borderId="58" xfId="0" applyNumberFormat="1" applyFont="1" applyFill="1" applyBorder="1" applyAlignment="1">
      <alignment horizontal="right" vertical="center" wrapText="1"/>
    </xf>
    <xf numFmtId="0" fontId="118" fillId="45" borderId="52" xfId="0" applyFont="1" applyFill="1" applyBorder="1" applyAlignment="1">
      <alignment vertical="center" wrapText="1"/>
    </xf>
    <xf numFmtId="0" fontId="125" fillId="45" borderId="70" xfId="0" applyFont="1" applyFill="1" applyBorder="1" applyAlignment="1">
      <alignment horizontal="right" vertical="center" wrapText="1"/>
    </xf>
    <xf numFmtId="1" fontId="130" fillId="45" borderId="61" xfId="0" applyNumberFormat="1" applyFont="1" applyFill="1" applyBorder="1" applyAlignment="1">
      <alignment horizontal="right" vertical="center" wrapText="1"/>
    </xf>
    <xf numFmtId="0" fontId="131" fillId="45" borderId="61" xfId="0" applyFont="1" applyFill="1" applyBorder="1"/>
    <xf numFmtId="0" fontId="0" fillId="45" borderId="62" xfId="0" applyFill="1" applyBorder="1"/>
    <xf numFmtId="3" fontId="106" fillId="45" borderId="48" xfId="0" applyNumberFormat="1" applyFont="1" applyFill="1" applyBorder="1" applyAlignment="1">
      <alignment horizontal="right" vertical="center" wrapText="1"/>
    </xf>
    <xf numFmtId="3" fontId="106" fillId="45" borderId="48" xfId="0" applyNumberFormat="1" applyFont="1" applyFill="1" applyBorder="1"/>
    <xf numFmtId="164" fontId="118" fillId="45" borderId="58" xfId="0" applyNumberFormat="1" applyFont="1" applyFill="1" applyBorder="1"/>
    <xf numFmtId="3" fontId="106" fillId="45" borderId="16" xfId="0" applyNumberFormat="1" applyFont="1" applyFill="1" applyBorder="1" applyAlignment="1">
      <alignment horizontal="right" vertical="center" wrapText="1"/>
    </xf>
    <xf numFmtId="3" fontId="106" fillId="45" borderId="16" xfId="0" applyNumberFormat="1" applyFont="1" applyFill="1" applyBorder="1"/>
    <xf numFmtId="164" fontId="118" fillId="45" borderId="54" xfId="0" applyNumberFormat="1" applyFont="1" applyFill="1" applyBorder="1" applyAlignment="1">
      <alignment horizontal="center"/>
    </xf>
    <xf numFmtId="0" fontId="106" fillId="45" borderId="47" xfId="0" applyFont="1" applyFill="1" applyBorder="1" applyAlignment="1">
      <alignment horizontal="center" vertical="center"/>
    </xf>
    <xf numFmtId="0" fontId="106" fillId="45" borderId="48" xfId="0" applyFont="1" applyFill="1" applyBorder="1" applyAlignment="1">
      <alignment horizontal="left" vertical="center" wrapText="1"/>
    </xf>
    <xf numFmtId="0" fontId="117" fillId="45" borderId="48" xfId="0" applyFont="1" applyFill="1" applyBorder="1"/>
    <xf numFmtId="0" fontId="118" fillId="45" borderId="58" xfId="0" applyFont="1" applyFill="1" applyBorder="1"/>
    <xf numFmtId="1" fontId="106" fillId="45" borderId="49" xfId="0" applyNumberFormat="1" applyFont="1" applyFill="1" applyBorder="1" applyAlignment="1">
      <alignment horizontal="center" vertical="center"/>
    </xf>
    <xf numFmtId="0" fontId="106" fillId="45" borderId="16" xfId="0" applyFont="1" applyFill="1" applyBorder="1" applyAlignment="1">
      <alignment horizontal="left" vertical="center" wrapText="1"/>
    </xf>
    <xf numFmtId="3" fontId="117" fillId="45" borderId="16" xfId="0" applyNumberFormat="1" applyFont="1" applyFill="1" applyBorder="1" applyAlignment="1">
      <alignment vertical="center"/>
    </xf>
    <xf numFmtId="164" fontId="118" fillId="45" borderId="54" xfId="0" applyNumberFormat="1" applyFont="1" applyFill="1" applyBorder="1" applyAlignment="1">
      <alignment horizontal="center" vertical="center"/>
    </xf>
    <xf numFmtId="0" fontId="137" fillId="45" borderId="60" xfId="0" applyFont="1" applyFill="1" applyBorder="1" applyAlignment="1">
      <alignment horizontal="center" vertical="center"/>
    </xf>
    <xf numFmtId="0" fontId="138" fillId="45" borderId="61" xfId="0" applyFont="1" applyFill="1" applyBorder="1" applyAlignment="1">
      <alignment horizontal="right"/>
    </xf>
    <xf numFmtId="0" fontId="138" fillId="45" borderId="61" xfId="0" applyFont="1" applyFill="1" applyBorder="1" applyAlignment="1">
      <alignment vertical="center"/>
    </xf>
    <xf numFmtId="0" fontId="138" fillId="45" borderId="61" xfId="0" applyFont="1" applyFill="1" applyBorder="1" applyAlignment="1">
      <alignment vertical="center" wrapText="1"/>
    </xf>
    <xf numFmtId="0" fontId="139" fillId="45" borderId="62" xfId="0" applyFont="1" applyFill="1" applyBorder="1" applyAlignment="1">
      <alignment horizontal="center" vertical="center" wrapText="1"/>
    </xf>
    <xf numFmtId="0" fontId="137" fillId="45" borderId="61" xfId="0" applyFont="1" applyFill="1" applyBorder="1" applyAlignment="1">
      <alignment horizontal="right" vertical="center"/>
    </xf>
    <xf numFmtId="3" fontId="139" fillId="45" borderId="61" xfId="0" applyNumberFormat="1" applyFont="1" applyFill="1" applyBorder="1" applyAlignment="1">
      <alignment horizontal="right" vertical="center"/>
    </xf>
    <xf numFmtId="164" fontId="139" fillId="45" borderId="62" xfId="0" applyNumberFormat="1" applyFont="1" applyFill="1" applyBorder="1" applyAlignment="1">
      <alignment horizontal="center" vertical="center"/>
    </xf>
    <xf numFmtId="0" fontId="118" fillId="45" borderId="47" xfId="0" applyFont="1" applyFill="1" applyBorder="1" applyAlignment="1">
      <alignment vertical="center"/>
    </xf>
    <xf numFmtId="0" fontId="122" fillId="45" borderId="48" xfId="0" applyFont="1" applyFill="1" applyBorder="1" applyAlignment="1">
      <alignment horizontal="center" vertical="center"/>
    </xf>
    <xf numFmtId="0" fontId="122" fillId="45" borderId="58" xfId="0" applyFont="1" applyFill="1" applyBorder="1" applyAlignment="1">
      <alignment horizontal="center" vertical="center" wrapText="1"/>
    </xf>
    <xf numFmtId="0" fontId="125" fillId="45" borderId="47" xfId="0" applyFont="1" applyFill="1" applyBorder="1" applyAlignment="1">
      <alignment horizontal="right" vertical="center"/>
    </xf>
    <xf numFmtId="0" fontId="125" fillId="45" borderId="48" xfId="0" applyFont="1" applyFill="1" applyBorder="1" applyAlignment="1">
      <alignment vertical="center"/>
    </xf>
    <xf numFmtId="0" fontId="125" fillId="45" borderId="58" xfId="0" applyFont="1" applyFill="1" applyBorder="1" applyAlignment="1">
      <alignment horizontal="center" vertical="center"/>
    </xf>
    <xf numFmtId="0" fontId="122" fillId="45" borderId="70" xfId="0" applyFont="1" applyFill="1" applyBorder="1" applyAlignment="1">
      <alignment vertical="center"/>
    </xf>
    <xf numFmtId="0" fontId="122" fillId="45" borderId="51" xfId="0" applyFont="1" applyFill="1" applyBorder="1" applyAlignment="1">
      <alignment horizontal="justify" vertical="center"/>
    </xf>
    <xf numFmtId="0" fontId="125" fillId="45" borderId="51" xfId="0" applyFont="1" applyFill="1" applyBorder="1" applyAlignment="1">
      <alignment vertical="center"/>
    </xf>
    <xf numFmtId="0" fontId="125" fillId="45" borderId="71" xfId="0" applyFont="1" applyFill="1" applyBorder="1" applyAlignment="1">
      <alignment horizontal="center" vertical="center"/>
    </xf>
    <xf numFmtId="0" fontId="122" fillId="45" borderId="70" xfId="0" applyFont="1" applyFill="1" applyBorder="1" applyAlignment="1">
      <alignment horizontal="center" vertical="center"/>
    </xf>
    <xf numFmtId="0" fontId="122" fillId="45" borderId="51" xfId="0" applyFont="1" applyFill="1" applyBorder="1" applyAlignment="1">
      <alignment vertical="center"/>
    </xf>
    <xf numFmtId="0" fontId="137" fillId="45" borderId="47" xfId="0" applyFont="1" applyFill="1" applyBorder="1" applyAlignment="1">
      <alignment horizontal="center" vertical="center" wrapText="1"/>
    </xf>
    <xf numFmtId="0" fontId="137" fillId="45" borderId="48" xfId="0" applyFont="1" applyFill="1" applyBorder="1" applyAlignment="1">
      <alignment vertical="center" wrapText="1"/>
    </xf>
    <xf numFmtId="0" fontId="137" fillId="45" borderId="48" xfId="0" applyFont="1" applyFill="1" applyBorder="1" applyAlignment="1">
      <alignment horizontal="center" vertical="center" wrapText="1"/>
    </xf>
    <xf numFmtId="0" fontId="137" fillId="45" borderId="58" xfId="0" applyFont="1" applyFill="1" applyBorder="1" applyAlignment="1">
      <alignment horizontal="center" vertical="center" wrapText="1"/>
    </xf>
    <xf numFmtId="0" fontId="125" fillId="0" borderId="66" xfId="0" applyFont="1" applyBorder="1" applyAlignment="1">
      <alignment horizontal="center" vertical="center" wrapText="1"/>
    </xf>
    <xf numFmtId="0" fontId="125" fillId="0" borderId="67" xfId="0" applyFont="1" applyBorder="1" applyAlignment="1">
      <alignment vertical="center" wrapText="1"/>
    </xf>
    <xf numFmtId="1" fontId="106" fillId="0" borderId="60" xfId="0" applyNumberFormat="1" applyFont="1" applyBorder="1" applyAlignment="1">
      <alignment horizontal="center" vertical="center"/>
    </xf>
    <xf numFmtId="0" fontId="106" fillId="0" borderId="61" xfId="0" applyFont="1" applyBorder="1" applyAlignment="1">
      <alignment horizontal="left" vertical="center" wrapText="1"/>
    </xf>
    <xf numFmtId="3" fontId="106" fillId="0" borderId="61" xfId="0" applyNumberFormat="1" applyFont="1" applyBorder="1" applyAlignment="1">
      <alignment horizontal="right" vertical="center" wrapText="1"/>
    </xf>
    <xf numFmtId="3" fontId="106" fillId="0" borderId="61" xfId="0" applyNumberFormat="1" applyFont="1" applyBorder="1"/>
    <xf numFmtId="164" fontId="118" fillId="0" borderId="62" xfId="0" applyNumberFormat="1" applyFont="1" applyBorder="1" applyAlignment="1">
      <alignment horizontal="center"/>
    </xf>
    <xf numFmtId="10" fontId="125" fillId="41" borderId="48" xfId="0" applyNumberFormat="1" applyFont="1" applyFill="1" applyBorder="1" applyAlignment="1">
      <alignment horizontal="center" vertical="center" wrapText="1"/>
    </xf>
    <xf numFmtId="10" fontId="125" fillId="41" borderId="58" xfId="0" applyNumberFormat="1" applyFont="1" applyFill="1" applyBorder="1" applyAlignment="1">
      <alignment horizontal="center" vertical="center" wrapText="1"/>
    </xf>
    <xf numFmtId="10" fontId="122" fillId="41" borderId="53" xfId="0" applyNumberFormat="1" applyFont="1" applyFill="1" applyBorder="1" applyAlignment="1">
      <alignment horizontal="center" vertical="center" wrapText="1"/>
    </xf>
    <xf numFmtId="10" fontId="122" fillId="41" borderId="59" xfId="0" applyNumberFormat="1" applyFont="1" applyFill="1" applyBorder="1" applyAlignment="1">
      <alignment horizontal="center" vertical="center" wrapText="1"/>
    </xf>
    <xf numFmtId="10" fontId="125" fillId="41" borderId="51" xfId="0" applyNumberFormat="1" applyFont="1" applyFill="1" applyBorder="1" applyAlignment="1">
      <alignment horizontal="center" vertical="center" wrapText="1"/>
    </xf>
    <xf numFmtId="10" fontId="125" fillId="41" borderId="71" xfId="0" applyNumberFormat="1" applyFont="1" applyFill="1" applyBorder="1" applyAlignment="1">
      <alignment horizontal="center" vertical="center" wrapText="1"/>
    </xf>
    <xf numFmtId="10" fontId="125" fillId="41" borderId="67" xfId="0" applyNumberFormat="1" applyFont="1" applyFill="1" applyBorder="1" applyAlignment="1">
      <alignment horizontal="center" vertical="center" wrapText="1"/>
    </xf>
    <xf numFmtId="10" fontId="125" fillId="41" borderId="65" xfId="0" applyNumberFormat="1" applyFont="1" applyFill="1" applyBorder="1" applyAlignment="1">
      <alignment horizontal="center" vertical="center" wrapText="1"/>
    </xf>
    <xf numFmtId="10" fontId="122" fillId="41" borderId="69" xfId="0" applyNumberFormat="1" applyFont="1" applyFill="1" applyBorder="1" applyAlignment="1">
      <alignment horizontal="center" vertical="center" wrapText="1"/>
    </xf>
    <xf numFmtId="10" fontId="122" fillId="41" borderId="64" xfId="0" applyNumberFormat="1" applyFont="1" applyFill="1" applyBorder="1" applyAlignment="1">
      <alignment horizontal="center" vertical="center" wrapText="1"/>
    </xf>
    <xf numFmtId="10" fontId="125" fillId="41" borderId="61" xfId="0" applyNumberFormat="1" applyFont="1" applyFill="1" applyBorder="1" applyAlignment="1">
      <alignment horizontal="center" vertical="center" wrapText="1"/>
    </xf>
    <xf numFmtId="10" fontId="125" fillId="41" borderId="62" xfId="0" applyNumberFormat="1" applyFont="1" applyFill="1" applyBorder="1" applyAlignment="1">
      <alignment horizontal="center" vertical="center" wrapText="1"/>
    </xf>
    <xf numFmtId="10" fontId="125" fillId="41" borderId="56" xfId="0" applyNumberFormat="1" applyFont="1" applyFill="1" applyBorder="1" applyAlignment="1">
      <alignment horizontal="center" vertical="center" wrapText="1"/>
    </xf>
    <xf numFmtId="10" fontId="125" fillId="41" borderId="57" xfId="0" applyNumberFormat="1" applyFont="1" applyFill="1" applyBorder="1" applyAlignment="1">
      <alignment horizontal="center" vertical="center" wrapText="1"/>
    </xf>
    <xf numFmtId="10" fontId="146" fillId="0" borderId="38" xfId="0" applyNumberFormat="1" applyFont="1" applyBorder="1" applyAlignment="1">
      <alignment horizontal="center"/>
    </xf>
    <xf numFmtId="10" fontId="146" fillId="0" borderId="63" xfId="0" applyNumberFormat="1" applyFont="1" applyBorder="1" applyAlignment="1">
      <alignment horizontal="center"/>
    </xf>
    <xf numFmtId="10" fontId="167" fillId="0" borderId="0" xfId="0" applyNumberFormat="1" applyFont="1" applyAlignment="1">
      <alignment horizontal="right"/>
    </xf>
    <xf numFmtId="10" fontId="0" fillId="0" borderId="0" xfId="0" applyNumberFormat="1"/>
    <xf numFmtId="3" fontId="168" fillId="0" borderId="16" xfId="0" applyNumberFormat="1" applyFont="1" applyBorder="1" applyAlignment="1">
      <alignment horizontal="right" vertical="center" wrapText="1"/>
    </xf>
    <xf numFmtId="3" fontId="168" fillId="0" borderId="16" xfId="0" applyNumberFormat="1" applyFont="1" applyBorder="1"/>
    <xf numFmtId="3" fontId="168" fillId="0" borderId="38" xfId="0" applyNumberFormat="1" applyFont="1" applyBorder="1" applyAlignment="1">
      <alignment horizontal="right" vertical="center" wrapText="1"/>
    </xf>
    <xf numFmtId="0" fontId="146" fillId="0" borderId="16" xfId="0" applyFont="1" applyBorder="1" applyAlignment="1">
      <alignment vertical="center"/>
    </xf>
    <xf numFmtId="0" fontId="146" fillId="0" borderId="48" xfId="0" applyFont="1" applyBorder="1" applyAlignment="1">
      <alignment vertical="center"/>
    </xf>
    <xf numFmtId="0" fontId="146" fillId="0" borderId="38" xfId="0" applyFont="1" applyBorder="1" applyAlignment="1">
      <alignment vertical="center"/>
    </xf>
    <xf numFmtId="0" fontId="146" fillId="0" borderId="61" xfId="0" applyFont="1" applyBorder="1" applyAlignment="1">
      <alignment vertical="center"/>
    </xf>
    <xf numFmtId="0" fontId="150" fillId="0" borderId="0" xfId="6" applyFont="1" applyAlignment="1">
      <alignment horizontal="center" vertical="center" wrapText="1"/>
    </xf>
    <xf numFmtId="0" fontId="153" fillId="44" borderId="80" xfId="6" applyFont="1" applyFill="1" applyBorder="1" applyAlignment="1">
      <alignment horizontal="center" vertical="center"/>
    </xf>
    <xf numFmtId="0" fontId="153" fillId="44" borderId="88" xfId="6" applyFont="1" applyFill="1" applyBorder="1" applyAlignment="1">
      <alignment horizontal="center" vertical="center"/>
    </xf>
    <xf numFmtId="0" fontId="153" fillId="44" borderId="74" xfId="6" applyFont="1" applyFill="1" applyBorder="1" applyAlignment="1">
      <alignment horizontal="center" vertical="center"/>
    </xf>
    <xf numFmtId="0" fontId="153" fillId="44" borderId="89" xfId="6" applyFont="1" applyFill="1" applyBorder="1" applyAlignment="1">
      <alignment horizontal="center" vertical="center"/>
    </xf>
    <xf numFmtId="14" fontId="153" fillId="44" borderId="88" xfId="6" applyNumberFormat="1" applyFont="1" applyFill="1" applyBorder="1" applyAlignment="1">
      <alignment horizontal="center" vertical="center"/>
    </xf>
    <xf numFmtId="14" fontId="153" fillId="44" borderId="89" xfId="6" applyNumberFormat="1" applyFont="1" applyFill="1" applyBorder="1" applyAlignment="1">
      <alignment horizontal="center" vertical="center"/>
    </xf>
    <xf numFmtId="0" fontId="154" fillId="45" borderId="19" xfId="6" applyFont="1" applyFill="1" applyBorder="1" applyAlignment="1">
      <alignment horizontal="left" vertical="top"/>
    </xf>
    <xf numFmtId="0" fontId="154" fillId="45" borderId="18" xfId="6" applyFont="1" applyFill="1" applyBorder="1" applyAlignment="1">
      <alignment horizontal="left" vertical="top"/>
    </xf>
    <xf numFmtId="0" fontId="155" fillId="46" borderId="80" xfId="6" applyFont="1" applyFill="1" applyBorder="1" applyAlignment="1">
      <alignment horizontal="center" vertical="center"/>
    </xf>
    <xf numFmtId="0" fontId="155" fillId="46" borderId="74" xfId="6" applyFont="1" applyFill="1" applyBorder="1" applyAlignment="1">
      <alignment horizontal="center" vertical="center"/>
    </xf>
    <xf numFmtId="0" fontId="152" fillId="46" borderId="90" xfId="6" applyFont="1" applyFill="1" applyBorder="1" applyAlignment="1">
      <alignment horizontal="center"/>
    </xf>
    <xf numFmtId="0" fontId="152" fillId="46" borderId="88" xfId="6" applyFont="1" applyFill="1" applyBorder="1" applyAlignment="1">
      <alignment horizontal="center"/>
    </xf>
    <xf numFmtId="0" fontId="152" fillId="46" borderId="13" xfId="6" applyFont="1" applyFill="1" applyBorder="1" applyAlignment="1">
      <alignment horizontal="center"/>
    </xf>
    <xf numFmtId="0" fontId="152" fillId="46" borderId="89" xfId="6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3" fillId="0" borderId="0" xfId="0" applyNumberFormat="1" applyFont="1" applyAlignment="1">
      <alignment horizontal="center"/>
    </xf>
    <xf numFmtId="0" fontId="164" fillId="0" borderId="19" xfId="487" applyFont="1" applyBorder="1" applyAlignment="1">
      <alignment horizontal="left" vertical="center" wrapText="1"/>
    </xf>
    <xf numFmtId="0" fontId="164" fillId="0" borderId="72" xfId="487" applyFont="1" applyBorder="1" applyAlignment="1">
      <alignment horizontal="left" vertical="center" wrapText="1"/>
    </xf>
    <xf numFmtId="0" fontId="163" fillId="0" borderId="19" xfId="487" applyFont="1" applyBorder="1" applyAlignment="1">
      <alignment horizontal="left" vertical="center" wrapText="1"/>
    </xf>
    <xf numFmtId="0" fontId="163" fillId="0" borderId="72" xfId="487" applyFont="1" applyBorder="1" applyAlignment="1">
      <alignment horizontal="left" vertical="center" wrapText="1"/>
    </xf>
    <xf numFmtId="0" fontId="119" fillId="42" borderId="91" xfId="0" applyFont="1" applyFill="1" applyBorder="1" applyAlignment="1">
      <alignment horizontal="center" vertical="center"/>
    </xf>
    <xf numFmtId="0" fontId="119" fillId="42" borderId="0" xfId="0" applyFont="1" applyFill="1" applyAlignment="1">
      <alignment horizontal="center" vertical="center"/>
    </xf>
    <xf numFmtId="0" fontId="162" fillId="0" borderId="19" xfId="487" applyFont="1" applyBorder="1" applyAlignment="1">
      <alignment horizontal="center" vertical="center" wrapText="1"/>
    </xf>
    <xf numFmtId="0" fontId="162" fillId="0" borderId="72" xfId="487" applyFont="1" applyBorder="1" applyAlignment="1">
      <alignment horizontal="center" vertical="center" wrapText="1"/>
    </xf>
    <xf numFmtId="0" fontId="163" fillId="45" borderId="19" xfId="487" applyFont="1" applyFill="1" applyBorder="1" applyAlignment="1">
      <alignment horizontal="left" vertical="center" wrapText="1"/>
    </xf>
    <xf numFmtId="0" fontId="163" fillId="45" borderId="72" xfId="487" applyFont="1" applyFill="1" applyBorder="1" applyAlignment="1">
      <alignment horizontal="left" vertical="center" wrapText="1"/>
    </xf>
    <xf numFmtId="0" fontId="163" fillId="45" borderId="18" xfId="487" applyFont="1" applyFill="1" applyBorder="1" applyAlignment="1">
      <alignment horizontal="left" vertical="center" wrapText="1"/>
    </xf>
    <xf numFmtId="0" fontId="164" fillId="5" borderId="19" xfId="487" applyFont="1" applyFill="1" applyBorder="1" applyAlignment="1">
      <alignment horizontal="left" vertical="center" wrapText="1"/>
    </xf>
    <xf numFmtId="0" fontId="164" fillId="5" borderId="72" xfId="487" applyFont="1" applyFill="1" applyBorder="1" applyAlignment="1">
      <alignment horizontal="left" vertical="center" wrapText="1"/>
    </xf>
    <xf numFmtId="0" fontId="163" fillId="5" borderId="19" xfId="487" applyFont="1" applyFill="1" applyBorder="1" applyAlignment="1">
      <alignment horizontal="left" vertical="center" wrapText="1"/>
    </xf>
    <xf numFmtId="0" fontId="163" fillId="5" borderId="72" xfId="487" applyFont="1" applyFill="1" applyBorder="1" applyAlignment="1">
      <alignment horizontal="left" vertical="center" wrapText="1"/>
    </xf>
    <xf numFmtId="0" fontId="117" fillId="0" borderId="19" xfId="487" applyFont="1" applyBorder="1" applyAlignment="1">
      <alignment horizontal="left" vertical="center" wrapText="1"/>
    </xf>
    <xf numFmtId="0" fontId="117" fillId="0" borderId="72" xfId="487" applyFont="1" applyBorder="1" applyAlignment="1">
      <alignment horizontal="left" vertical="center" wrapText="1"/>
    </xf>
    <xf numFmtId="0" fontId="106" fillId="0" borderId="19" xfId="487" applyFont="1" applyBorder="1" applyAlignment="1">
      <alignment horizontal="left" vertical="center" wrapText="1"/>
    </xf>
    <xf numFmtId="0" fontId="106" fillId="0" borderId="72" xfId="487" applyFont="1" applyBorder="1" applyAlignment="1">
      <alignment horizontal="left" vertical="center" wrapText="1"/>
    </xf>
    <xf numFmtId="0" fontId="106" fillId="0" borderId="0" xfId="0" applyFont="1" applyAlignment="1">
      <alignment horizontal="left" vertical="center" wrapText="1"/>
    </xf>
    <xf numFmtId="0" fontId="119" fillId="42" borderId="80" xfId="487" applyFont="1" applyFill="1" applyBorder="1" applyAlignment="1">
      <alignment horizontal="center" vertical="center" wrapText="1"/>
    </xf>
    <xf numFmtId="0" fontId="119" fillId="42" borderId="90" xfId="487" applyFont="1" applyFill="1" applyBorder="1" applyAlignment="1">
      <alignment horizontal="center" vertical="center" wrapText="1"/>
    </xf>
    <xf numFmtId="0" fontId="119" fillId="42" borderId="88" xfId="487" applyFont="1" applyFill="1" applyBorder="1" applyAlignment="1">
      <alignment horizontal="center" vertical="center" wrapText="1"/>
    </xf>
    <xf numFmtId="0" fontId="119" fillId="42" borderId="74" xfId="487" applyFont="1" applyFill="1" applyBorder="1" applyAlignment="1">
      <alignment horizontal="center" vertical="center" wrapText="1"/>
    </xf>
    <xf numFmtId="0" fontId="119" fillId="42" borderId="13" xfId="487" applyFont="1" applyFill="1" applyBorder="1" applyAlignment="1">
      <alignment horizontal="center" vertical="center" wrapText="1"/>
    </xf>
    <xf numFmtId="0" fontId="119" fillId="42" borderId="89" xfId="487" applyFont="1" applyFill="1" applyBorder="1" applyAlignment="1">
      <alignment horizontal="center" vertical="center" wrapText="1"/>
    </xf>
    <xf numFmtId="0" fontId="117" fillId="0" borderId="19" xfId="179" applyFont="1" applyBorder="1" applyAlignment="1">
      <alignment horizontal="left" vertical="center" wrapText="1"/>
    </xf>
    <xf numFmtId="0" fontId="117" fillId="0" borderId="72" xfId="179" applyFont="1" applyBorder="1" applyAlignment="1">
      <alignment horizontal="left" vertical="center" wrapText="1"/>
    </xf>
    <xf numFmtId="0" fontId="117" fillId="0" borderId="18" xfId="179" applyFont="1" applyBorder="1" applyAlignment="1">
      <alignment horizontal="left" vertical="center" wrapText="1"/>
    </xf>
    <xf numFmtId="0" fontId="106" fillId="0" borderId="81" xfId="179" applyFont="1" applyBorder="1" applyAlignment="1">
      <alignment horizontal="left" vertical="center" wrapText="1"/>
    </xf>
    <xf numFmtId="0" fontId="106" fillId="0" borderId="100" xfId="179" applyFont="1" applyBorder="1" applyAlignment="1">
      <alignment horizontal="left" vertical="center" wrapText="1"/>
    </xf>
    <xf numFmtId="0" fontId="106" fillId="0" borderId="101" xfId="179" applyFont="1" applyBorder="1" applyAlignment="1">
      <alignment horizontal="left" vertical="center" wrapText="1"/>
    </xf>
    <xf numFmtId="0" fontId="119" fillId="42" borderId="77" xfId="0" applyFont="1" applyFill="1" applyBorder="1" applyAlignment="1">
      <alignment horizontal="center" vertical="center"/>
    </xf>
    <xf numFmtId="0" fontId="119" fillId="42" borderId="76" xfId="0" applyFont="1" applyFill="1" applyBorder="1" applyAlignment="1">
      <alignment horizontal="center" vertical="center"/>
    </xf>
    <xf numFmtId="0" fontId="119" fillId="42" borderId="96" xfId="487" applyFont="1" applyFill="1" applyBorder="1" applyAlignment="1">
      <alignment horizontal="center" vertical="center"/>
    </xf>
    <xf numFmtId="0" fontId="119" fillId="42" borderId="98" xfId="487" applyFont="1" applyFill="1" applyBorder="1" applyAlignment="1">
      <alignment horizontal="center" vertical="center"/>
    </xf>
    <xf numFmtId="0" fontId="165" fillId="0" borderId="72" xfId="487" applyFont="1" applyBorder="1" applyAlignment="1">
      <alignment horizontal="center" vertical="center" wrapText="1"/>
    </xf>
    <xf numFmtId="0" fontId="163" fillId="45" borderId="49" xfId="487" applyFont="1" applyFill="1" applyBorder="1" applyAlignment="1">
      <alignment horizontal="left" vertical="center"/>
    </xf>
    <xf numFmtId="0" fontId="163" fillId="45" borderId="16" xfId="487" applyFont="1" applyFill="1" applyBorder="1" applyAlignment="1">
      <alignment horizontal="left" vertical="center"/>
    </xf>
    <xf numFmtId="0" fontId="163" fillId="45" borderId="54" xfId="487" applyFont="1" applyFill="1" applyBorder="1" applyAlignment="1">
      <alignment horizontal="left" vertical="center"/>
    </xf>
    <xf numFmtId="0" fontId="164" fillId="0" borderId="18" xfId="487" applyFont="1" applyBorder="1" applyAlignment="1">
      <alignment horizontal="left" vertical="center" wrapText="1"/>
    </xf>
    <xf numFmtId="0" fontId="163" fillId="0" borderId="18" xfId="487" applyFont="1" applyBorder="1" applyAlignment="1">
      <alignment horizontal="left" vertical="center" wrapText="1"/>
    </xf>
    <xf numFmtId="0" fontId="108" fillId="0" borderId="0" xfId="0" applyFont="1" applyAlignment="1">
      <alignment horizontal="left" vertical="center"/>
    </xf>
    <xf numFmtId="0" fontId="119" fillId="42" borderId="75" xfId="487" applyFont="1" applyFill="1" applyBorder="1" applyAlignment="1">
      <alignment horizontal="center" vertical="center" wrapText="1"/>
    </xf>
    <xf numFmtId="0" fontId="119" fillId="42" borderId="97" xfId="487" applyFont="1" applyFill="1" applyBorder="1" applyAlignment="1">
      <alignment horizontal="center" vertical="center" wrapText="1"/>
    </xf>
    <xf numFmtId="0" fontId="110" fillId="42" borderId="61" xfId="0" applyFont="1" applyFill="1" applyBorder="1" applyAlignment="1">
      <alignment horizontal="center" vertical="center" wrapText="1"/>
    </xf>
    <xf numFmtId="0" fontId="110" fillId="42" borderId="56" xfId="0" applyFont="1" applyFill="1" applyBorder="1" applyAlignment="1">
      <alignment horizontal="center" vertical="center" wrapText="1"/>
    </xf>
    <xf numFmtId="49" fontId="110" fillId="42" borderId="61" xfId="0" applyNumberFormat="1" applyFont="1" applyFill="1" applyBorder="1" applyAlignment="1">
      <alignment horizontal="center" vertical="center" wrapText="1"/>
    </xf>
    <xf numFmtId="49" fontId="110" fillId="42" borderId="62" xfId="0" applyNumberFormat="1" applyFont="1" applyFill="1" applyBorder="1" applyAlignment="1">
      <alignment horizontal="center" vertical="center" wrapText="1"/>
    </xf>
    <xf numFmtId="0" fontId="119" fillId="42" borderId="60" xfId="0" applyFont="1" applyFill="1" applyBorder="1" applyAlignment="1">
      <alignment horizontal="center" vertical="center"/>
    </xf>
    <xf numFmtId="0" fontId="119" fillId="42" borderId="55" xfId="0" applyFont="1" applyFill="1" applyBorder="1" applyAlignment="1">
      <alignment horizontal="center" vertical="center"/>
    </xf>
    <xf numFmtId="0" fontId="109" fillId="0" borderId="0" xfId="0" applyFont="1" applyAlignment="1">
      <alignment horizontal="left" vertical="center" wrapText="1"/>
    </xf>
    <xf numFmtId="0" fontId="116" fillId="42" borderId="61" xfId="0" applyFont="1" applyFill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49" fontId="116" fillId="42" borderId="61" xfId="0" applyNumberFormat="1" applyFont="1" applyFill="1" applyBorder="1" applyAlignment="1">
      <alignment horizontal="center" vertical="center" wrapText="1"/>
    </xf>
    <xf numFmtId="49" fontId="116" fillId="42" borderId="62" xfId="0" applyNumberFormat="1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/>
    </xf>
    <xf numFmtId="0" fontId="119" fillId="42" borderId="68" xfId="0" applyFont="1" applyFill="1" applyBorder="1" applyAlignment="1">
      <alignment horizontal="center" vertical="center"/>
    </xf>
    <xf numFmtId="0" fontId="119" fillId="42" borderId="7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9" fillId="0" borderId="0" xfId="0" applyFont="1" applyAlignment="1">
      <alignment horizontal="left" vertical="center"/>
    </xf>
    <xf numFmtId="0" fontId="116" fillId="42" borderId="62" xfId="0" applyFont="1" applyFill="1" applyBorder="1" applyAlignment="1">
      <alignment horizontal="center" vertical="center" wrapText="1"/>
    </xf>
    <xf numFmtId="0" fontId="107" fillId="40" borderId="61" xfId="0" applyFont="1" applyFill="1" applyBorder="1" applyAlignment="1">
      <alignment horizontal="center" vertical="center" wrapText="1"/>
    </xf>
    <xf numFmtId="0" fontId="107" fillId="40" borderId="62" xfId="0" applyFont="1" applyFill="1" applyBorder="1" applyAlignment="1">
      <alignment horizontal="center" vertical="center" wrapText="1"/>
    </xf>
    <xf numFmtId="0" fontId="107" fillId="40" borderId="60" xfId="0" applyFont="1" applyFill="1" applyBorder="1" applyAlignment="1">
      <alignment horizontal="center" vertical="center" wrapText="1"/>
    </xf>
    <xf numFmtId="0" fontId="107" fillId="40" borderId="55" xfId="0" applyFont="1" applyFill="1" applyBorder="1" applyAlignment="1">
      <alignment horizontal="center"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/>
    </xf>
    <xf numFmtId="0" fontId="107" fillId="40" borderId="68" xfId="0" applyFont="1" applyFill="1" applyBorder="1" applyAlignment="1">
      <alignment horizontal="center" vertical="center" wrapText="1"/>
    </xf>
    <xf numFmtId="0" fontId="107" fillId="40" borderId="47" xfId="0" applyFont="1" applyFill="1" applyBorder="1" applyAlignment="1">
      <alignment horizontal="center" vertical="center" wrapText="1"/>
    </xf>
    <xf numFmtId="0" fontId="104" fillId="0" borderId="0" xfId="0" applyFont="1" applyAlignment="1">
      <alignment horizontal="left" vertical="center" wrapText="1"/>
    </xf>
    <xf numFmtId="0" fontId="107" fillId="40" borderId="16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08" fillId="45" borderId="91" xfId="0" applyFont="1" applyFill="1" applyBorder="1" applyAlignment="1">
      <alignment horizontal="left" vertical="center" wrapText="1"/>
    </xf>
    <xf numFmtId="0" fontId="108" fillId="45" borderId="0" xfId="0" applyFont="1" applyFill="1" applyAlignment="1">
      <alignment horizontal="left" vertical="center" wrapText="1"/>
    </xf>
    <xf numFmtId="0" fontId="108" fillId="45" borderId="93" xfId="0" applyFont="1" applyFill="1" applyBorder="1" applyAlignment="1">
      <alignment horizontal="left" vertical="center" wrapText="1"/>
    </xf>
    <xf numFmtId="0" fontId="108" fillId="45" borderId="79" xfId="0" applyFont="1" applyFill="1" applyBorder="1" applyAlignment="1">
      <alignment horizontal="left" vertical="center" wrapText="1"/>
    </xf>
    <xf numFmtId="0" fontId="108" fillId="45" borderId="95" xfId="0" applyFont="1" applyFill="1" applyBorder="1" applyAlignment="1">
      <alignment horizontal="left" vertical="center" wrapText="1"/>
    </xf>
    <xf numFmtId="0" fontId="108" fillId="45" borderId="85" xfId="0" applyFont="1" applyFill="1" applyBorder="1" applyAlignment="1">
      <alignment horizontal="left" vertical="center" wrapText="1"/>
    </xf>
    <xf numFmtId="0" fontId="119" fillId="42" borderId="60" xfId="0" applyFont="1" applyFill="1" applyBorder="1" applyAlignment="1">
      <alignment horizontal="center" vertical="center" wrapText="1"/>
    </xf>
    <xf numFmtId="0" fontId="119" fillId="42" borderId="55" xfId="0" applyFont="1" applyFill="1" applyBorder="1" applyAlignment="1">
      <alignment horizontal="center" vertical="center" wrapText="1"/>
    </xf>
    <xf numFmtId="0" fontId="119" fillId="42" borderId="61" xfId="0" applyFont="1" applyFill="1" applyBorder="1" applyAlignment="1">
      <alignment horizontal="center" vertical="center" wrapText="1"/>
    </xf>
    <xf numFmtId="0" fontId="119" fillId="42" borderId="56" xfId="0" applyFont="1" applyFill="1" applyBorder="1" applyAlignment="1">
      <alignment horizontal="center" vertical="center" wrapText="1"/>
    </xf>
    <xf numFmtId="0" fontId="119" fillId="42" borderId="62" xfId="0" applyFont="1" applyFill="1" applyBorder="1" applyAlignment="1">
      <alignment horizontal="center" vertical="center" wrapText="1"/>
    </xf>
    <xf numFmtId="0" fontId="119" fillId="42" borderId="57" xfId="0" applyFont="1" applyFill="1" applyBorder="1" applyAlignment="1">
      <alignment horizontal="center" vertical="center" wrapText="1"/>
    </xf>
    <xf numFmtId="0" fontId="129" fillId="42" borderId="61" xfId="0" applyFont="1" applyFill="1" applyBorder="1" applyAlignment="1">
      <alignment horizontal="center"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62" xfId="0" applyFont="1" applyFill="1" applyBorder="1" applyAlignment="1">
      <alignment horizontal="center" vertical="center" wrapText="1"/>
    </xf>
    <xf numFmtId="0" fontId="136" fillId="42" borderId="60" xfId="0" applyFont="1" applyFill="1" applyBorder="1" applyAlignment="1">
      <alignment horizontal="center" vertical="center"/>
    </xf>
    <xf numFmtId="0" fontId="136" fillId="42" borderId="55" xfId="0" applyFont="1" applyFill="1" applyBorder="1" applyAlignment="1">
      <alignment horizontal="center" vertical="center"/>
    </xf>
    <xf numFmtId="0" fontId="106" fillId="45" borderId="49" xfId="0" applyFont="1" applyFill="1" applyBorder="1" applyAlignment="1">
      <alignment horizontal="center" vertical="center" wrapText="1"/>
    </xf>
    <xf numFmtId="0" fontId="106" fillId="45" borderId="16" xfId="0" applyFont="1" applyFill="1" applyBorder="1" applyAlignment="1">
      <alignment horizontal="center" vertical="center" wrapText="1"/>
    </xf>
    <xf numFmtId="0" fontId="135" fillId="45" borderId="60" xfId="0" applyFont="1" applyFill="1" applyBorder="1" applyAlignment="1">
      <alignment horizontal="center" vertical="center"/>
    </xf>
    <xf numFmtId="0" fontId="135" fillId="45" borderId="61" xfId="0" applyFont="1" applyFill="1" applyBorder="1" applyAlignment="1">
      <alignment horizontal="center" vertical="center"/>
    </xf>
    <xf numFmtId="1" fontId="106" fillId="45" borderId="47" xfId="0" applyNumberFormat="1" applyFont="1" applyFill="1" applyBorder="1" applyAlignment="1">
      <alignment horizontal="center" vertical="center"/>
    </xf>
    <xf numFmtId="1" fontId="106" fillId="45" borderId="48" xfId="0" applyNumberFormat="1" applyFont="1" applyFill="1" applyBorder="1" applyAlignment="1">
      <alignment horizontal="center" vertical="center"/>
    </xf>
    <xf numFmtId="0" fontId="119" fillId="42" borderId="61" xfId="0" applyFont="1" applyFill="1" applyBorder="1" applyAlignment="1">
      <alignment horizontal="center" vertical="center"/>
    </xf>
    <xf numFmtId="0" fontId="119" fillId="42" borderId="62" xfId="0" applyFont="1" applyFill="1" applyBorder="1" applyAlignment="1">
      <alignment horizontal="center" vertical="center"/>
    </xf>
    <xf numFmtId="0" fontId="119" fillId="42" borderId="16" xfId="0" applyFont="1" applyFill="1" applyBorder="1" applyAlignment="1">
      <alignment horizontal="center" vertical="center" wrapText="1"/>
    </xf>
    <xf numFmtId="0" fontId="119" fillId="42" borderId="49" xfId="0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 wrapText="1"/>
    </xf>
    <xf numFmtId="0" fontId="119" fillId="42" borderId="77" xfId="0" applyFont="1" applyFill="1" applyBorder="1" applyAlignment="1">
      <alignment horizontal="center" vertical="center" wrapText="1"/>
    </xf>
    <xf numFmtId="0" fontId="119" fillId="42" borderId="75" xfId="0" applyFont="1" applyFill="1" applyBorder="1" applyAlignment="1">
      <alignment horizontal="center" vertical="center" wrapText="1"/>
    </xf>
    <xf numFmtId="0" fontId="119" fillId="42" borderId="76" xfId="0" applyFont="1" applyFill="1" applyBorder="1" applyAlignment="1">
      <alignment horizontal="center" vertical="center" wrapText="1"/>
    </xf>
    <xf numFmtId="0" fontId="137" fillId="45" borderId="61" xfId="0" applyFont="1" applyFill="1" applyBorder="1" applyAlignment="1">
      <alignment vertical="center"/>
    </xf>
    <xf numFmtId="0" fontId="137" fillId="0" borderId="66" xfId="0" applyFont="1" applyBorder="1" applyAlignment="1">
      <alignment horizontal="center" vertical="center"/>
    </xf>
    <xf numFmtId="0" fontId="137" fillId="0" borderId="67" xfId="0" applyFont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/>
    </xf>
    <xf numFmtId="0" fontId="137" fillId="0" borderId="53" xfId="0" applyFont="1" applyBorder="1" applyAlignment="1">
      <alignment horizontal="center" vertical="center"/>
    </xf>
    <xf numFmtId="0" fontId="140" fillId="42" borderId="16" xfId="0" applyFont="1" applyFill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61" xfId="0" applyFont="1" applyFill="1" applyBorder="1" applyAlignment="1">
      <alignment horizontal="center" vertical="center" wrapText="1"/>
    </xf>
    <xf numFmtId="0" fontId="140" fillId="42" borderId="60" xfId="0" applyFont="1" applyFill="1" applyBorder="1" applyAlignment="1">
      <alignment horizontal="center" vertical="center" wrapText="1"/>
    </xf>
    <xf numFmtId="0" fontId="140" fillId="42" borderId="49" xfId="0" applyFont="1" applyFill="1" applyBorder="1" applyAlignment="1">
      <alignment horizontal="center" vertical="center" wrapText="1"/>
    </xf>
    <xf numFmtId="0" fontId="140" fillId="42" borderId="55" xfId="0" applyFont="1" applyFill="1" applyBorder="1" applyAlignment="1">
      <alignment horizontal="center" vertical="center" wrapText="1"/>
    </xf>
    <xf numFmtId="0" fontId="137" fillId="5" borderId="52" xfId="0" applyFont="1" applyFill="1" applyBorder="1" applyAlignment="1">
      <alignment horizontal="center" vertical="center"/>
    </xf>
    <xf numFmtId="0" fontId="137" fillId="5" borderId="53" xfId="0" applyFont="1" applyFill="1" applyBorder="1" applyAlignment="1">
      <alignment horizontal="center" vertical="center"/>
    </xf>
    <xf numFmtId="0" fontId="140" fillId="42" borderId="54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/>
    </xf>
    <xf numFmtId="0" fontId="119" fillId="42" borderId="82" xfId="0" applyFont="1" applyFill="1" applyBorder="1" applyAlignment="1">
      <alignment horizontal="center" vertical="center" wrapText="1"/>
    </xf>
    <xf numFmtId="0" fontId="119" fillId="42" borderId="84" xfId="0" applyFont="1" applyFill="1" applyBorder="1" applyAlignment="1">
      <alignment horizontal="center" vertical="center" wrapText="1"/>
    </xf>
    <xf numFmtId="0" fontId="119" fillId="42" borderId="87" xfId="0" applyFont="1" applyFill="1" applyBorder="1" applyAlignment="1">
      <alignment horizontal="center" vertical="center" wrapText="1"/>
    </xf>
    <xf numFmtId="49" fontId="145" fillId="0" borderId="0" xfId="0" applyNumberFormat="1" applyFont="1" applyAlignment="1">
      <alignment horizontal="right"/>
    </xf>
    <xf numFmtId="0" fontId="119" fillId="42" borderId="63" xfId="0" applyFont="1" applyFill="1" applyBorder="1" applyAlignment="1">
      <alignment horizontal="center" vertical="center" wrapText="1"/>
    </xf>
    <xf numFmtId="0" fontId="119" fillId="42" borderId="71" xfId="0" applyFont="1" applyFill="1" applyBorder="1" applyAlignment="1">
      <alignment horizontal="center" vertical="center" wrapText="1"/>
    </xf>
    <xf numFmtId="0" fontId="119" fillId="42" borderId="58" xfId="0" applyFont="1" applyFill="1" applyBorder="1" applyAlignment="1">
      <alignment horizontal="center" vertical="center" wrapText="1"/>
    </xf>
    <xf numFmtId="0" fontId="119" fillId="42" borderId="19" xfId="0" applyFont="1" applyFill="1" applyBorder="1" applyAlignment="1">
      <alignment horizontal="center" vertical="center" wrapText="1"/>
    </xf>
    <xf numFmtId="0" fontId="119" fillId="42" borderId="72" xfId="0" applyFont="1" applyFill="1" applyBorder="1" applyAlignment="1">
      <alignment horizontal="center" vertical="center" wrapText="1"/>
    </xf>
    <xf numFmtId="0" fontId="119" fillId="42" borderId="73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/>
    </xf>
    <xf numFmtId="0" fontId="119" fillId="42" borderId="38" xfId="0" applyFont="1" applyFill="1" applyBorder="1" applyAlignment="1">
      <alignment horizontal="center" vertical="center" wrapText="1"/>
    </xf>
    <xf numFmtId="0" fontId="119" fillId="42" borderId="51" xfId="0" applyFont="1" applyFill="1" applyBorder="1" applyAlignment="1">
      <alignment horizontal="center" vertical="center" wrapText="1"/>
    </xf>
    <xf numFmtId="0" fontId="119" fillId="42" borderId="48" xfId="0" applyFont="1" applyFill="1" applyBorder="1" applyAlignment="1">
      <alignment horizontal="center" vertical="center" wrapText="1"/>
    </xf>
    <xf numFmtId="3" fontId="169" fillId="0" borderId="0" xfId="0" applyNumberFormat="1" applyFont="1" applyBorder="1"/>
    <xf numFmtId="0" fontId="0" fillId="0" borderId="0" xfId="0" applyBorder="1"/>
    <xf numFmtId="3" fontId="117" fillId="5" borderId="16" xfId="487" applyNumberFormat="1" applyFont="1" applyFill="1" applyBorder="1" applyAlignment="1">
      <alignment horizontal="right" vertical="center" wrapText="1"/>
    </xf>
    <xf numFmtId="164" fontId="118" fillId="0" borderId="16" xfId="0" applyNumberFormat="1" applyFont="1" applyBorder="1" applyAlignment="1">
      <alignment vertical="center"/>
    </xf>
    <xf numFmtId="3" fontId="117" fillId="0" borderId="16" xfId="487" applyNumberFormat="1" applyFont="1" applyBorder="1" applyAlignment="1">
      <alignment horizontal="right" vertical="center"/>
    </xf>
    <xf numFmtId="164" fontId="118" fillId="0" borderId="54" xfId="0" applyNumberFormat="1" applyFont="1" applyBorder="1" applyAlignment="1">
      <alignment vertical="center"/>
    </xf>
    <xf numFmtId="3" fontId="164" fillId="0" borderId="16" xfId="487" applyNumberFormat="1" applyFont="1" applyBorder="1" applyAlignment="1">
      <alignment horizontal="right" vertical="center"/>
    </xf>
  </cellXfs>
  <cellStyles count="489">
    <cellStyle name="=C:\WINNT35\SYSTEM32\COMMAND.COM" xfId="22" xr:uid="{00000000-0005-0000-0000-000000000000}"/>
    <cellStyle name="=D:\WINNT\SYSTEM32\COMMAND.COM" xfId="280" xr:uid="{00000000-0005-0000-0000-000001000000}"/>
    <cellStyle name="20% - 1. jelölőszín" xfId="23" xr:uid="{00000000-0005-0000-0000-000002000000}"/>
    <cellStyle name="20% - 1. jelölőszín 2" xfId="24" xr:uid="{00000000-0005-0000-0000-000003000000}"/>
    <cellStyle name="20% - 1. jelölőszín_20130128_ITS on reporting_Annex I_CA" xfId="25" xr:uid="{00000000-0005-0000-0000-000004000000}"/>
    <cellStyle name="20% - 2. jelölőszín" xfId="26" xr:uid="{00000000-0005-0000-0000-000005000000}"/>
    <cellStyle name="20% - 2. jelölőszín 2" xfId="27" xr:uid="{00000000-0005-0000-0000-000006000000}"/>
    <cellStyle name="20% - 2. jelölőszín_20130128_ITS on reporting_Annex I_CA" xfId="28" xr:uid="{00000000-0005-0000-0000-000007000000}"/>
    <cellStyle name="20% - 3. jelölőszín" xfId="29" xr:uid="{00000000-0005-0000-0000-000008000000}"/>
    <cellStyle name="20% - 3. jelölőszín 2" xfId="30" xr:uid="{00000000-0005-0000-0000-000009000000}"/>
    <cellStyle name="20% - 3. jelölőszín_20130128_ITS on reporting_Annex I_CA" xfId="31" xr:uid="{00000000-0005-0000-0000-00000A000000}"/>
    <cellStyle name="20% - 4. jelölőszín" xfId="32" xr:uid="{00000000-0005-0000-0000-00000B000000}"/>
    <cellStyle name="20% - 4. jelölőszín 2" xfId="33" xr:uid="{00000000-0005-0000-0000-00000C000000}"/>
    <cellStyle name="20% - 4. jelölőszín_20130128_ITS on reporting_Annex I_CA" xfId="34" xr:uid="{00000000-0005-0000-0000-00000D000000}"/>
    <cellStyle name="20% - 5. jelölőszín" xfId="35" xr:uid="{00000000-0005-0000-0000-00000E000000}"/>
    <cellStyle name="20% - 5. jelölőszín 2" xfId="36" xr:uid="{00000000-0005-0000-0000-00000F000000}"/>
    <cellStyle name="20% - 5. jelölőszín_20130128_ITS on reporting_Annex I_CA" xfId="37" xr:uid="{00000000-0005-0000-0000-000010000000}"/>
    <cellStyle name="20% - 6. jelölőszín" xfId="38" xr:uid="{00000000-0005-0000-0000-000011000000}"/>
    <cellStyle name="20% - 6. jelölőszín 2" xfId="39" xr:uid="{00000000-0005-0000-0000-000012000000}"/>
    <cellStyle name="20% - 6. jelölőszín_20130128_ITS on reporting_Annex I_CA" xfId="40" xr:uid="{00000000-0005-0000-0000-000013000000}"/>
    <cellStyle name="20% - Accent1 2" xfId="41" xr:uid="{00000000-0005-0000-0000-000014000000}"/>
    <cellStyle name="20% - Accent1 3" xfId="285" xr:uid="{00000000-0005-0000-0000-000015000000}"/>
    <cellStyle name="20% - Accent1 4" xfId="332" xr:uid="{00000000-0005-0000-0000-000016000000}"/>
    <cellStyle name="20% - Accent2 2" xfId="42" xr:uid="{00000000-0005-0000-0000-000017000000}"/>
    <cellStyle name="20% - Accent2 3" xfId="286" xr:uid="{00000000-0005-0000-0000-000018000000}"/>
    <cellStyle name="20% - Accent2 4" xfId="333" xr:uid="{00000000-0005-0000-0000-000019000000}"/>
    <cellStyle name="20% - Accent3 2" xfId="43" xr:uid="{00000000-0005-0000-0000-00001A000000}"/>
    <cellStyle name="20% - Accent3 3" xfId="287" xr:uid="{00000000-0005-0000-0000-00001B000000}"/>
    <cellStyle name="20% - Accent3 4" xfId="334" xr:uid="{00000000-0005-0000-0000-00001C000000}"/>
    <cellStyle name="20% - Accent4 2" xfId="44" xr:uid="{00000000-0005-0000-0000-00001D000000}"/>
    <cellStyle name="20% - Accent4 3" xfId="288" xr:uid="{00000000-0005-0000-0000-00001E000000}"/>
    <cellStyle name="20% - Accent4 4" xfId="335" xr:uid="{00000000-0005-0000-0000-00001F000000}"/>
    <cellStyle name="20% - Accent5 2" xfId="45" xr:uid="{00000000-0005-0000-0000-000020000000}"/>
    <cellStyle name="20% - Accent5 3" xfId="289" xr:uid="{00000000-0005-0000-0000-000021000000}"/>
    <cellStyle name="20% - Accent5 4" xfId="336" xr:uid="{00000000-0005-0000-0000-000022000000}"/>
    <cellStyle name="20% - Accent6 2" xfId="46" xr:uid="{00000000-0005-0000-0000-000023000000}"/>
    <cellStyle name="20% - Accent6 3" xfId="290" xr:uid="{00000000-0005-0000-0000-000024000000}"/>
    <cellStyle name="20% - Accent6 4" xfId="337" xr:uid="{00000000-0005-0000-0000-000025000000}"/>
    <cellStyle name="20% - Énfasis1" xfId="47" xr:uid="{00000000-0005-0000-0000-000026000000}"/>
    <cellStyle name="20% - Énfasis2" xfId="48" xr:uid="{00000000-0005-0000-0000-000027000000}"/>
    <cellStyle name="20% - Énfasis3" xfId="49" xr:uid="{00000000-0005-0000-0000-000028000000}"/>
    <cellStyle name="20% - Énfasis4" xfId="50" xr:uid="{00000000-0005-0000-0000-000029000000}"/>
    <cellStyle name="20% - Énfasis5" xfId="51" xr:uid="{00000000-0005-0000-0000-00002A000000}"/>
    <cellStyle name="20% - Énfasis6" xfId="52" xr:uid="{00000000-0005-0000-0000-00002B000000}"/>
    <cellStyle name="40% - 1. jelölőszín" xfId="53" xr:uid="{00000000-0005-0000-0000-00002C000000}"/>
    <cellStyle name="40% - 1. jelölőszín 2" xfId="54" xr:uid="{00000000-0005-0000-0000-00002D000000}"/>
    <cellStyle name="40% - 1. jelölőszín_20130128_ITS on reporting_Annex I_CA" xfId="55" xr:uid="{00000000-0005-0000-0000-00002E000000}"/>
    <cellStyle name="40% - 2. jelölőszín" xfId="56" xr:uid="{00000000-0005-0000-0000-00002F000000}"/>
    <cellStyle name="40% - 2. jelölőszín 2" xfId="57" xr:uid="{00000000-0005-0000-0000-000030000000}"/>
    <cellStyle name="40% - 2. jelölőszín_20130128_ITS on reporting_Annex I_CA" xfId="58" xr:uid="{00000000-0005-0000-0000-000031000000}"/>
    <cellStyle name="40% - 3. jelölőszín" xfId="59" xr:uid="{00000000-0005-0000-0000-000032000000}"/>
    <cellStyle name="40% - 3. jelölőszín 2" xfId="60" xr:uid="{00000000-0005-0000-0000-000033000000}"/>
    <cellStyle name="40% - 3. jelölőszín_20130128_ITS on reporting_Annex I_CA" xfId="61" xr:uid="{00000000-0005-0000-0000-000034000000}"/>
    <cellStyle name="40% - 4. jelölőszín" xfId="62" xr:uid="{00000000-0005-0000-0000-000035000000}"/>
    <cellStyle name="40% - 4. jelölőszín 2" xfId="63" xr:uid="{00000000-0005-0000-0000-000036000000}"/>
    <cellStyle name="40% - 4. jelölőszín_20130128_ITS on reporting_Annex I_CA" xfId="64" xr:uid="{00000000-0005-0000-0000-000037000000}"/>
    <cellStyle name="40% - 5. jelölőszín" xfId="65" xr:uid="{00000000-0005-0000-0000-000038000000}"/>
    <cellStyle name="40% - 5. jelölőszín 2" xfId="66" xr:uid="{00000000-0005-0000-0000-000039000000}"/>
    <cellStyle name="40% - 5. jelölőszín_20130128_ITS on reporting_Annex I_CA" xfId="67" xr:uid="{00000000-0005-0000-0000-00003A000000}"/>
    <cellStyle name="40% - 6. jelölőszín" xfId="68" xr:uid="{00000000-0005-0000-0000-00003B000000}"/>
    <cellStyle name="40% - 6. jelölőszín 2" xfId="69" xr:uid="{00000000-0005-0000-0000-00003C000000}"/>
    <cellStyle name="40% - 6. jelölőszín_20130128_ITS on reporting_Annex I_CA" xfId="70" xr:uid="{00000000-0005-0000-0000-00003D000000}"/>
    <cellStyle name="40% - Accent1 2" xfId="71" xr:uid="{00000000-0005-0000-0000-00003E000000}"/>
    <cellStyle name="40% - Accent1 3" xfId="291" xr:uid="{00000000-0005-0000-0000-00003F000000}"/>
    <cellStyle name="40% - Accent1 4" xfId="338" xr:uid="{00000000-0005-0000-0000-000040000000}"/>
    <cellStyle name="40% - Accent2 2" xfId="72" xr:uid="{00000000-0005-0000-0000-000041000000}"/>
    <cellStyle name="40% - Accent2 3" xfId="292" xr:uid="{00000000-0005-0000-0000-000042000000}"/>
    <cellStyle name="40% - Accent2 4" xfId="339" xr:uid="{00000000-0005-0000-0000-000043000000}"/>
    <cellStyle name="40% - Accent3 2" xfId="73" xr:uid="{00000000-0005-0000-0000-000044000000}"/>
    <cellStyle name="40% - Accent3 3" xfId="293" xr:uid="{00000000-0005-0000-0000-000045000000}"/>
    <cellStyle name="40% - Accent3 4" xfId="340" xr:uid="{00000000-0005-0000-0000-000046000000}"/>
    <cellStyle name="40% - Accent4 2" xfId="74" xr:uid="{00000000-0005-0000-0000-000047000000}"/>
    <cellStyle name="40% - Accent4 3" xfId="294" xr:uid="{00000000-0005-0000-0000-000048000000}"/>
    <cellStyle name="40% - Accent4 4" xfId="341" xr:uid="{00000000-0005-0000-0000-000049000000}"/>
    <cellStyle name="40% - Accent5 2" xfId="75" xr:uid="{00000000-0005-0000-0000-00004A000000}"/>
    <cellStyle name="40% - Accent5 3" xfId="295" xr:uid="{00000000-0005-0000-0000-00004B000000}"/>
    <cellStyle name="40% - Accent5 4" xfId="342" xr:uid="{00000000-0005-0000-0000-00004C000000}"/>
    <cellStyle name="40% - Accent6 2" xfId="76" xr:uid="{00000000-0005-0000-0000-00004D000000}"/>
    <cellStyle name="40% - Accent6 3" xfId="296" xr:uid="{00000000-0005-0000-0000-00004E000000}"/>
    <cellStyle name="40% - Accent6 4" xfId="343" xr:uid="{00000000-0005-0000-0000-00004F000000}"/>
    <cellStyle name="40% - Énfasis1" xfId="77" xr:uid="{00000000-0005-0000-0000-000050000000}"/>
    <cellStyle name="40% - Énfasis2" xfId="78" xr:uid="{00000000-0005-0000-0000-000051000000}"/>
    <cellStyle name="40% - Énfasis3" xfId="79" xr:uid="{00000000-0005-0000-0000-000052000000}"/>
    <cellStyle name="40% - Énfasis4" xfId="80" xr:uid="{00000000-0005-0000-0000-000053000000}"/>
    <cellStyle name="40% - Énfasis5" xfId="81" xr:uid="{00000000-0005-0000-0000-000054000000}"/>
    <cellStyle name="40% - Énfasis6" xfId="82" xr:uid="{00000000-0005-0000-0000-000055000000}"/>
    <cellStyle name="60% - 1. jelölőszín" xfId="83" xr:uid="{00000000-0005-0000-0000-000056000000}"/>
    <cellStyle name="60% - 2. jelölőszín" xfId="84" xr:uid="{00000000-0005-0000-0000-000057000000}"/>
    <cellStyle name="60% - 3. jelölőszín" xfId="85" xr:uid="{00000000-0005-0000-0000-000058000000}"/>
    <cellStyle name="60% - 4. jelölőszín" xfId="86" xr:uid="{00000000-0005-0000-0000-000059000000}"/>
    <cellStyle name="60% - 5. jelölőszín" xfId="87" xr:uid="{00000000-0005-0000-0000-00005A000000}"/>
    <cellStyle name="60% - 6. jelölőszín" xfId="88" xr:uid="{00000000-0005-0000-0000-00005B000000}"/>
    <cellStyle name="60% - Accent1 2" xfId="89" xr:uid="{00000000-0005-0000-0000-00005C000000}"/>
    <cellStyle name="60% - Accent1 3" xfId="297" xr:uid="{00000000-0005-0000-0000-00005D000000}"/>
    <cellStyle name="60% - Accent1 4" xfId="344" xr:uid="{00000000-0005-0000-0000-00005E000000}"/>
    <cellStyle name="60% - Accent2 2" xfId="90" xr:uid="{00000000-0005-0000-0000-00005F000000}"/>
    <cellStyle name="60% - Accent2 3" xfId="298" xr:uid="{00000000-0005-0000-0000-000060000000}"/>
    <cellStyle name="60% - Accent2 4" xfId="345" xr:uid="{00000000-0005-0000-0000-000061000000}"/>
    <cellStyle name="60% - Accent3 2" xfId="91" xr:uid="{00000000-0005-0000-0000-000062000000}"/>
    <cellStyle name="60% - Accent3 3" xfId="299" xr:uid="{00000000-0005-0000-0000-000063000000}"/>
    <cellStyle name="60% - Accent3 4" xfId="346" xr:uid="{00000000-0005-0000-0000-000064000000}"/>
    <cellStyle name="60% - Accent4 2" xfId="92" xr:uid="{00000000-0005-0000-0000-000065000000}"/>
    <cellStyle name="60% - Accent4 3" xfId="300" xr:uid="{00000000-0005-0000-0000-000066000000}"/>
    <cellStyle name="60% - Accent4 4" xfId="347" xr:uid="{00000000-0005-0000-0000-000067000000}"/>
    <cellStyle name="60% - Accent5 2" xfId="93" xr:uid="{00000000-0005-0000-0000-000068000000}"/>
    <cellStyle name="60% - Accent5 3" xfId="301" xr:uid="{00000000-0005-0000-0000-000069000000}"/>
    <cellStyle name="60% - Accent5 4" xfId="348" xr:uid="{00000000-0005-0000-0000-00006A000000}"/>
    <cellStyle name="60% - Accent6 2" xfId="94" xr:uid="{00000000-0005-0000-0000-00006B000000}"/>
    <cellStyle name="60% - Accent6 3" xfId="302" xr:uid="{00000000-0005-0000-0000-00006C000000}"/>
    <cellStyle name="60% - Accent6 4" xfId="349" xr:uid="{00000000-0005-0000-0000-00006D000000}"/>
    <cellStyle name="60% - Énfasis1" xfId="95" xr:uid="{00000000-0005-0000-0000-00006E000000}"/>
    <cellStyle name="60% - Énfasis2" xfId="96" xr:uid="{00000000-0005-0000-0000-00006F000000}"/>
    <cellStyle name="60% - Énfasis3" xfId="97" xr:uid="{00000000-0005-0000-0000-000070000000}"/>
    <cellStyle name="60% - Énfasis4" xfId="98" xr:uid="{00000000-0005-0000-0000-000071000000}"/>
    <cellStyle name="60% - Énfasis5" xfId="99" xr:uid="{00000000-0005-0000-0000-000072000000}"/>
    <cellStyle name="60% - Énfasis6" xfId="100" xr:uid="{00000000-0005-0000-0000-000073000000}"/>
    <cellStyle name="Accent1 2" xfId="101" xr:uid="{00000000-0005-0000-0000-000074000000}"/>
    <cellStyle name="Accent1 3" xfId="303" xr:uid="{00000000-0005-0000-0000-000075000000}"/>
    <cellStyle name="Accent1 4" xfId="350" xr:uid="{00000000-0005-0000-0000-000076000000}"/>
    <cellStyle name="Accent2 2" xfId="102" xr:uid="{00000000-0005-0000-0000-000077000000}"/>
    <cellStyle name="Accent2 3" xfId="304" xr:uid="{00000000-0005-0000-0000-000078000000}"/>
    <cellStyle name="Accent2 4" xfId="351" xr:uid="{00000000-0005-0000-0000-000079000000}"/>
    <cellStyle name="Accent3 2" xfId="103" xr:uid="{00000000-0005-0000-0000-00007A000000}"/>
    <cellStyle name="Accent3 3" xfId="305" xr:uid="{00000000-0005-0000-0000-00007B000000}"/>
    <cellStyle name="Accent3 4" xfId="352" xr:uid="{00000000-0005-0000-0000-00007C000000}"/>
    <cellStyle name="Accent4 2" xfId="104" xr:uid="{00000000-0005-0000-0000-00007D000000}"/>
    <cellStyle name="Accent4 3" xfId="306" xr:uid="{00000000-0005-0000-0000-00007E000000}"/>
    <cellStyle name="Accent4 4" xfId="353" xr:uid="{00000000-0005-0000-0000-00007F000000}"/>
    <cellStyle name="Accent5 2" xfId="105" xr:uid="{00000000-0005-0000-0000-000080000000}"/>
    <cellStyle name="Accent5 3" xfId="307" xr:uid="{00000000-0005-0000-0000-000081000000}"/>
    <cellStyle name="Accent5 4" xfId="354" xr:uid="{00000000-0005-0000-0000-000082000000}"/>
    <cellStyle name="Accent6 2" xfId="106" xr:uid="{00000000-0005-0000-0000-000083000000}"/>
    <cellStyle name="Accent6 3" xfId="308" xr:uid="{00000000-0005-0000-0000-000084000000}"/>
    <cellStyle name="Accent6 4" xfId="355" xr:uid="{00000000-0005-0000-0000-000085000000}"/>
    <cellStyle name="Bad 2" xfId="107" xr:uid="{00000000-0005-0000-0000-000086000000}"/>
    <cellStyle name="Bad 3" xfId="309" xr:uid="{00000000-0005-0000-0000-000087000000}"/>
    <cellStyle name="Bad 4" xfId="356" xr:uid="{00000000-0005-0000-0000-000088000000}"/>
    <cellStyle name="Bevitel" xfId="108" xr:uid="{00000000-0005-0000-0000-000089000000}"/>
    <cellStyle name="Bevitel 2" xfId="388" xr:uid="{00000000-0005-0000-0000-00008A000000}"/>
    <cellStyle name="Bevitel 3" xfId="409" xr:uid="{00000000-0005-0000-0000-00008B000000}"/>
    <cellStyle name="Bevitel 4" xfId="407" xr:uid="{00000000-0005-0000-0000-00008C000000}"/>
    <cellStyle name="Bevitel 5" xfId="463" xr:uid="{00000000-0005-0000-0000-00008D000000}"/>
    <cellStyle name="Buena" xfId="109" xr:uid="{00000000-0005-0000-0000-00008E000000}"/>
    <cellStyle name="Calculation 2" xfId="110" xr:uid="{00000000-0005-0000-0000-00008F000000}"/>
    <cellStyle name="Calculation 2 2" xfId="389" xr:uid="{00000000-0005-0000-0000-000090000000}"/>
    <cellStyle name="Calculation 2 3" xfId="417" xr:uid="{00000000-0005-0000-0000-000091000000}"/>
    <cellStyle name="Calculation 2 4" xfId="385" xr:uid="{00000000-0005-0000-0000-000092000000}"/>
    <cellStyle name="Calculation 2 5" xfId="466" xr:uid="{00000000-0005-0000-0000-000093000000}"/>
    <cellStyle name="Calculation 3" xfId="310" xr:uid="{00000000-0005-0000-0000-000094000000}"/>
    <cellStyle name="Calculation 3 2" xfId="411" xr:uid="{00000000-0005-0000-0000-000095000000}"/>
    <cellStyle name="Calculation 3 3" xfId="433" xr:uid="{00000000-0005-0000-0000-000096000000}"/>
    <cellStyle name="Calculation 3 4" xfId="448" xr:uid="{00000000-0005-0000-0000-000097000000}"/>
    <cellStyle name="Calculation 3 5" xfId="475" xr:uid="{00000000-0005-0000-0000-000098000000}"/>
    <cellStyle name="Calculation 4" xfId="357" xr:uid="{00000000-0005-0000-0000-000099000000}"/>
    <cellStyle name="Calculation 4 2" xfId="418" xr:uid="{00000000-0005-0000-0000-00009A000000}"/>
    <cellStyle name="Calculation 4 3" xfId="440" xr:uid="{00000000-0005-0000-0000-00009B000000}"/>
    <cellStyle name="Calculation 4 4" xfId="453" xr:uid="{00000000-0005-0000-0000-00009C000000}"/>
    <cellStyle name="Calculation 4 5" xfId="480" xr:uid="{00000000-0005-0000-0000-00009D000000}"/>
    <cellStyle name="Cálculo" xfId="111" xr:uid="{00000000-0005-0000-0000-00009E000000}"/>
    <cellStyle name="Cálculo 2" xfId="390" xr:uid="{00000000-0005-0000-0000-00009F000000}"/>
    <cellStyle name="Cálculo 3" xfId="408" xr:uid="{00000000-0005-0000-0000-0000A0000000}"/>
    <cellStyle name="Cálculo 4" xfId="441" xr:uid="{00000000-0005-0000-0000-0000A1000000}"/>
    <cellStyle name="Cálculo 5" xfId="462" xr:uid="{00000000-0005-0000-0000-0000A2000000}"/>
    <cellStyle name="Celda de comprobación" xfId="112" xr:uid="{00000000-0005-0000-0000-0000A3000000}"/>
    <cellStyle name="Celda vinculada" xfId="113" xr:uid="{00000000-0005-0000-0000-0000A4000000}"/>
    <cellStyle name="Check Cell 2" xfId="114" xr:uid="{00000000-0005-0000-0000-0000A5000000}"/>
    <cellStyle name="Check Cell 3" xfId="311" xr:uid="{00000000-0005-0000-0000-0000A6000000}"/>
    <cellStyle name="Check Cell 4" xfId="358" xr:uid="{00000000-0005-0000-0000-0000A7000000}"/>
    <cellStyle name="checkExposure" xfId="115" xr:uid="{00000000-0005-0000-0000-0000A8000000}"/>
    <cellStyle name="Cím" xfId="116" xr:uid="{00000000-0005-0000-0000-0000A9000000}"/>
    <cellStyle name="Címsor 1" xfId="117" xr:uid="{00000000-0005-0000-0000-0000AA000000}"/>
    <cellStyle name="Címsor 2" xfId="118" xr:uid="{00000000-0005-0000-0000-0000AB000000}"/>
    <cellStyle name="Címsor 3" xfId="119" xr:uid="{00000000-0005-0000-0000-0000AC000000}"/>
    <cellStyle name="Címsor 4" xfId="120" xr:uid="{00000000-0005-0000-0000-0000AD000000}"/>
    <cellStyle name="Comma 2" xfId="3" xr:uid="{00000000-0005-0000-0000-0000AE000000}"/>
    <cellStyle name="Comma 2 2" xfId="359" xr:uid="{00000000-0005-0000-0000-0000AF000000}"/>
    <cellStyle name="Comma 3" xfId="4" xr:uid="{00000000-0005-0000-0000-0000B0000000}"/>
    <cellStyle name="Ellenőrzőcella" xfId="121" xr:uid="{00000000-0005-0000-0000-0000B1000000}"/>
    <cellStyle name="Encabezado 4" xfId="122" xr:uid="{00000000-0005-0000-0000-0000B2000000}"/>
    <cellStyle name="Énfasis1" xfId="123" xr:uid="{00000000-0005-0000-0000-0000B3000000}"/>
    <cellStyle name="Énfasis2" xfId="124" xr:uid="{00000000-0005-0000-0000-0000B4000000}"/>
    <cellStyle name="Énfasis3" xfId="125" xr:uid="{00000000-0005-0000-0000-0000B5000000}"/>
    <cellStyle name="Énfasis4" xfId="126" xr:uid="{00000000-0005-0000-0000-0000B6000000}"/>
    <cellStyle name="Énfasis5" xfId="127" xr:uid="{00000000-0005-0000-0000-0000B7000000}"/>
    <cellStyle name="Énfasis6" xfId="128" xr:uid="{00000000-0005-0000-0000-0000B8000000}"/>
    <cellStyle name="Entrada" xfId="129" xr:uid="{00000000-0005-0000-0000-0000B9000000}"/>
    <cellStyle name="Entrada 2" xfId="393" xr:uid="{00000000-0005-0000-0000-0000BA000000}"/>
    <cellStyle name="Entrada 3" xfId="384" xr:uid="{00000000-0005-0000-0000-0000BB000000}"/>
    <cellStyle name="Entrada 4" xfId="439" xr:uid="{00000000-0005-0000-0000-0000BC000000}"/>
    <cellStyle name="Entrada 5" xfId="461" xr:uid="{00000000-0005-0000-0000-0000BD000000}"/>
    <cellStyle name="Explanatory Text 2" xfId="130" xr:uid="{00000000-0005-0000-0000-0000BE000000}"/>
    <cellStyle name="Explanatory Text 3" xfId="312" xr:uid="{00000000-0005-0000-0000-0000BF000000}"/>
    <cellStyle name="Explanatory Text 4" xfId="360" xr:uid="{00000000-0005-0000-0000-0000C0000000}"/>
    <cellStyle name="Figyelmeztetés" xfId="131" xr:uid="{00000000-0005-0000-0000-0000C1000000}"/>
    <cellStyle name="Good 2" xfId="132" xr:uid="{00000000-0005-0000-0000-0000C2000000}"/>
    <cellStyle name="Good 3" xfId="313" xr:uid="{00000000-0005-0000-0000-0000C3000000}"/>
    <cellStyle name="Good 4" xfId="361" xr:uid="{00000000-0005-0000-0000-0000C4000000}"/>
    <cellStyle name="greyed" xfId="133" xr:uid="{00000000-0005-0000-0000-0000C5000000}"/>
    <cellStyle name="Heading 1 2" xfId="134" xr:uid="{00000000-0005-0000-0000-0000C6000000}"/>
    <cellStyle name="Heading 1 3" xfId="314" xr:uid="{00000000-0005-0000-0000-0000C7000000}"/>
    <cellStyle name="Heading 1 4" xfId="362" xr:uid="{00000000-0005-0000-0000-0000C8000000}"/>
    <cellStyle name="Heading 2 2" xfId="135" xr:uid="{00000000-0005-0000-0000-0000C9000000}"/>
    <cellStyle name="Heading 2 3" xfId="315" xr:uid="{00000000-0005-0000-0000-0000CA000000}"/>
    <cellStyle name="Heading 2 4" xfId="363" xr:uid="{00000000-0005-0000-0000-0000CB000000}"/>
    <cellStyle name="Heading 3 2" xfId="136" xr:uid="{00000000-0005-0000-0000-0000CC000000}"/>
    <cellStyle name="Heading 3 3" xfId="316" xr:uid="{00000000-0005-0000-0000-0000CD000000}"/>
    <cellStyle name="Heading 3 4" xfId="364" xr:uid="{00000000-0005-0000-0000-0000CE000000}"/>
    <cellStyle name="Heading 4 2" xfId="137" xr:uid="{00000000-0005-0000-0000-0000CF000000}"/>
    <cellStyle name="Heading 4 3" xfId="317" xr:uid="{00000000-0005-0000-0000-0000D0000000}"/>
    <cellStyle name="Heading 4 4" xfId="365" xr:uid="{00000000-0005-0000-0000-0000D1000000}"/>
    <cellStyle name="HeadingTable" xfId="138" xr:uid="{00000000-0005-0000-0000-0000D2000000}"/>
    <cellStyle name="highlightExposure" xfId="139" xr:uid="{00000000-0005-0000-0000-0000D3000000}"/>
    <cellStyle name="highlightPD" xfId="140" xr:uid="{00000000-0005-0000-0000-0000D4000000}"/>
    <cellStyle name="highlightPercentage" xfId="141" xr:uid="{00000000-0005-0000-0000-0000D5000000}"/>
    <cellStyle name="highlightText" xfId="142" xr:uid="{00000000-0005-0000-0000-0000D6000000}"/>
    <cellStyle name="Hipervínculo 2" xfId="143" xr:uid="{00000000-0005-0000-0000-0000D7000000}"/>
    <cellStyle name="Hivatkozott cella" xfId="144" xr:uid="{00000000-0005-0000-0000-0000D8000000}"/>
    <cellStyle name="Hyperlink" xfId="1" builtinId="8"/>
    <cellStyle name="Hyperlink 2" xfId="7" xr:uid="{00000000-0005-0000-0000-0000DA000000}"/>
    <cellStyle name="Hyperlink 2 2" xfId="145" xr:uid="{00000000-0005-0000-0000-0000DB000000}"/>
    <cellStyle name="Hyperlink 3" xfId="146" xr:uid="{00000000-0005-0000-0000-0000DC000000}"/>
    <cellStyle name="Hyperlink 3 2" xfId="147" xr:uid="{00000000-0005-0000-0000-0000DD000000}"/>
    <cellStyle name="Incorrecto" xfId="148" xr:uid="{00000000-0005-0000-0000-0000DE000000}"/>
    <cellStyle name="Input 2" xfId="149" xr:uid="{00000000-0005-0000-0000-0000DF000000}"/>
    <cellStyle name="Input 2 2" xfId="394" xr:uid="{00000000-0005-0000-0000-0000E0000000}"/>
    <cellStyle name="Input 2 3" xfId="416" xr:uid="{00000000-0005-0000-0000-0000E1000000}"/>
    <cellStyle name="Input 2 4" xfId="410" xr:uid="{00000000-0005-0000-0000-0000E2000000}"/>
    <cellStyle name="Input 2 5" xfId="460" xr:uid="{00000000-0005-0000-0000-0000E3000000}"/>
    <cellStyle name="Input 3" xfId="318" xr:uid="{00000000-0005-0000-0000-0000E4000000}"/>
    <cellStyle name="Input 3 2" xfId="412" xr:uid="{00000000-0005-0000-0000-0000E5000000}"/>
    <cellStyle name="Input 3 3" xfId="434" xr:uid="{00000000-0005-0000-0000-0000E6000000}"/>
    <cellStyle name="Input 3 4" xfId="449" xr:uid="{00000000-0005-0000-0000-0000E7000000}"/>
    <cellStyle name="Input 3 5" xfId="476" xr:uid="{00000000-0005-0000-0000-0000E8000000}"/>
    <cellStyle name="Input 4" xfId="366" xr:uid="{00000000-0005-0000-0000-0000E9000000}"/>
    <cellStyle name="Input 4 2" xfId="420" xr:uid="{00000000-0005-0000-0000-0000EA000000}"/>
    <cellStyle name="Input 4 3" xfId="442" xr:uid="{00000000-0005-0000-0000-0000EB000000}"/>
    <cellStyle name="Input 4 4" xfId="454" xr:uid="{00000000-0005-0000-0000-0000EC000000}"/>
    <cellStyle name="Input 4 5" xfId="481" xr:uid="{00000000-0005-0000-0000-0000ED000000}"/>
    <cellStyle name="inputDate" xfId="150" xr:uid="{00000000-0005-0000-0000-0000EE000000}"/>
    <cellStyle name="inputExposure" xfId="151" xr:uid="{00000000-0005-0000-0000-0000EF000000}"/>
    <cellStyle name="inputMaturity" xfId="152" xr:uid="{00000000-0005-0000-0000-0000F0000000}"/>
    <cellStyle name="inputParameterE" xfId="153" xr:uid="{00000000-0005-0000-0000-0000F1000000}"/>
    <cellStyle name="inputPD" xfId="154" xr:uid="{00000000-0005-0000-0000-0000F2000000}"/>
    <cellStyle name="inputPercentage" xfId="155" xr:uid="{00000000-0005-0000-0000-0000F3000000}"/>
    <cellStyle name="inputPercentage 2" xfId="395" xr:uid="{00000000-0005-0000-0000-0000F4000000}"/>
    <cellStyle name="inputPercentage 3" xfId="386" xr:uid="{00000000-0005-0000-0000-0000F5000000}"/>
    <cellStyle name="inputPercentageL" xfId="156" xr:uid="{00000000-0005-0000-0000-0000F6000000}"/>
    <cellStyle name="inputPercentageS" xfId="157" xr:uid="{00000000-0005-0000-0000-0000F7000000}"/>
    <cellStyle name="inputPercentageS 2" xfId="396" xr:uid="{00000000-0005-0000-0000-0000F8000000}"/>
    <cellStyle name="inputPercentageS 3" xfId="432" xr:uid="{00000000-0005-0000-0000-0000F9000000}"/>
    <cellStyle name="inputSelection" xfId="158" xr:uid="{00000000-0005-0000-0000-0000FA000000}"/>
    <cellStyle name="inputText" xfId="159" xr:uid="{00000000-0005-0000-0000-0000FB000000}"/>
    <cellStyle name="Jegyzet" xfId="160" xr:uid="{00000000-0005-0000-0000-0000FC000000}"/>
    <cellStyle name="Jegyzet 2" xfId="397" xr:uid="{00000000-0005-0000-0000-0000FD000000}"/>
    <cellStyle name="Jegyzet 3" xfId="383" xr:uid="{00000000-0005-0000-0000-0000FE000000}"/>
    <cellStyle name="Jegyzet 4" xfId="431" xr:uid="{00000000-0005-0000-0000-0000FF000000}"/>
    <cellStyle name="Jegyzet 5" xfId="467" xr:uid="{00000000-0005-0000-0000-000000010000}"/>
    <cellStyle name="Jelölőszín (1)" xfId="161" xr:uid="{00000000-0005-0000-0000-000001010000}"/>
    <cellStyle name="Jelölőszín (2)" xfId="162" xr:uid="{00000000-0005-0000-0000-000002010000}"/>
    <cellStyle name="Jelölőszín (3)" xfId="163" xr:uid="{00000000-0005-0000-0000-000003010000}"/>
    <cellStyle name="Jelölőszín (4)" xfId="164" xr:uid="{00000000-0005-0000-0000-000004010000}"/>
    <cellStyle name="Jelölőszín (5)" xfId="165" xr:uid="{00000000-0005-0000-0000-000005010000}"/>
    <cellStyle name="Jelölőszín (6)" xfId="166" xr:uid="{00000000-0005-0000-0000-000006010000}"/>
    <cellStyle name="Jó" xfId="167" xr:uid="{00000000-0005-0000-0000-000007010000}"/>
    <cellStyle name="Kimenet" xfId="168" xr:uid="{00000000-0005-0000-0000-000008010000}"/>
    <cellStyle name="Kimenet 2" xfId="398" xr:uid="{00000000-0005-0000-0000-000009010000}"/>
    <cellStyle name="Kimenet 3" xfId="382" xr:uid="{00000000-0005-0000-0000-00000A010000}"/>
    <cellStyle name="Kimenet 4" xfId="387" xr:uid="{00000000-0005-0000-0000-00000B010000}"/>
    <cellStyle name="Kimenet 5" xfId="459" xr:uid="{00000000-0005-0000-0000-00000C010000}"/>
    <cellStyle name="Lien hypertexte 2" xfId="169" xr:uid="{00000000-0005-0000-0000-00000D010000}"/>
    <cellStyle name="Lien hypertexte 3" xfId="170" xr:uid="{00000000-0005-0000-0000-00000E010000}"/>
    <cellStyle name="Linked Cell 2" xfId="171" xr:uid="{00000000-0005-0000-0000-00000F010000}"/>
    <cellStyle name="Linked Cell 3" xfId="319" xr:uid="{00000000-0005-0000-0000-000010010000}"/>
    <cellStyle name="Linked Cell 4" xfId="367" xr:uid="{00000000-0005-0000-0000-000011010000}"/>
    <cellStyle name="Magyarázó szöveg" xfId="172" xr:uid="{00000000-0005-0000-0000-000012010000}"/>
    <cellStyle name="Millares 2" xfId="173" xr:uid="{00000000-0005-0000-0000-000013010000}"/>
    <cellStyle name="Millares 2 2" xfId="174" xr:uid="{00000000-0005-0000-0000-000014010000}"/>
    <cellStyle name="Millares 3" xfId="175" xr:uid="{00000000-0005-0000-0000-000015010000}"/>
    <cellStyle name="Millares 3 2" xfId="176" xr:uid="{00000000-0005-0000-0000-000016010000}"/>
    <cellStyle name="Millares 3 2 2" xfId="465" xr:uid="{00000000-0005-0000-0000-000017010000}"/>
    <cellStyle name="Millares 3 3" xfId="464" xr:uid="{00000000-0005-0000-0000-000018010000}"/>
    <cellStyle name="Navadno_List1" xfId="177" xr:uid="{00000000-0005-0000-0000-000019010000}"/>
    <cellStyle name="Neutral 2" xfId="178" xr:uid="{00000000-0005-0000-0000-00001A010000}"/>
    <cellStyle name="Neutral 3" xfId="320" xr:uid="{00000000-0005-0000-0000-00001B010000}"/>
    <cellStyle name="Neutral 4" xfId="368" xr:uid="{00000000-0005-0000-0000-00001C010000}"/>
    <cellStyle name="Normal" xfId="0" builtinId="0"/>
    <cellStyle name="Normal 10" xfId="15" xr:uid="{00000000-0005-0000-0000-00001E010000}"/>
    <cellStyle name="Normal 10 2" xfId="278" xr:uid="{00000000-0005-0000-0000-00001F010000}"/>
    <cellStyle name="Normal 11" xfId="279" xr:uid="{00000000-0005-0000-0000-000020010000}"/>
    <cellStyle name="Normal 12" xfId="281" xr:uid="{00000000-0005-0000-0000-000021010000}"/>
    <cellStyle name="Normal 12 2" xfId="284" xr:uid="{00000000-0005-0000-0000-000022010000}"/>
    <cellStyle name="Normal 13" xfId="282" xr:uid="{00000000-0005-0000-0000-000023010000}"/>
    <cellStyle name="Normal 14" xfId="283" xr:uid="{00000000-0005-0000-0000-000024010000}"/>
    <cellStyle name="Normal 15" xfId="331" xr:uid="{00000000-0005-0000-0000-000025010000}"/>
    <cellStyle name="Normal 16" xfId="14" xr:uid="{00000000-0005-0000-0000-000026010000}"/>
    <cellStyle name="Normal 16 2" xfId="488" xr:uid="{228C4671-AE83-4FDE-A10D-A6CE9D985B61}"/>
    <cellStyle name="Normal 17" xfId="487" xr:uid="{E5ED7613-7A07-44BC-A72E-FBAE32DCB260}"/>
    <cellStyle name="Normal 2" xfId="2" xr:uid="{00000000-0005-0000-0000-000027010000}"/>
    <cellStyle name="Normal 2 10" xfId="377" xr:uid="{00000000-0005-0000-0000-000028010000}"/>
    <cellStyle name="Normal 2 2" xfId="8" xr:uid="{00000000-0005-0000-0000-000029010000}"/>
    <cellStyle name="Normal 2 2 2" xfId="179" xr:uid="{00000000-0005-0000-0000-00002A010000}"/>
    <cellStyle name="Normal 2 2 3" xfId="180" xr:uid="{00000000-0005-0000-0000-00002B010000}"/>
    <cellStyle name="Normal 2 2 3 2" xfId="181" xr:uid="{00000000-0005-0000-0000-00002C010000}"/>
    <cellStyle name="Normal 2 2 4" xfId="16" xr:uid="{00000000-0005-0000-0000-00002D010000}"/>
    <cellStyle name="Normal 2 2_COREP GL04rev3" xfId="182" xr:uid="{00000000-0005-0000-0000-00002E010000}"/>
    <cellStyle name="Normal 2 3" xfId="183" xr:uid="{00000000-0005-0000-0000-00002F010000}"/>
    <cellStyle name="Normal 2 4" xfId="184" xr:uid="{00000000-0005-0000-0000-000030010000}"/>
    <cellStyle name="Normal 2 4 2" xfId="276" xr:uid="{00000000-0005-0000-0000-000031010000}"/>
    <cellStyle name="Normal 2 5" xfId="185" xr:uid="{00000000-0005-0000-0000-000032010000}"/>
    <cellStyle name="Normal 2 6" xfId="275" xr:uid="{00000000-0005-0000-0000-000033010000}"/>
    <cellStyle name="Normal 2 7" xfId="277" xr:uid="{00000000-0005-0000-0000-000034010000}"/>
    <cellStyle name="Normal 2 8" xfId="369" xr:uid="{00000000-0005-0000-0000-000035010000}"/>
    <cellStyle name="Normal 2 9" xfId="376" xr:uid="{00000000-0005-0000-0000-000036010000}"/>
    <cellStyle name="Normal 2_~0149226" xfId="186" xr:uid="{00000000-0005-0000-0000-000037010000}"/>
    <cellStyle name="Normal 3" xfId="5" xr:uid="{00000000-0005-0000-0000-000038010000}"/>
    <cellStyle name="Normal 3 2" xfId="9" xr:uid="{00000000-0005-0000-0000-000039010000}"/>
    <cellStyle name="Normal 3 3" xfId="10" xr:uid="{00000000-0005-0000-0000-00003A010000}"/>
    <cellStyle name="Normal 3 3 2" xfId="11" xr:uid="{00000000-0005-0000-0000-00003B010000}"/>
    <cellStyle name="Normal 3 3 2 2" xfId="17" xr:uid="{00000000-0005-0000-0000-00003C010000}"/>
    <cellStyle name="Normal 3 3 3" xfId="187" xr:uid="{00000000-0005-0000-0000-00003D010000}"/>
    <cellStyle name="Normal 3 4" xfId="188" xr:uid="{00000000-0005-0000-0000-00003E010000}"/>
    <cellStyle name="Normal 3 5" xfId="189" xr:uid="{00000000-0005-0000-0000-00003F010000}"/>
    <cellStyle name="Normal 3_~1520012" xfId="190" xr:uid="{00000000-0005-0000-0000-000040010000}"/>
    <cellStyle name="Normal 4" xfId="6" xr:uid="{00000000-0005-0000-0000-000041010000}"/>
    <cellStyle name="Normal 4 2" xfId="13" xr:uid="{00000000-0005-0000-0000-000042010000}"/>
    <cellStyle name="Normal 4 2 2" xfId="21" xr:uid="{00000000-0005-0000-0000-000043010000}"/>
    <cellStyle name="Normal 4 3" xfId="19" xr:uid="{00000000-0005-0000-0000-000044010000}"/>
    <cellStyle name="Normal 4 4" xfId="191" xr:uid="{00000000-0005-0000-0000-000045010000}"/>
    <cellStyle name="Normal 5" xfId="12" xr:uid="{00000000-0005-0000-0000-000046010000}"/>
    <cellStyle name="Normal 5 2" xfId="192" xr:uid="{00000000-0005-0000-0000-000047010000}"/>
    <cellStyle name="Normal 5 3" xfId="193" xr:uid="{00000000-0005-0000-0000-000048010000}"/>
    <cellStyle name="Normal 5 4" xfId="370" xr:uid="{00000000-0005-0000-0000-000049010000}"/>
    <cellStyle name="Normal 5 5" xfId="378" xr:uid="{00000000-0005-0000-0000-00004A010000}"/>
    <cellStyle name="Normal 5 6" xfId="379" xr:uid="{00000000-0005-0000-0000-00004B010000}"/>
    <cellStyle name="Normal 5 7" xfId="20" xr:uid="{00000000-0005-0000-0000-00004C010000}"/>
    <cellStyle name="Normal 5 8" xfId="458" xr:uid="{00000000-0005-0000-0000-00004D010000}"/>
    <cellStyle name="Normal 5_20130128_ITS on reporting_Annex I_CA" xfId="194" xr:uid="{00000000-0005-0000-0000-00004E010000}"/>
    <cellStyle name="Normal 6" xfId="195" xr:uid="{00000000-0005-0000-0000-00004F010000}"/>
    <cellStyle name="Normal 6 2" xfId="485" xr:uid="{00000000-0005-0000-0000-000050010000}"/>
    <cellStyle name="Normal 7" xfId="196" xr:uid="{00000000-0005-0000-0000-000051010000}"/>
    <cellStyle name="Normal 7 2" xfId="197" xr:uid="{00000000-0005-0000-0000-000052010000}"/>
    <cellStyle name="Normal 7 3" xfId="198" xr:uid="{00000000-0005-0000-0000-000053010000}"/>
    <cellStyle name="Normal 8" xfId="199" xr:uid="{00000000-0005-0000-0000-000054010000}"/>
    <cellStyle name="Normal 8 2" xfId="18" xr:uid="{00000000-0005-0000-0000-000055010000}"/>
    <cellStyle name="Normal 9" xfId="200" xr:uid="{00000000-0005-0000-0000-000056010000}"/>
    <cellStyle name="Normale_2011 04 14 Templates for stress test_bcl" xfId="201" xr:uid="{00000000-0005-0000-0000-000057010000}"/>
    <cellStyle name="Normalno 2" xfId="321" xr:uid="{00000000-0005-0000-0000-000058010000}"/>
    <cellStyle name="Normalno 2 2" xfId="322" xr:uid="{00000000-0005-0000-0000-000059010000}"/>
    <cellStyle name="Normalno 3" xfId="323" xr:uid="{00000000-0005-0000-0000-00005A010000}"/>
    <cellStyle name="Notas" xfId="202" xr:uid="{00000000-0005-0000-0000-00005B010000}"/>
    <cellStyle name="Notas 2" xfId="399" xr:uid="{00000000-0005-0000-0000-00005C010000}"/>
    <cellStyle name="Notas 3" xfId="381" xr:uid="{00000000-0005-0000-0000-00005D010000}"/>
    <cellStyle name="Notas 4" xfId="391" xr:uid="{00000000-0005-0000-0000-00005E010000}"/>
    <cellStyle name="Notas 5" xfId="468" xr:uid="{00000000-0005-0000-0000-00005F010000}"/>
    <cellStyle name="Note 2" xfId="203" xr:uid="{00000000-0005-0000-0000-000060010000}"/>
    <cellStyle name="Note 2 2" xfId="400" xr:uid="{00000000-0005-0000-0000-000061010000}"/>
    <cellStyle name="Note 2 3" xfId="380" xr:uid="{00000000-0005-0000-0000-000062010000}"/>
    <cellStyle name="Note 2 4" xfId="392" xr:uid="{00000000-0005-0000-0000-000063010000}"/>
    <cellStyle name="Note 2 5" xfId="469" xr:uid="{00000000-0005-0000-0000-000064010000}"/>
    <cellStyle name="Note 3" xfId="324" xr:uid="{00000000-0005-0000-0000-000065010000}"/>
    <cellStyle name="Note 3 2" xfId="413" xr:uid="{00000000-0005-0000-0000-000066010000}"/>
    <cellStyle name="Note 3 3" xfId="435" xr:uid="{00000000-0005-0000-0000-000067010000}"/>
    <cellStyle name="Note 3 4" xfId="450" xr:uid="{00000000-0005-0000-0000-000068010000}"/>
    <cellStyle name="Note 3 5" xfId="477" xr:uid="{00000000-0005-0000-0000-000069010000}"/>
    <cellStyle name="Note 4" xfId="371" xr:uid="{00000000-0005-0000-0000-00006A010000}"/>
    <cellStyle name="Note 4 2" xfId="421" xr:uid="{00000000-0005-0000-0000-00006B010000}"/>
    <cellStyle name="Note 4 3" xfId="443" xr:uid="{00000000-0005-0000-0000-00006C010000}"/>
    <cellStyle name="Note 4 4" xfId="455" xr:uid="{00000000-0005-0000-0000-00006D010000}"/>
    <cellStyle name="Note 4 5" xfId="482" xr:uid="{00000000-0005-0000-0000-00006E010000}"/>
    <cellStyle name="Obično 2" xfId="204" xr:uid="{00000000-0005-0000-0000-00006F010000}"/>
    <cellStyle name="Obično 2 2" xfId="325" xr:uid="{00000000-0005-0000-0000-000070010000}"/>
    <cellStyle name="Obično 3" xfId="205" xr:uid="{00000000-0005-0000-0000-000071010000}"/>
    <cellStyle name="Obično 3 2" xfId="206" xr:uid="{00000000-0005-0000-0000-000072010000}"/>
    <cellStyle name="Obično 3 3" xfId="207" xr:uid="{00000000-0005-0000-0000-000073010000}"/>
    <cellStyle name="Obično 4" xfId="208" xr:uid="{00000000-0005-0000-0000-000074010000}"/>
    <cellStyle name="Obično 5" xfId="209" xr:uid="{00000000-0005-0000-0000-000075010000}"/>
    <cellStyle name="Obično 6" xfId="210" xr:uid="{00000000-0005-0000-0000-000076010000}"/>
    <cellStyle name="Obično 7" xfId="211" xr:uid="{00000000-0005-0000-0000-000077010000}"/>
    <cellStyle name="Obično_20091201 NADZORNA tag i map" xfId="326" xr:uid="{00000000-0005-0000-0000-000078010000}"/>
    <cellStyle name="optionalExposure" xfId="212" xr:uid="{00000000-0005-0000-0000-000079010000}"/>
    <cellStyle name="optionalMaturity" xfId="213" xr:uid="{00000000-0005-0000-0000-00007A010000}"/>
    <cellStyle name="optionalPD" xfId="214" xr:uid="{00000000-0005-0000-0000-00007B010000}"/>
    <cellStyle name="optionalPercentage" xfId="215" xr:uid="{00000000-0005-0000-0000-00007C010000}"/>
    <cellStyle name="optionalPercentageL" xfId="216" xr:uid="{00000000-0005-0000-0000-00007D010000}"/>
    <cellStyle name="optionalPercentageS" xfId="217" xr:uid="{00000000-0005-0000-0000-00007E010000}"/>
    <cellStyle name="optionalPercentageS 2" xfId="401" xr:uid="{00000000-0005-0000-0000-00007F010000}"/>
    <cellStyle name="optionalPercentageS 3" xfId="430" xr:uid="{00000000-0005-0000-0000-000080010000}"/>
    <cellStyle name="optionalSelection" xfId="218" xr:uid="{00000000-0005-0000-0000-000081010000}"/>
    <cellStyle name="optionalText" xfId="219" xr:uid="{00000000-0005-0000-0000-000082010000}"/>
    <cellStyle name="Összesen" xfId="220" xr:uid="{00000000-0005-0000-0000-000083010000}"/>
    <cellStyle name="Összesen 2" xfId="402" xr:uid="{00000000-0005-0000-0000-000084010000}"/>
    <cellStyle name="Összesen 3" xfId="424" xr:uid="{00000000-0005-0000-0000-000085010000}"/>
    <cellStyle name="Összesen 4" xfId="429" xr:uid="{00000000-0005-0000-0000-000086010000}"/>
    <cellStyle name="Összesen 5" xfId="470" xr:uid="{00000000-0005-0000-0000-000087010000}"/>
    <cellStyle name="Output 2" xfId="221" xr:uid="{00000000-0005-0000-0000-000088010000}"/>
    <cellStyle name="Output 2 2" xfId="403" xr:uid="{00000000-0005-0000-0000-000089010000}"/>
    <cellStyle name="Output 2 3" xfId="425" xr:uid="{00000000-0005-0000-0000-00008A010000}"/>
    <cellStyle name="Output 2 4" xfId="419" xr:uid="{00000000-0005-0000-0000-00008B010000}"/>
    <cellStyle name="Output 2 5" xfId="471" xr:uid="{00000000-0005-0000-0000-00008C010000}"/>
    <cellStyle name="Output 3" xfId="327" xr:uid="{00000000-0005-0000-0000-00008D010000}"/>
    <cellStyle name="Output 3 2" xfId="414" xr:uid="{00000000-0005-0000-0000-00008E010000}"/>
    <cellStyle name="Output 3 3" xfId="436" xr:uid="{00000000-0005-0000-0000-00008F010000}"/>
    <cellStyle name="Output 3 4" xfId="451" xr:uid="{00000000-0005-0000-0000-000090010000}"/>
    <cellStyle name="Output 3 5" xfId="478" xr:uid="{00000000-0005-0000-0000-000091010000}"/>
    <cellStyle name="Output 4" xfId="372" xr:uid="{00000000-0005-0000-0000-000092010000}"/>
    <cellStyle name="Output 4 2" xfId="422" xr:uid="{00000000-0005-0000-0000-000093010000}"/>
    <cellStyle name="Output 4 3" xfId="444" xr:uid="{00000000-0005-0000-0000-000094010000}"/>
    <cellStyle name="Output 4 4" xfId="456" xr:uid="{00000000-0005-0000-0000-000095010000}"/>
    <cellStyle name="Output 4 5" xfId="483" xr:uid="{00000000-0005-0000-0000-000096010000}"/>
    <cellStyle name="Percent" xfId="486" builtinId="5"/>
    <cellStyle name="Porcentual 2" xfId="222" xr:uid="{00000000-0005-0000-0000-000097010000}"/>
    <cellStyle name="Porcentual 2 2" xfId="223" xr:uid="{00000000-0005-0000-0000-000098010000}"/>
    <cellStyle name="Postotak 2" xfId="224" xr:uid="{00000000-0005-0000-0000-000099010000}"/>
    <cellStyle name="Prozent 2" xfId="225" xr:uid="{00000000-0005-0000-0000-00009A010000}"/>
    <cellStyle name="reviseExposure" xfId="226" xr:uid="{00000000-0005-0000-0000-00009B010000}"/>
    <cellStyle name="Rossz" xfId="227" xr:uid="{00000000-0005-0000-0000-00009C010000}"/>
    <cellStyle name="Salida" xfId="228" xr:uid="{00000000-0005-0000-0000-00009D010000}"/>
    <cellStyle name="Salida 2" xfId="404" xr:uid="{00000000-0005-0000-0000-00009E010000}"/>
    <cellStyle name="Salida 3" xfId="426" xr:uid="{00000000-0005-0000-0000-00009F010000}"/>
    <cellStyle name="Salida 4" xfId="438" xr:uid="{00000000-0005-0000-0000-0000A0010000}"/>
    <cellStyle name="Salida 5" xfId="472" xr:uid="{00000000-0005-0000-0000-0000A1010000}"/>
    <cellStyle name="Semleges" xfId="229" xr:uid="{00000000-0005-0000-0000-0000A2010000}"/>
    <cellStyle name="showCheck" xfId="230" xr:uid="{00000000-0005-0000-0000-0000A3010000}"/>
    <cellStyle name="showExposure" xfId="231" xr:uid="{00000000-0005-0000-0000-0000A4010000}"/>
    <cellStyle name="showParameterE" xfId="232" xr:uid="{00000000-0005-0000-0000-0000A5010000}"/>
    <cellStyle name="showParameterS" xfId="233" xr:uid="{00000000-0005-0000-0000-0000A6010000}"/>
    <cellStyle name="showPD" xfId="234" xr:uid="{00000000-0005-0000-0000-0000A7010000}"/>
    <cellStyle name="showPercentage" xfId="235" xr:uid="{00000000-0005-0000-0000-0000A8010000}"/>
    <cellStyle name="showSelection" xfId="236" xr:uid="{00000000-0005-0000-0000-0000A9010000}"/>
    <cellStyle name="Standard 2" xfId="237" xr:uid="{00000000-0005-0000-0000-0000AA010000}"/>
    <cellStyle name="Standard 3" xfId="238" xr:uid="{00000000-0005-0000-0000-0000AB010000}"/>
    <cellStyle name="Standard 3 2" xfId="239" xr:uid="{00000000-0005-0000-0000-0000AC010000}"/>
    <cellStyle name="Standard 4" xfId="240" xr:uid="{00000000-0005-0000-0000-0000AD010000}"/>
    <cellStyle name="Standard_20100106 GL04rev2 Documentation of changes" xfId="241" xr:uid="{00000000-0005-0000-0000-0000AE010000}"/>
    <cellStyle name="sup2Date" xfId="242" xr:uid="{00000000-0005-0000-0000-0000AF010000}"/>
    <cellStyle name="sup2Int" xfId="243" xr:uid="{00000000-0005-0000-0000-0000B0010000}"/>
    <cellStyle name="sup2ParameterE" xfId="244" xr:uid="{00000000-0005-0000-0000-0000B1010000}"/>
    <cellStyle name="sup2Percentage" xfId="245" xr:uid="{00000000-0005-0000-0000-0000B2010000}"/>
    <cellStyle name="sup2PercentageL" xfId="246" xr:uid="{00000000-0005-0000-0000-0000B3010000}"/>
    <cellStyle name="sup2PercentageM" xfId="247" xr:uid="{00000000-0005-0000-0000-0000B4010000}"/>
    <cellStyle name="sup2Selection" xfId="248" xr:uid="{00000000-0005-0000-0000-0000B5010000}"/>
    <cellStyle name="sup2Text" xfId="249" xr:uid="{00000000-0005-0000-0000-0000B6010000}"/>
    <cellStyle name="sup3ParameterE" xfId="250" xr:uid="{00000000-0005-0000-0000-0000B7010000}"/>
    <cellStyle name="sup3Percentage" xfId="251" xr:uid="{00000000-0005-0000-0000-0000B8010000}"/>
    <cellStyle name="supDate" xfId="252" xr:uid="{00000000-0005-0000-0000-0000B9010000}"/>
    <cellStyle name="supFloat" xfId="253" xr:uid="{00000000-0005-0000-0000-0000BA010000}"/>
    <cellStyle name="supInt" xfId="254" xr:uid="{00000000-0005-0000-0000-0000BB010000}"/>
    <cellStyle name="supParameterE" xfId="255" xr:uid="{00000000-0005-0000-0000-0000BC010000}"/>
    <cellStyle name="supParameterS" xfId="256" xr:uid="{00000000-0005-0000-0000-0000BD010000}"/>
    <cellStyle name="supPD" xfId="257" xr:uid="{00000000-0005-0000-0000-0000BE010000}"/>
    <cellStyle name="supPercentage" xfId="258" xr:uid="{00000000-0005-0000-0000-0000BF010000}"/>
    <cellStyle name="supPercentageL" xfId="259" xr:uid="{00000000-0005-0000-0000-0000C0010000}"/>
    <cellStyle name="supPercentageM" xfId="260" xr:uid="{00000000-0005-0000-0000-0000C1010000}"/>
    <cellStyle name="supSelection" xfId="261" xr:uid="{00000000-0005-0000-0000-0000C2010000}"/>
    <cellStyle name="supText" xfId="262" xr:uid="{00000000-0005-0000-0000-0000C3010000}"/>
    <cellStyle name="Számítás" xfId="263" xr:uid="{00000000-0005-0000-0000-0000C4010000}"/>
    <cellStyle name="Számítás 2" xfId="405" xr:uid="{00000000-0005-0000-0000-0000C5010000}"/>
    <cellStyle name="Számítás 3" xfId="427" xr:uid="{00000000-0005-0000-0000-0000C6010000}"/>
    <cellStyle name="Számítás 4" xfId="446" xr:uid="{00000000-0005-0000-0000-0000C7010000}"/>
    <cellStyle name="Számítás 5" xfId="473" xr:uid="{00000000-0005-0000-0000-0000C8010000}"/>
    <cellStyle name="Texto de advertencia" xfId="264" xr:uid="{00000000-0005-0000-0000-0000C9010000}"/>
    <cellStyle name="Texto explicativo" xfId="265" xr:uid="{00000000-0005-0000-0000-0000CA010000}"/>
    <cellStyle name="Title 2" xfId="266" xr:uid="{00000000-0005-0000-0000-0000CB010000}"/>
    <cellStyle name="Title 3" xfId="328" xr:uid="{00000000-0005-0000-0000-0000CC010000}"/>
    <cellStyle name="Title 4" xfId="373" xr:uid="{00000000-0005-0000-0000-0000CD010000}"/>
    <cellStyle name="Título" xfId="267" xr:uid="{00000000-0005-0000-0000-0000CE010000}"/>
    <cellStyle name="Título 1" xfId="268" xr:uid="{00000000-0005-0000-0000-0000CF010000}"/>
    <cellStyle name="Título 2" xfId="269" xr:uid="{00000000-0005-0000-0000-0000D0010000}"/>
    <cellStyle name="Título 3" xfId="270" xr:uid="{00000000-0005-0000-0000-0000D1010000}"/>
    <cellStyle name="Título_20091015 DE_Proposed amendments to CR SEC_MKR" xfId="271" xr:uid="{00000000-0005-0000-0000-0000D2010000}"/>
    <cellStyle name="Total 2" xfId="272" xr:uid="{00000000-0005-0000-0000-0000D3010000}"/>
    <cellStyle name="Total 2 2" xfId="406" xr:uid="{00000000-0005-0000-0000-0000D4010000}"/>
    <cellStyle name="Total 2 3" xfId="428" xr:uid="{00000000-0005-0000-0000-0000D5010000}"/>
    <cellStyle name="Total 2 4" xfId="447" xr:uid="{00000000-0005-0000-0000-0000D6010000}"/>
    <cellStyle name="Total 2 5" xfId="474" xr:uid="{00000000-0005-0000-0000-0000D7010000}"/>
    <cellStyle name="Total 3" xfId="329" xr:uid="{00000000-0005-0000-0000-0000D8010000}"/>
    <cellStyle name="Total 3 2" xfId="415" xr:uid="{00000000-0005-0000-0000-0000D9010000}"/>
    <cellStyle name="Total 3 3" xfId="437" xr:uid="{00000000-0005-0000-0000-0000DA010000}"/>
    <cellStyle name="Total 3 4" xfId="452" xr:uid="{00000000-0005-0000-0000-0000DB010000}"/>
    <cellStyle name="Total 3 5" xfId="479" xr:uid="{00000000-0005-0000-0000-0000DC010000}"/>
    <cellStyle name="Total 4" xfId="374" xr:uid="{00000000-0005-0000-0000-0000DD010000}"/>
    <cellStyle name="Total 4 2" xfId="423" xr:uid="{00000000-0005-0000-0000-0000DE010000}"/>
    <cellStyle name="Total 4 3" xfId="445" xr:uid="{00000000-0005-0000-0000-0000DF010000}"/>
    <cellStyle name="Total 4 4" xfId="457" xr:uid="{00000000-0005-0000-0000-0000E0010000}"/>
    <cellStyle name="Total 4 5" xfId="484" xr:uid="{00000000-0005-0000-0000-0000E1010000}"/>
    <cellStyle name="Warning Text 2" xfId="273" xr:uid="{00000000-0005-0000-0000-0000E2010000}"/>
    <cellStyle name="Warning Text 3" xfId="330" xr:uid="{00000000-0005-0000-0000-0000E3010000}"/>
    <cellStyle name="Warning Text 4" xfId="375" xr:uid="{00000000-0005-0000-0000-0000E4010000}"/>
    <cellStyle name="Zarez 2" xfId="274" xr:uid="{00000000-0005-0000-0000-0000E5010000}"/>
  </cellStyles>
  <dxfs count="0"/>
  <tableStyles count="0" defaultTableStyle="TableStyleMedium9" defaultPivotStyle="PivotStyleLight16"/>
  <colors>
    <mruColors>
      <color rgb="FF1F4E79"/>
      <color rgb="FFF0F0F0"/>
      <color rgb="FF800000"/>
      <color rgb="FFC7B639"/>
      <color rgb="FFC4C13F"/>
      <color rgb="FFDADF21"/>
      <color rgb="FFFFFF99"/>
      <color rgb="FFC7AD3D"/>
      <color rgb="FFA9A925"/>
      <color rgb="FFAD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36</xdr:row>
      <xdr:rowOff>19050</xdr:rowOff>
    </xdr:from>
    <xdr:to>
      <xdr:col>0</xdr:col>
      <xdr:colOff>504825</xdr:colOff>
      <xdr:row>37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400" y="6410325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114300</xdr:rowOff>
    </xdr:from>
    <xdr:to>
      <xdr:col>12</xdr:col>
      <xdr:colOff>445944</xdr:colOff>
      <xdr:row>1</xdr:row>
      <xdr:rowOff>252846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19DFE-F6DE-4613-9A35-AA1ACC3D83CF}"/>
            </a:ext>
          </a:extLst>
        </xdr:cNvPr>
        <xdr:cNvSpPr/>
      </xdr:nvSpPr>
      <xdr:spPr>
        <a:xfrm>
          <a:off x="1075372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133350</xdr:rowOff>
    </xdr:from>
    <xdr:to>
      <xdr:col>6</xdr:col>
      <xdr:colOff>436419</xdr:colOff>
      <xdr:row>1</xdr:row>
      <xdr:rowOff>271896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D4053-D684-444F-A983-54EA2C20563C}"/>
            </a:ext>
          </a:extLst>
        </xdr:cNvPr>
        <xdr:cNvSpPr/>
      </xdr:nvSpPr>
      <xdr:spPr>
        <a:xfrm>
          <a:off x="6962775" y="13335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152400</xdr:rowOff>
    </xdr:from>
    <xdr:to>
      <xdr:col>6</xdr:col>
      <xdr:colOff>419100</xdr:colOff>
      <xdr:row>1</xdr:row>
      <xdr:rowOff>285750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8641B-50D2-4C7C-813C-2AA637BEF743}"/>
            </a:ext>
          </a:extLst>
        </xdr:cNvPr>
        <xdr:cNvSpPr/>
      </xdr:nvSpPr>
      <xdr:spPr>
        <a:xfrm>
          <a:off x="7162800" y="152400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447675</xdr:colOff>
      <xdr:row>1</xdr:row>
      <xdr:rowOff>314325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07C26-1175-40B1-9E48-93E86AADC63F}"/>
            </a:ext>
          </a:extLst>
        </xdr:cNvPr>
        <xdr:cNvSpPr/>
      </xdr:nvSpPr>
      <xdr:spPr>
        <a:xfrm>
          <a:off x="7543800" y="142875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123825</xdr:rowOff>
    </xdr:from>
    <xdr:to>
      <xdr:col>8</xdr:col>
      <xdr:colOff>457200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B697C-1B8A-4512-AF31-ADB66CEACFA5}"/>
            </a:ext>
          </a:extLst>
        </xdr:cNvPr>
        <xdr:cNvSpPr/>
      </xdr:nvSpPr>
      <xdr:spPr>
        <a:xfrm>
          <a:off x="9334500" y="704850"/>
          <a:ext cx="24765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9525</xdr:rowOff>
    </xdr:from>
    <xdr:to>
      <xdr:col>6</xdr:col>
      <xdr:colOff>485775</xdr:colOff>
      <xdr:row>1</xdr:row>
      <xdr:rowOff>180975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0E8D7-CD87-41B1-A98C-0B7259661C74}"/>
            </a:ext>
          </a:extLst>
        </xdr:cNvPr>
        <xdr:cNvSpPr/>
      </xdr:nvSpPr>
      <xdr:spPr>
        <a:xfrm>
          <a:off x="5991225" y="342900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47624</xdr:rowOff>
    </xdr:from>
    <xdr:to>
      <xdr:col>5</xdr:col>
      <xdr:colOff>514350</xdr:colOff>
      <xdr:row>1</xdr:row>
      <xdr:rowOff>219075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78D6C-B675-48D3-AC65-B23B80864893}"/>
            </a:ext>
          </a:extLst>
        </xdr:cNvPr>
        <xdr:cNvSpPr/>
      </xdr:nvSpPr>
      <xdr:spPr>
        <a:xfrm>
          <a:off x="6162675" y="609599"/>
          <a:ext cx="428625" cy="1714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104775</xdr:rowOff>
    </xdr:from>
    <xdr:to>
      <xdr:col>8</xdr:col>
      <xdr:colOff>407844</xdr:colOff>
      <xdr:row>1</xdr:row>
      <xdr:rowOff>243321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C40B3-D9DF-4788-B8BD-9F465FC191B0}"/>
            </a:ext>
          </a:extLst>
        </xdr:cNvPr>
        <xdr:cNvSpPr/>
      </xdr:nvSpPr>
      <xdr:spPr>
        <a:xfrm>
          <a:off x="9782175" y="104775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</xdr:row>
      <xdr:rowOff>133350</xdr:rowOff>
    </xdr:from>
    <xdr:to>
      <xdr:col>8</xdr:col>
      <xdr:colOff>445944</xdr:colOff>
      <xdr:row>1</xdr:row>
      <xdr:rowOff>271896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01543D-A597-497B-BDA6-41121065AA65}"/>
            </a:ext>
          </a:extLst>
        </xdr:cNvPr>
        <xdr:cNvSpPr/>
      </xdr:nvSpPr>
      <xdr:spPr>
        <a:xfrm>
          <a:off x="8010525" y="1333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28575</xdr:rowOff>
    </xdr:from>
    <xdr:to>
      <xdr:col>9</xdr:col>
      <xdr:colOff>455469</xdr:colOff>
      <xdr:row>1</xdr:row>
      <xdr:rowOff>148071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2CA08F-5CBF-42D2-BA50-36D73C9F9D42}"/>
            </a:ext>
          </a:extLst>
        </xdr:cNvPr>
        <xdr:cNvSpPr/>
      </xdr:nvSpPr>
      <xdr:spPr>
        <a:xfrm>
          <a:off x="8505825" y="219075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485775</xdr:colOff>
      <xdr:row>1</xdr:row>
      <xdr:rowOff>285750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54DB6-FD3E-4046-9198-84FCD9D20123}"/>
            </a:ext>
          </a:extLst>
        </xdr:cNvPr>
        <xdr:cNvSpPr/>
      </xdr:nvSpPr>
      <xdr:spPr>
        <a:xfrm>
          <a:off x="7572375" y="142875"/>
          <a:ext cx="3143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38100</xdr:rowOff>
    </xdr:from>
    <xdr:to>
      <xdr:col>8</xdr:col>
      <xdr:colOff>550719</xdr:colOff>
      <xdr:row>1</xdr:row>
      <xdr:rowOff>157596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30C73E-0799-4D13-9540-C23B20DC5C24}"/>
            </a:ext>
          </a:extLst>
        </xdr:cNvPr>
        <xdr:cNvSpPr/>
      </xdr:nvSpPr>
      <xdr:spPr>
        <a:xfrm>
          <a:off x="7124700" y="419100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95250</xdr:rowOff>
    </xdr:from>
    <xdr:to>
      <xdr:col>6</xdr:col>
      <xdr:colOff>474519</xdr:colOff>
      <xdr:row>1</xdr:row>
      <xdr:rowOff>233796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F7913-ACF3-42C4-83AB-3A1CEEB79C39}"/>
            </a:ext>
          </a:extLst>
        </xdr:cNvPr>
        <xdr:cNvSpPr/>
      </xdr:nvSpPr>
      <xdr:spPr>
        <a:xfrm>
          <a:off x="7658100" y="952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114300</xdr:rowOff>
    </xdr:from>
    <xdr:to>
      <xdr:col>6</xdr:col>
      <xdr:colOff>426894</xdr:colOff>
      <xdr:row>1</xdr:row>
      <xdr:rowOff>252846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1E25C-930D-45A3-9A0D-CEA3C51A92A5}"/>
            </a:ext>
          </a:extLst>
        </xdr:cNvPr>
        <xdr:cNvSpPr/>
      </xdr:nvSpPr>
      <xdr:spPr>
        <a:xfrm>
          <a:off x="7029450" y="11430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66675</xdr:rowOff>
    </xdr:from>
    <xdr:to>
      <xdr:col>9</xdr:col>
      <xdr:colOff>426894</xdr:colOff>
      <xdr:row>1</xdr:row>
      <xdr:rowOff>148071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D5435-6291-4F4D-B61D-76165AE9EB1F}"/>
            </a:ext>
          </a:extLst>
        </xdr:cNvPr>
        <xdr:cNvSpPr/>
      </xdr:nvSpPr>
      <xdr:spPr>
        <a:xfrm>
          <a:off x="9210675" y="257175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47625</xdr:rowOff>
    </xdr:from>
    <xdr:to>
      <xdr:col>8</xdr:col>
      <xdr:colOff>426894</xdr:colOff>
      <xdr:row>1</xdr:row>
      <xdr:rowOff>129021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F55C7-4E16-4DBC-87E0-7CBEAA1C9AE9}"/>
            </a:ext>
          </a:extLst>
        </xdr:cNvPr>
        <xdr:cNvSpPr/>
      </xdr:nvSpPr>
      <xdr:spPr>
        <a:xfrm>
          <a:off x="8705850" y="247650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152400</xdr:rowOff>
    </xdr:from>
    <xdr:to>
      <xdr:col>7</xdr:col>
      <xdr:colOff>466725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7B743-7AD6-4BFA-8A26-1397BEE7B381}"/>
            </a:ext>
          </a:extLst>
        </xdr:cNvPr>
        <xdr:cNvSpPr/>
      </xdr:nvSpPr>
      <xdr:spPr>
        <a:xfrm>
          <a:off x="7334250" y="152400"/>
          <a:ext cx="3524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152400</xdr:rowOff>
    </xdr:from>
    <xdr:to>
      <xdr:col>6</xdr:col>
      <xdr:colOff>514350</xdr:colOff>
      <xdr:row>1</xdr:row>
      <xdr:rowOff>285750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410325" y="152400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139065</xdr:colOff>
      <xdr:row>1</xdr:row>
      <xdr:rowOff>133350</xdr:rowOff>
    </xdr:from>
    <xdr:to>
      <xdr:col>6</xdr:col>
      <xdr:colOff>491490</xdr:colOff>
      <xdr:row>1</xdr:row>
      <xdr:rowOff>266700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3A70A-5A08-4989-8ED0-13AE8DAED6FE}"/>
            </a:ext>
          </a:extLst>
        </xdr:cNvPr>
        <xdr:cNvSpPr/>
      </xdr:nvSpPr>
      <xdr:spPr>
        <a:xfrm>
          <a:off x="5501640" y="133350"/>
          <a:ext cx="352425" cy="133350"/>
        </a:xfrm>
        <a:prstGeom prst="lef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135255</xdr:colOff>
      <xdr:row>1</xdr:row>
      <xdr:rowOff>171450</xdr:rowOff>
    </xdr:from>
    <xdr:to>
      <xdr:col>6</xdr:col>
      <xdr:colOff>487680</xdr:colOff>
      <xdr:row>1</xdr:row>
      <xdr:rowOff>300990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5ADE9-E4B5-4392-8F8A-916C66C77A70}"/>
            </a:ext>
          </a:extLst>
        </xdr:cNvPr>
        <xdr:cNvSpPr/>
      </xdr:nvSpPr>
      <xdr:spPr>
        <a:xfrm>
          <a:off x="5793105" y="171450"/>
          <a:ext cx="352425" cy="1295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9525</xdr:rowOff>
    </xdr:from>
    <xdr:to>
      <xdr:col>0</xdr:col>
      <xdr:colOff>514350</xdr:colOff>
      <xdr:row>8</xdr:row>
      <xdr:rowOff>142875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8125" y="1743075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114300</xdr:rowOff>
    </xdr:from>
    <xdr:to>
      <xdr:col>6</xdr:col>
      <xdr:colOff>464994</xdr:colOff>
      <xdr:row>1</xdr:row>
      <xdr:rowOff>252846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2AE22C-CEDC-44A0-A975-712309E3BD56}"/>
            </a:ext>
          </a:extLst>
        </xdr:cNvPr>
        <xdr:cNvSpPr/>
      </xdr:nvSpPr>
      <xdr:spPr>
        <a:xfrm>
          <a:off x="604837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152400</xdr:rowOff>
    </xdr:from>
    <xdr:to>
      <xdr:col>7</xdr:col>
      <xdr:colOff>455469</xdr:colOff>
      <xdr:row>1</xdr:row>
      <xdr:rowOff>290946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3EA5B-7B77-41DA-86EE-8081F365E84B}"/>
            </a:ext>
          </a:extLst>
        </xdr:cNvPr>
        <xdr:cNvSpPr/>
      </xdr:nvSpPr>
      <xdr:spPr>
        <a:xfrm>
          <a:off x="7400925" y="1524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ba.ba/bs/publikacije-bank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8"/>
  <sheetViews>
    <sheetView zoomScaleNormal="100" workbookViewId="0">
      <selection activeCell="D22" sqref="D22"/>
    </sheetView>
  </sheetViews>
  <sheetFormatPr defaultColWidth="9.140625" defaultRowHeight="15"/>
  <cols>
    <col min="1" max="1" width="12.140625" style="13" customWidth="1"/>
    <col min="2" max="2" width="15" style="13" customWidth="1"/>
    <col min="3" max="3" width="15.140625" style="13" customWidth="1"/>
    <col min="4" max="4" width="80.42578125" style="13" customWidth="1"/>
    <col min="5" max="5" width="9.5703125" style="13" customWidth="1"/>
    <col min="6" max="6" width="5.28515625" style="13" customWidth="1"/>
    <col min="7" max="7" width="8.140625" style="13" customWidth="1"/>
    <col min="8" max="8" width="6.85546875" style="13" customWidth="1"/>
    <col min="9" max="9" width="4.7109375" style="13" customWidth="1"/>
    <col min="10" max="10" width="5.7109375" style="13" customWidth="1"/>
    <col min="11" max="16384" width="9.140625" style="13"/>
  </cols>
  <sheetData>
    <row r="1" spans="1:8" ht="23.25">
      <c r="A1" s="686" t="s">
        <v>53</v>
      </c>
      <c r="B1" s="686"/>
      <c r="C1" s="686"/>
      <c r="D1" s="686"/>
      <c r="E1" s="686"/>
      <c r="F1" s="686"/>
      <c r="G1" s="686"/>
    </row>
    <row r="2" spans="1:8" ht="15.75">
      <c r="H2" s="14"/>
    </row>
    <row r="3" spans="1:8" ht="21">
      <c r="B3" s="387" t="s">
        <v>517</v>
      </c>
      <c r="C3" s="388"/>
      <c r="D3" s="389"/>
    </row>
    <row r="4" spans="1:8" ht="21">
      <c r="A4" s="390"/>
      <c r="B4" s="687" t="s">
        <v>55</v>
      </c>
      <c r="C4" s="688"/>
      <c r="D4" s="691" t="s">
        <v>758</v>
      </c>
      <c r="E4" s="390"/>
    </row>
    <row r="5" spans="1:8" ht="21">
      <c r="A5" s="390"/>
      <c r="B5" s="689"/>
      <c r="C5" s="690"/>
      <c r="D5" s="692"/>
      <c r="E5" s="390"/>
    </row>
    <row r="6" spans="1:8" ht="21">
      <c r="A6" s="391"/>
      <c r="B6" s="392" t="s">
        <v>54</v>
      </c>
      <c r="C6" s="393"/>
      <c r="D6" s="394">
        <v>13</v>
      </c>
      <c r="E6" s="390"/>
    </row>
    <row r="7" spans="1:8" ht="21">
      <c r="A7" s="391"/>
      <c r="B7" s="693" t="s">
        <v>286</v>
      </c>
      <c r="C7" s="694"/>
      <c r="D7" s="394">
        <v>13</v>
      </c>
      <c r="E7" s="390"/>
    </row>
    <row r="8" spans="1:8" ht="21">
      <c r="A8" s="391"/>
      <c r="B8" s="392" t="s">
        <v>287</v>
      </c>
      <c r="C8" s="393"/>
      <c r="D8" s="394">
        <v>4</v>
      </c>
      <c r="E8" s="390"/>
    </row>
    <row r="9" spans="1:8" ht="21">
      <c r="A9" s="390"/>
      <c r="B9" s="390"/>
      <c r="C9" s="390"/>
      <c r="D9" s="390"/>
      <c r="E9" s="390"/>
    </row>
    <row r="10" spans="1:8" ht="21">
      <c r="A10" s="390"/>
      <c r="B10" s="390"/>
      <c r="C10" s="390"/>
      <c r="D10" s="390"/>
      <c r="E10" s="390"/>
    </row>
    <row r="11" spans="1:8" ht="21">
      <c r="A11" s="390"/>
      <c r="B11" s="695" t="s">
        <v>506</v>
      </c>
      <c r="C11" s="697"/>
      <c r="D11" s="697"/>
      <c r="E11" s="697"/>
      <c r="F11" s="697"/>
      <c r="G11" s="698"/>
    </row>
    <row r="12" spans="1:8" ht="21">
      <c r="A12" s="390"/>
      <c r="B12" s="696"/>
      <c r="C12" s="699"/>
      <c r="D12" s="699"/>
      <c r="E12" s="699"/>
      <c r="F12" s="699"/>
      <c r="G12" s="700"/>
    </row>
    <row r="13" spans="1:8" ht="21">
      <c r="A13" s="390"/>
      <c r="B13" s="395" t="s">
        <v>518</v>
      </c>
      <c r="C13" s="396"/>
      <c r="D13" s="396"/>
      <c r="E13" s="396"/>
      <c r="F13" s="397"/>
      <c r="G13" s="398"/>
    </row>
    <row r="14" spans="1:8" ht="21">
      <c r="A14" s="390"/>
      <c r="B14" s="399" t="s">
        <v>519</v>
      </c>
      <c r="C14" s="400"/>
      <c r="D14" s="400"/>
      <c r="E14" s="400"/>
      <c r="F14" s="397"/>
      <c r="G14" s="398"/>
    </row>
    <row r="15" spans="1:8" ht="21">
      <c r="A15" s="390"/>
      <c r="B15" s="395" t="s">
        <v>520</v>
      </c>
      <c r="C15" s="396"/>
      <c r="D15" s="396"/>
      <c r="E15" s="396"/>
      <c r="F15" s="397"/>
      <c r="G15" s="398"/>
    </row>
    <row r="16" spans="1:8" ht="21">
      <c r="A16" s="390"/>
      <c r="B16" s="401" t="s">
        <v>522</v>
      </c>
      <c r="C16" s="402"/>
      <c r="D16" s="402"/>
      <c r="E16" s="402"/>
      <c r="F16" s="403"/>
      <c r="G16" s="404"/>
    </row>
    <row r="17" spans="1:5" ht="21">
      <c r="A17" s="390"/>
      <c r="B17" s="390"/>
      <c r="C17" s="390"/>
      <c r="D17" s="390"/>
      <c r="E17" s="390"/>
    </row>
    <row r="18" spans="1:5" ht="21">
      <c r="A18" s="390"/>
      <c r="B18" s="405" t="s">
        <v>521</v>
      </c>
      <c r="C18" s="390"/>
      <c r="D18" s="390"/>
      <c r="E18" s="390"/>
    </row>
  </sheetData>
  <mergeCells count="6">
    <mergeCell ref="A1:G1"/>
    <mergeCell ref="B4:C5"/>
    <mergeCell ref="D4:D5"/>
    <mergeCell ref="B7:C7"/>
    <mergeCell ref="B11:B12"/>
    <mergeCell ref="C11:G12"/>
  </mergeCells>
  <hyperlinks>
    <hyperlink ref="B18" r:id="rId1" xr:uid="{17608E5A-8748-43FF-B06E-5E207FA508A1}"/>
  </hyperlinks>
  <pageMargins left="0.70866141732283472" right="0.70866141732283472" top="0.74803149606299213" bottom="0.74803149606299213" header="0.31496062992125984" footer="0.31496062992125984"/>
  <pageSetup paperSize="9" scale="8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F14"/>
  <sheetViews>
    <sheetView zoomScaleNormal="100" workbookViewId="0">
      <selection activeCell="E18" sqref="E18"/>
    </sheetView>
  </sheetViews>
  <sheetFormatPr defaultColWidth="9.140625" defaultRowHeight="15"/>
  <cols>
    <col min="3" max="3" width="37.7109375" customWidth="1"/>
    <col min="4" max="4" width="19.7109375" customWidth="1"/>
    <col min="5" max="5" width="12.5703125" customWidth="1"/>
  </cols>
  <sheetData>
    <row r="2" spans="2:6" ht="30" customHeight="1">
      <c r="B2" s="757" t="s">
        <v>130</v>
      </c>
      <c r="C2" s="757"/>
      <c r="D2" s="757"/>
      <c r="E2" s="757"/>
      <c r="F2" s="757"/>
    </row>
    <row r="3" spans="2:6" ht="15.75" thickBot="1">
      <c r="C3" s="48"/>
      <c r="D3" s="48"/>
      <c r="E3" s="58" t="s">
        <v>112</v>
      </c>
    </row>
    <row r="4" spans="2:6" ht="15.75">
      <c r="B4" s="755" t="s">
        <v>105</v>
      </c>
      <c r="C4" s="751" t="s">
        <v>111</v>
      </c>
      <c r="D4" s="753" t="s">
        <v>758</v>
      </c>
      <c r="E4" s="754"/>
    </row>
    <row r="5" spans="2:6" ht="16.5" thickBot="1">
      <c r="B5" s="756"/>
      <c r="C5" s="752"/>
      <c r="D5" s="69" t="s">
        <v>92</v>
      </c>
      <c r="E5" s="70" t="s">
        <v>2</v>
      </c>
    </row>
    <row r="6" spans="2:6" s="51" customFormat="1" ht="13.5" thickBot="1">
      <c r="B6" s="221">
        <v>1</v>
      </c>
      <c r="C6" s="190">
        <v>2</v>
      </c>
      <c r="D6" s="190">
        <v>3</v>
      </c>
      <c r="E6" s="207">
        <v>4</v>
      </c>
    </row>
    <row r="7" spans="2:6" ht="15.75">
      <c r="B7" s="222" t="s">
        <v>46</v>
      </c>
      <c r="C7" s="206" t="s">
        <v>106</v>
      </c>
      <c r="D7" s="57">
        <v>498995</v>
      </c>
      <c r="E7" s="257">
        <f t="shared" ref="E7:E13" si="0">D7/D$14*100</f>
        <v>2.5310908826961023</v>
      </c>
    </row>
    <row r="8" spans="2:6" ht="15.75">
      <c r="B8" s="223" t="s">
        <v>47</v>
      </c>
      <c r="C8" s="202" t="s">
        <v>107</v>
      </c>
      <c r="D8" s="56">
        <v>381640</v>
      </c>
      <c r="E8" s="257">
        <f t="shared" si="0"/>
        <v>1.9358220512673285</v>
      </c>
    </row>
    <row r="9" spans="2:6" ht="15.75">
      <c r="B9" s="223" t="s">
        <v>62</v>
      </c>
      <c r="C9" s="202" t="s">
        <v>113</v>
      </c>
      <c r="D9" s="56">
        <v>8454640</v>
      </c>
      <c r="E9" s="257">
        <f t="shared" si="0"/>
        <v>42.885123539269479</v>
      </c>
    </row>
    <row r="10" spans="2:6" ht="15.75">
      <c r="B10" s="223" t="s">
        <v>63</v>
      </c>
      <c r="C10" s="202" t="s">
        <v>114</v>
      </c>
      <c r="D10" s="56">
        <v>16898</v>
      </c>
      <c r="E10" s="257">
        <f t="shared" si="0"/>
        <v>8.5713030663230577E-2</v>
      </c>
    </row>
    <row r="11" spans="2:6" ht="15.75">
      <c r="B11" s="223" t="s">
        <v>64</v>
      </c>
      <c r="C11" s="202" t="s">
        <v>108</v>
      </c>
      <c r="D11" s="56">
        <v>379221</v>
      </c>
      <c r="E11" s="257">
        <f t="shared" si="0"/>
        <v>1.9235519707149342</v>
      </c>
    </row>
    <row r="12" spans="2:6" ht="15.75">
      <c r="B12" s="223" t="s">
        <v>65</v>
      </c>
      <c r="C12" s="202" t="s">
        <v>115</v>
      </c>
      <c r="D12" s="56">
        <v>201066</v>
      </c>
      <c r="E12" s="257">
        <f t="shared" si="0"/>
        <v>1.0198826028721222</v>
      </c>
    </row>
    <row r="13" spans="2:6" ht="16.5" thickBot="1">
      <c r="B13" s="223" t="s">
        <v>66</v>
      </c>
      <c r="C13" s="202" t="s">
        <v>109</v>
      </c>
      <c r="D13" s="56">
        <v>9782162</v>
      </c>
      <c r="E13" s="257">
        <f t="shared" si="0"/>
        <v>49.618815922516802</v>
      </c>
    </row>
    <row r="14" spans="2:6" ht="16.5" thickBot="1">
      <c r="B14" s="219"/>
      <c r="C14" s="214" t="s">
        <v>116</v>
      </c>
      <c r="D14" s="167">
        <f>SUM(D7:D13)</f>
        <v>19714622</v>
      </c>
      <c r="E14" s="258">
        <f>SUM(E7:E13)</f>
        <v>100</v>
      </c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19"/>
  <sheetViews>
    <sheetView zoomScaleNormal="100" workbookViewId="0">
      <selection activeCell="J17" sqref="J17"/>
    </sheetView>
  </sheetViews>
  <sheetFormatPr defaultColWidth="9.140625" defaultRowHeight="12"/>
  <cols>
    <col min="1" max="2" width="9.140625" style="1"/>
    <col min="3" max="3" width="35.28515625" style="1" customWidth="1"/>
    <col min="4" max="4" width="21.140625" style="1" customWidth="1"/>
    <col min="5" max="5" width="17.140625" style="1" customWidth="1"/>
    <col min="6" max="6" width="16.85546875" style="1" customWidth="1"/>
    <col min="7" max="16384" width="9.140625" style="1"/>
  </cols>
  <sheetData>
    <row r="2" spans="2:8" ht="30" customHeight="1">
      <c r="B2" s="771" t="s">
        <v>132</v>
      </c>
      <c r="C2" s="771"/>
      <c r="D2" s="771"/>
      <c r="E2" s="771"/>
      <c r="F2" s="771"/>
    </row>
    <row r="3" spans="2:8" ht="17.25" customHeight="1" thickBot="1">
      <c r="C3" s="48"/>
      <c r="D3" s="48"/>
      <c r="F3" s="58" t="s">
        <v>112</v>
      </c>
    </row>
    <row r="4" spans="2:8" ht="15" customHeight="1">
      <c r="B4" s="755" t="s">
        <v>105</v>
      </c>
      <c r="C4" s="758" t="s">
        <v>111</v>
      </c>
      <c r="D4" s="760" t="s">
        <v>758</v>
      </c>
      <c r="E4" s="760"/>
      <c r="F4" s="761"/>
    </row>
    <row r="5" spans="2:8" ht="35.25" customHeight="1" thickBot="1">
      <c r="B5" s="756"/>
      <c r="C5" s="770"/>
      <c r="D5" s="71" t="s">
        <v>133</v>
      </c>
      <c r="E5" s="71" t="s">
        <v>134</v>
      </c>
      <c r="F5" s="226" t="s">
        <v>135</v>
      </c>
      <c r="H5" s="49"/>
    </row>
    <row r="6" spans="2:8" s="51" customFormat="1" ht="12" customHeight="1" thickBot="1">
      <c r="B6" s="221">
        <v>1</v>
      </c>
      <c r="C6" s="190">
        <v>2</v>
      </c>
      <c r="D6" s="190">
        <v>3</v>
      </c>
      <c r="E6" s="190">
        <v>4</v>
      </c>
      <c r="F6" s="191">
        <v>5</v>
      </c>
      <c r="H6" s="192"/>
    </row>
    <row r="7" spans="2:8" ht="14.1" customHeight="1">
      <c r="B7" s="230" t="s">
        <v>46</v>
      </c>
      <c r="C7" s="227" t="s">
        <v>106</v>
      </c>
      <c r="D7" s="63">
        <v>114732</v>
      </c>
      <c r="E7" s="64">
        <v>383803</v>
      </c>
      <c r="F7" s="65">
        <v>460</v>
      </c>
      <c r="H7" s="49"/>
    </row>
    <row r="8" spans="2:8" ht="14.1" customHeight="1">
      <c r="B8" s="231" t="s">
        <v>47</v>
      </c>
      <c r="C8" s="225" t="s">
        <v>107</v>
      </c>
      <c r="D8" s="66">
        <v>91613</v>
      </c>
      <c r="E8" s="67">
        <v>288630</v>
      </c>
      <c r="F8" s="68">
        <v>1397</v>
      </c>
      <c r="H8" s="49"/>
    </row>
    <row r="9" spans="2:8" ht="14.1" customHeight="1">
      <c r="B9" s="231" t="s">
        <v>62</v>
      </c>
      <c r="C9" s="225" t="s">
        <v>113</v>
      </c>
      <c r="D9" s="66">
        <v>3417408</v>
      </c>
      <c r="E9" s="67">
        <v>4801247</v>
      </c>
      <c r="F9" s="68">
        <v>235985</v>
      </c>
    </row>
    <row r="10" spans="2:8" ht="14.1" customHeight="1">
      <c r="B10" s="231" t="s">
        <v>63</v>
      </c>
      <c r="C10" s="225" t="s">
        <v>114</v>
      </c>
      <c r="D10" s="66">
        <v>6346</v>
      </c>
      <c r="E10" s="67">
        <v>9832</v>
      </c>
      <c r="F10" s="68">
        <v>720</v>
      </c>
      <c r="H10" s="49"/>
    </row>
    <row r="11" spans="2:8" ht="14.1" customHeight="1">
      <c r="B11" s="231" t="s">
        <v>64</v>
      </c>
      <c r="C11" s="225" t="s">
        <v>108</v>
      </c>
      <c r="D11" s="66">
        <v>303666</v>
      </c>
      <c r="E11" s="67">
        <v>72386</v>
      </c>
      <c r="F11" s="68">
        <v>3169</v>
      </c>
      <c r="H11" s="49"/>
    </row>
    <row r="12" spans="2:8" ht="14.1" customHeight="1">
      <c r="B12" s="231" t="s">
        <v>65</v>
      </c>
      <c r="C12" s="225" t="s">
        <v>115</v>
      </c>
      <c r="D12" s="66">
        <v>20863</v>
      </c>
      <c r="E12" s="67">
        <v>180163</v>
      </c>
      <c r="F12" s="68">
        <v>40</v>
      </c>
    </row>
    <row r="13" spans="2:8" ht="14.1" customHeight="1" thickBot="1">
      <c r="B13" s="231" t="s">
        <v>66</v>
      </c>
      <c r="C13" s="225" t="s">
        <v>109</v>
      </c>
      <c r="D13" s="66">
        <v>393179</v>
      </c>
      <c r="E13" s="67">
        <v>9198643</v>
      </c>
      <c r="F13" s="68">
        <v>190340</v>
      </c>
    </row>
    <row r="14" spans="2:8" ht="14.1" customHeight="1" thickBot="1">
      <c r="B14" s="228"/>
      <c r="C14" s="229" t="s">
        <v>116</v>
      </c>
      <c r="D14" s="158">
        <f>SUM(D7:D13)</f>
        <v>4347807</v>
      </c>
      <c r="E14" s="158">
        <f t="shared" ref="E14:F14" si="0">SUM(E7:E13)</f>
        <v>14934704</v>
      </c>
      <c r="F14" s="158">
        <f t="shared" si="0"/>
        <v>432111</v>
      </c>
    </row>
    <row r="15" spans="2:8" ht="14.1" customHeight="1"/>
    <row r="16" spans="2:8" ht="14.1" customHeight="1"/>
    <row r="17" spans="3:3" ht="14.1" customHeight="1">
      <c r="C17"/>
    </row>
    <row r="18" spans="3:3" ht="14.1" customHeight="1"/>
    <row r="19" spans="3:3" ht="14.1" customHeight="1"/>
  </sheetData>
  <mergeCells count="4">
    <mergeCell ref="D4:F4"/>
    <mergeCell ref="C4:C5"/>
    <mergeCell ref="B4:B5"/>
    <mergeCell ref="B2:F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D14:F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M32"/>
  <sheetViews>
    <sheetView workbookViewId="0">
      <selection activeCell="R18" sqref="R18"/>
    </sheetView>
  </sheetViews>
  <sheetFormatPr defaultRowHeight="15"/>
  <cols>
    <col min="2" max="2" width="9.140625" style="50"/>
    <col min="3" max="3" width="46.42578125" customWidth="1"/>
    <col min="4" max="4" width="13.140625" customWidth="1"/>
    <col min="5" max="5" width="12.85546875" customWidth="1"/>
    <col min="6" max="6" width="13" customWidth="1"/>
    <col min="7" max="7" width="15" customWidth="1"/>
    <col min="8" max="8" width="14" customWidth="1"/>
    <col min="9" max="9" width="13" customWidth="1"/>
    <col min="10" max="10" width="13.42578125" customWidth="1"/>
    <col min="11" max="11" width="10.85546875" customWidth="1"/>
    <col min="12" max="12" width="8.42578125" customWidth="1"/>
  </cols>
  <sheetData>
    <row r="2" spans="2:13" ht="30" customHeight="1">
      <c r="B2" s="748" t="s">
        <v>140</v>
      </c>
      <c r="C2" s="748"/>
      <c r="D2" s="748"/>
      <c r="E2" s="748"/>
      <c r="F2" s="748"/>
      <c r="G2" s="748"/>
      <c r="H2" s="748"/>
      <c r="I2" s="748"/>
      <c r="J2" s="748"/>
    </row>
    <row r="3" spans="2:13" ht="15.75" thickBot="1">
      <c r="K3" s="53" t="s">
        <v>103</v>
      </c>
    </row>
    <row r="4" spans="2:13" ht="51.75" customHeight="1" thickBot="1">
      <c r="B4" s="332" t="s">
        <v>105</v>
      </c>
      <c r="C4" s="233" t="s">
        <v>758</v>
      </c>
      <c r="D4" s="341" t="s">
        <v>136</v>
      </c>
      <c r="E4" s="341" t="s">
        <v>137</v>
      </c>
      <c r="F4" s="341" t="s">
        <v>138</v>
      </c>
      <c r="G4" s="341" t="s">
        <v>139</v>
      </c>
      <c r="H4" s="341" t="s">
        <v>764</v>
      </c>
      <c r="I4" s="341" t="s">
        <v>763</v>
      </c>
      <c r="J4" s="341" t="s">
        <v>765</v>
      </c>
      <c r="K4" s="342" t="s">
        <v>507</v>
      </c>
      <c r="L4" s="416"/>
    </row>
    <row r="5" spans="2:13" s="51" customFormat="1" ht="13.5" thickBot="1">
      <c r="B5" s="343">
        <v>1</v>
      </c>
      <c r="C5" s="194">
        <v>2</v>
      </c>
      <c r="D5" s="344">
        <v>3</v>
      </c>
      <c r="E5" s="344">
        <v>4</v>
      </c>
      <c r="F5" s="344">
        <v>5</v>
      </c>
      <c r="G5" s="344">
        <v>6</v>
      </c>
      <c r="H5" s="344">
        <v>7</v>
      </c>
      <c r="I5" s="344">
        <v>8</v>
      </c>
      <c r="J5" s="344">
        <v>9</v>
      </c>
      <c r="K5" s="366">
        <v>10</v>
      </c>
      <c r="L5" s="417"/>
    </row>
    <row r="6" spans="2:13" ht="20.100000000000001" customHeight="1" thickBot="1">
      <c r="B6" s="345" t="s">
        <v>46</v>
      </c>
      <c r="C6" s="346" t="s">
        <v>472</v>
      </c>
      <c r="D6" s="347">
        <f t="shared" ref="D6:J6" si="0">SUM(D7:D27)</f>
        <v>8612567</v>
      </c>
      <c r="E6" s="347">
        <f t="shared" si="0"/>
        <v>1081430</v>
      </c>
      <c r="F6" s="347">
        <f t="shared" si="0"/>
        <v>238463</v>
      </c>
      <c r="G6" s="347">
        <f t="shared" si="0"/>
        <v>9932460</v>
      </c>
      <c r="H6" s="347">
        <f t="shared" si="0"/>
        <v>93685</v>
      </c>
      <c r="I6" s="347">
        <f t="shared" si="0"/>
        <v>115903</v>
      </c>
      <c r="J6" s="347">
        <f t="shared" si="0"/>
        <v>203156</v>
      </c>
      <c r="K6" s="353">
        <f>H6+I6+J6</f>
        <v>412744</v>
      </c>
      <c r="L6" s="418"/>
      <c r="M6" s="678"/>
    </row>
    <row r="7" spans="2:13" ht="20.100000000000001" customHeight="1">
      <c r="B7" s="348" t="s">
        <v>48</v>
      </c>
      <c r="C7" s="349" t="s">
        <v>473</v>
      </c>
      <c r="D7" s="350">
        <v>90411</v>
      </c>
      <c r="E7" s="350">
        <v>22774</v>
      </c>
      <c r="F7" s="350">
        <v>22922</v>
      </c>
      <c r="G7" s="350">
        <f>D7+E7+F7</f>
        <v>136107</v>
      </c>
      <c r="H7" s="350">
        <v>1239</v>
      </c>
      <c r="I7" s="350">
        <v>2349</v>
      </c>
      <c r="J7" s="350">
        <v>19728</v>
      </c>
      <c r="K7" s="356">
        <f t="shared" ref="K7:K26" si="1">H7+I7+J7</f>
        <v>23316</v>
      </c>
      <c r="L7" s="419"/>
    </row>
    <row r="8" spans="2:13" ht="20.100000000000001" customHeight="1">
      <c r="B8" s="238" t="s">
        <v>49</v>
      </c>
      <c r="C8" s="239" t="s">
        <v>474</v>
      </c>
      <c r="D8" s="240">
        <v>41474</v>
      </c>
      <c r="E8" s="240">
        <v>38673</v>
      </c>
      <c r="F8" s="240">
        <v>282</v>
      </c>
      <c r="G8" s="240">
        <f t="shared" ref="G8:G27" si="2">D8+E8+F8</f>
        <v>80429</v>
      </c>
      <c r="H8" s="240">
        <v>470</v>
      </c>
      <c r="I8" s="240">
        <v>4359</v>
      </c>
      <c r="J8" s="240">
        <v>248</v>
      </c>
      <c r="K8" s="357">
        <f t="shared" si="1"/>
        <v>5077</v>
      </c>
      <c r="L8" s="419"/>
    </row>
    <row r="9" spans="2:13" ht="20.100000000000001" customHeight="1">
      <c r="B9" s="238" t="s">
        <v>195</v>
      </c>
      <c r="C9" s="239" t="s">
        <v>475</v>
      </c>
      <c r="D9" s="240">
        <v>1935833</v>
      </c>
      <c r="E9" s="240">
        <v>321841</v>
      </c>
      <c r="F9" s="240">
        <v>75429</v>
      </c>
      <c r="G9" s="240">
        <f t="shared" si="2"/>
        <v>2333103</v>
      </c>
      <c r="H9" s="240">
        <v>23694</v>
      </c>
      <c r="I9" s="240">
        <v>37473</v>
      </c>
      <c r="J9" s="240">
        <v>60091</v>
      </c>
      <c r="K9" s="357">
        <f t="shared" si="1"/>
        <v>121258</v>
      </c>
      <c r="L9" s="419"/>
    </row>
    <row r="10" spans="2:13" ht="35.1" customHeight="1">
      <c r="B10" s="238" t="s">
        <v>322</v>
      </c>
      <c r="C10" s="239" t="s">
        <v>476</v>
      </c>
      <c r="D10" s="240">
        <v>285040</v>
      </c>
      <c r="E10" s="240">
        <v>34211</v>
      </c>
      <c r="F10" s="240">
        <v>0</v>
      </c>
      <c r="G10" s="240">
        <f t="shared" si="2"/>
        <v>319251</v>
      </c>
      <c r="H10" s="240">
        <v>3537</v>
      </c>
      <c r="I10" s="240">
        <v>7688</v>
      </c>
      <c r="J10" s="240">
        <v>0</v>
      </c>
      <c r="K10" s="357">
        <f t="shared" si="1"/>
        <v>11225</v>
      </c>
      <c r="L10" s="419"/>
    </row>
    <row r="11" spans="2:13" ht="35.1" customHeight="1">
      <c r="B11" s="238" t="s">
        <v>323</v>
      </c>
      <c r="C11" s="239" t="s">
        <v>477</v>
      </c>
      <c r="D11" s="240">
        <v>45607</v>
      </c>
      <c r="E11" s="240">
        <v>4172</v>
      </c>
      <c r="F11" s="240">
        <v>9067</v>
      </c>
      <c r="G11" s="240">
        <f t="shared" si="2"/>
        <v>58846</v>
      </c>
      <c r="H11" s="240">
        <v>444</v>
      </c>
      <c r="I11" s="240">
        <v>317</v>
      </c>
      <c r="J11" s="240">
        <v>9067</v>
      </c>
      <c r="K11" s="357">
        <f t="shared" si="1"/>
        <v>9828</v>
      </c>
      <c r="L11" s="419"/>
    </row>
    <row r="12" spans="2:13" ht="20.100000000000001" customHeight="1">
      <c r="B12" s="238" t="s">
        <v>325</v>
      </c>
      <c r="C12" s="239" t="s">
        <v>478</v>
      </c>
      <c r="D12" s="240">
        <v>725985</v>
      </c>
      <c r="E12" s="240">
        <v>80990</v>
      </c>
      <c r="F12" s="240">
        <v>8180</v>
      </c>
      <c r="G12" s="240">
        <f t="shared" si="2"/>
        <v>815155</v>
      </c>
      <c r="H12" s="240">
        <v>7832</v>
      </c>
      <c r="I12" s="240">
        <v>5202</v>
      </c>
      <c r="J12" s="240">
        <v>6555</v>
      </c>
      <c r="K12" s="357">
        <f t="shared" si="1"/>
        <v>19589</v>
      </c>
      <c r="L12" s="419"/>
    </row>
    <row r="13" spans="2:13" ht="35.1" customHeight="1">
      <c r="B13" s="238" t="s">
        <v>417</v>
      </c>
      <c r="C13" s="239" t="s">
        <v>479</v>
      </c>
      <c r="D13" s="240">
        <v>3092974</v>
      </c>
      <c r="E13" s="240">
        <v>287732</v>
      </c>
      <c r="F13" s="240">
        <v>65678</v>
      </c>
      <c r="G13" s="240">
        <f t="shared" si="2"/>
        <v>3446384</v>
      </c>
      <c r="H13" s="240">
        <v>30147</v>
      </c>
      <c r="I13" s="240">
        <v>25497</v>
      </c>
      <c r="J13" s="240">
        <v>57605</v>
      </c>
      <c r="K13" s="357">
        <f t="shared" si="1"/>
        <v>113249</v>
      </c>
      <c r="L13" s="419"/>
    </row>
    <row r="14" spans="2:13" ht="20.100000000000001" customHeight="1">
      <c r="B14" s="238" t="s">
        <v>458</v>
      </c>
      <c r="C14" s="239" t="s">
        <v>480</v>
      </c>
      <c r="D14" s="240">
        <v>327015</v>
      </c>
      <c r="E14" s="240">
        <v>60677</v>
      </c>
      <c r="F14" s="240">
        <v>8642</v>
      </c>
      <c r="G14" s="240">
        <f t="shared" si="2"/>
        <v>396334</v>
      </c>
      <c r="H14" s="240">
        <v>3893</v>
      </c>
      <c r="I14" s="240">
        <v>8415</v>
      </c>
      <c r="J14" s="240">
        <v>7655</v>
      </c>
      <c r="K14" s="357">
        <f t="shared" si="1"/>
        <v>19963</v>
      </c>
      <c r="L14" s="419"/>
    </row>
    <row r="15" spans="2:13" ht="35.1" customHeight="1">
      <c r="B15" s="238" t="s">
        <v>459</v>
      </c>
      <c r="C15" s="239" t="s">
        <v>481</v>
      </c>
      <c r="D15" s="240">
        <v>165234</v>
      </c>
      <c r="E15" s="240">
        <v>33499</v>
      </c>
      <c r="F15" s="240">
        <v>30454</v>
      </c>
      <c r="G15" s="240">
        <f t="shared" si="2"/>
        <v>229187</v>
      </c>
      <c r="H15" s="240">
        <v>1775</v>
      </c>
      <c r="I15" s="240">
        <v>3821</v>
      </c>
      <c r="J15" s="240">
        <v>28613</v>
      </c>
      <c r="K15" s="357">
        <f t="shared" si="1"/>
        <v>34209</v>
      </c>
      <c r="L15" s="419"/>
    </row>
    <row r="16" spans="2:13" ht="20.100000000000001" customHeight="1">
      <c r="B16" s="238" t="s">
        <v>460</v>
      </c>
      <c r="C16" s="241" t="s">
        <v>482</v>
      </c>
      <c r="D16" s="240">
        <v>166329</v>
      </c>
      <c r="E16" s="240">
        <v>23065</v>
      </c>
      <c r="F16" s="240">
        <v>3801</v>
      </c>
      <c r="G16" s="240">
        <f t="shared" si="2"/>
        <v>193195</v>
      </c>
      <c r="H16" s="240">
        <v>1811</v>
      </c>
      <c r="I16" s="240">
        <v>1651</v>
      </c>
      <c r="J16" s="240">
        <v>2892</v>
      </c>
      <c r="K16" s="357">
        <f t="shared" si="1"/>
        <v>6354</v>
      </c>
      <c r="L16" s="419"/>
    </row>
    <row r="17" spans="2:13" ht="20.100000000000001" customHeight="1">
      <c r="B17" s="238" t="s">
        <v>461</v>
      </c>
      <c r="C17" s="239" t="s">
        <v>483</v>
      </c>
      <c r="D17" s="240">
        <v>668058</v>
      </c>
      <c r="E17" s="240">
        <v>17824</v>
      </c>
      <c r="F17" s="240">
        <v>259</v>
      </c>
      <c r="G17" s="240">
        <f t="shared" si="2"/>
        <v>686141</v>
      </c>
      <c r="H17" s="240">
        <v>5575</v>
      </c>
      <c r="I17" s="240">
        <v>805</v>
      </c>
      <c r="J17" s="240">
        <v>207</v>
      </c>
      <c r="K17" s="357">
        <f t="shared" si="1"/>
        <v>6587</v>
      </c>
      <c r="L17" s="419"/>
    </row>
    <row r="18" spans="2:13" ht="20.100000000000001" customHeight="1">
      <c r="B18" s="238" t="s">
        <v>462</v>
      </c>
      <c r="C18" s="239" t="s">
        <v>484</v>
      </c>
      <c r="D18" s="240">
        <v>135726</v>
      </c>
      <c r="E18" s="240">
        <v>63175</v>
      </c>
      <c r="F18" s="240">
        <v>2378</v>
      </c>
      <c r="G18" s="240">
        <f t="shared" si="2"/>
        <v>201279</v>
      </c>
      <c r="H18" s="240">
        <v>1579</v>
      </c>
      <c r="I18" s="240">
        <v>10908</v>
      </c>
      <c r="J18" s="240">
        <v>1446</v>
      </c>
      <c r="K18" s="357">
        <f t="shared" si="1"/>
        <v>13933</v>
      </c>
      <c r="L18" s="419"/>
    </row>
    <row r="19" spans="2:13" ht="20.100000000000001" customHeight="1">
      <c r="B19" s="238" t="s">
        <v>463</v>
      </c>
      <c r="C19" s="239" t="s">
        <v>485</v>
      </c>
      <c r="D19" s="240">
        <v>233923</v>
      </c>
      <c r="E19" s="240">
        <v>28543</v>
      </c>
      <c r="F19" s="240">
        <v>6334</v>
      </c>
      <c r="G19" s="240">
        <f t="shared" si="2"/>
        <v>268800</v>
      </c>
      <c r="H19" s="240">
        <v>2851</v>
      </c>
      <c r="I19" s="240">
        <v>2386</v>
      </c>
      <c r="J19" s="240">
        <v>5915</v>
      </c>
      <c r="K19" s="357">
        <f t="shared" si="1"/>
        <v>11152</v>
      </c>
      <c r="L19" s="419"/>
    </row>
    <row r="20" spans="2:13" ht="20.100000000000001" customHeight="1">
      <c r="B20" s="238" t="s">
        <v>464</v>
      </c>
      <c r="C20" s="239" t="s">
        <v>486</v>
      </c>
      <c r="D20" s="240">
        <v>56517</v>
      </c>
      <c r="E20" s="240">
        <v>14687</v>
      </c>
      <c r="F20" s="240">
        <v>2074</v>
      </c>
      <c r="G20" s="240">
        <f t="shared" si="2"/>
        <v>73278</v>
      </c>
      <c r="H20" s="240">
        <v>624</v>
      </c>
      <c r="I20" s="240">
        <v>856</v>
      </c>
      <c r="J20" s="240">
        <v>1882</v>
      </c>
      <c r="K20" s="357">
        <f t="shared" si="1"/>
        <v>3362</v>
      </c>
      <c r="L20" s="419"/>
    </row>
    <row r="21" spans="2:13" ht="20.100000000000001" customHeight="1">
      <c r="B21" s="223" t="s">
        <v>465</v>
      </c>
      <c r="C21" s="210" t="s">
        <v>487</v>
      </c>
      <c r="D21" s="329">
        <v>515088</v>
      </c>
      <c r="E21" s="329">
        <v>13991</v>
      </c>
      <c r="F21" s="329">
        <v>1900</v>
      </c>
      <c r="G21" s="240">
        <f t="shared" si="2"/>
        <v>530979</v>
      </c>
      <c r="H21" s="329">
        <v>5778</v>
      </c>
      <c r="I21" s="329">
        <v>995</v>
      </c>
      <c r="J21" s="329">
        <v>480</v>
      </c>
      <c r="K21" s="357">
        <f t="shared" si="1"/>
        <v>7253</v>
      </c>
      <c r="L21" s="419"/>
    </row>
    <row r="22" spans="2:13" ht="20.100000000000001" customHeight="1">
      <c r="B22" s="223" t="s">
        <v>466</v>
      </c>
      <c r="C22" s="210" t="s">
        <v>488</v>
      </c>
      <c r="D22" s="329">
        <v>21715</v>
      </c>
      <c r="E22" s="329">
        <v>402</v>
      </c>
      <c r="F22" s="329">
        <v>240</v>
      </c>
      <c r="G22" s="240">
        <f t="shared" si="2"/>
        <v>22357</v>
      </c>
      <c r="H22" s="329">
        <v>246</v>
      </c>
      <c r="I22" s="329">
        <v>38</v>
      </c>
      <c r="J22" s="329">
        <v>225</v>
      </c>
      <c r="K22" s="357">
        <f t="shared" si="1"/>
        <v>509</v>
      </c>
      <c r="L22" s="419"/>
    </row>
    <row r="23" spans="2:13" ht="20.100000000000001" customHeight="1">
      <c r="B23" s="238" t="s">
        <v>467</v>
      </c>
      <c r="C23" s="239" t="s">
        <v>489</v>
      </c>
      <c r="D23" s="240">
        <v>71783</v>
      </c>
      <c r="E23" s="240">
        <v>1089</v>
      </c>
      <c r="F23" s="240">
        <v>590</v>
      </c>
      <c r="G23" s="240">
        <f t="shared" si="2"/>
        <v>73462</v>
      </c>
      <c r="H23" s="240">
        <v>1654</v>
      </c>
      <c r="I23" s="240">
        <v>60</v>
      </c>
      <c r="J23" s="240">
        <v>349</v>
      </c>
      <c r="K23" s="357">
        <f t="shared" si="1"/>
        <v>2063</v>
      </c>
      <c r="L23" s="419"/>
    </row>
    <row r="24" spans="2:13" ht="20.100000000000001" customHeight="1">
      <c r="B24" s="238" t="s">
        <v>468</v>
      </c>
      <c r="C24" s="239" t="s">
        <v>490</v>
      </c>
      <c r="D24" s="240">
        <v>10140</v>
      </c>
      <c r="E24" s="240">
        <v>29755</v>
      </c>
      <c r="F24" s="240">
        <v>52</v>
      </c>
      <c r="G24" s="240">
        <f t="shared" si="2"/>
        <v>39947</v>
      </c>
      <c r="H24" s="240">
        <v>106</v>
      </c>
      <c r="I24" s="240">
        <v>2160</v>
      </c>
      <c r="J24" s="240">
        <v>52</v>
      </c>
      <c r="K24" s="357">
        <f t="shared" si="1"/>
        <v>2318</v>
      </c>
      <c r="L24" s="419"/>
    </row>
    <row r="25" spans="2:13" ht="20.100000000000001" customHeight="1">
      <c r="B25" s="238" t="s">
        <v>469</v>
      </c>
      <c r="C25" s="239" t="s">
        <v>491</v>
      </c>
      <c r="D25" s="240">
        <v>23713</v>
      </c>
      <c r="E25" s="240">
        <v>4330</v>
      </c>
      <c r="F25" s="240">
        <v>181</v>
      </c>
      <c r="G25" s="240">
        <f t="shared" si="2"/>
        <v>28224</v>
      </c>
      <c r="H25" s="240">
        <v>430</v>
      </c>
      <c r="I25" s="240">
        <v>923</v>
      </c>
      <c r="J25" s="240">
        <v>146</v>
      </c>
      <c r="K25" s="357">
        <f t="shared" si="1"/>
        <v>1499</v>
      </c>
      <c r="L25" s="419"/>
    </row>
    <row r="26" spans="2:13" ht="44.25" customHeight="1">
      <c r="B26" s="238" t="s">
        <v>470</v>
      </c>
      <c r="C26" s="239" t="s">
        <v>492</v>
      </c>
      <c r="D26" s="240">
        <v>0</v>
      </c>
      <c r="E26" s="240">
        <v>0</v>
      </c>
      <c r="F26" s="240">
        <v>0</v>
      </c>
      <c r="G26" s="240">
        <f t="shared" si="2"/>
        <v>0</v>
      </c>
      <c r="H26" s="240">
        <v>0</v>
      </c>
      <c r="I26" s="240">
        <v>0</v>
      </c>
      <c r="J26" s="240">
        <v>0</v>
      </c>
      <c r="K26" s="357">
        <f t="shared" si="1"/>
        <v>0</v>
      </c>
      <c r="L26" s="419"/>
    </row>
    <row r="27" spans="2:13" ht="20.100000000000001" customHeight="1" thickBot="1">
      <c r="B27" s="358" t="s">
        <v>471</v>
      </c>
      <c r="C27" s="359" t="s">
        <v>493</v>
      </c>
      <c r="D27" s="360">
        <v>2</v>
      </c>
      <c r="E27" s="360">
        <v>0</v>
      </c>
      <c r="F27" s="360">
        <v>0</v>
      </c>
      <c r="G27" s="360">
        <f t="shared" si="2"/>
        <v>2</v>
      </c>
      <c r="H27" s="360">
        <v>0</v>
      </c>
      <c r="I27" s="360">
        <v>0</v>
      </c>
      <c r="J27" s="360">
        <v>0</v>
      </c>
      <c r="K27" s="361">
        <f>H27+I27+J27</f>
        <v>0</v>
      </c>
      <c r="L27" s="419"/>
    </row>
    <row r="28" spans="2:13" ht="20.100000000000001" customHeight="1" thickBot="1">
      <c r="B28" s="354" t="s">
        <v>47</v>
      </c>
      <c r="C28" s="355" t="s">
        <v>494</v>
      </c>
      <c r="D28" s="340">
        <f t="shared" ref="D28:J28" si="3">SUM(D29:D31)</f>
        <v>8849366</v>
      </c>
      <c r="E28" s="340">
        <f t="shared" si="3"/>
        <v>617252</v>
      </c>
      <c r="F28" s="340">
        <f t="shared" si="3"/>
        <v>315544</v>
      </c>
      <c r="G28" s="340">
        <f t="shared" si="3"/>
        <v>9782162</v>
      </c>
      <c r="H28" s="340">
        <f t="shared" si="3"/>
        <v>93031</v>
      </c>
      <c r="I28" s="340">
        <f t="shared" si="3"/>
        <v>61574</v>
      </c>
      <c r="J28" s="340">
        <f t="shared" si="3"/>
        <v>261205</v>
      </c>
      <c r="K28" s="364">
        <f>H28+I28+J28</f>
        <v>415810</v>
      </c>
      <c r="L28" s="418"/>
      <c r="M28" s="678"/>
    </row>
    <row r="29" spans="2:13" ht="20.100000000000001" customHeight="1">
      <c r="B29" s="244" t="s">
        <v>50</v>
      </c>
      <c r="C29" s="236" t="s">
        <v>495</v>
      </c>
      <c r="D29" s="237">
        <v>6667068</v>
      </c>
      <c r="E29" s="237">
        <v>525360</v>
      </c>
      <c r="F29" s="237">
        <v>295860</v>
      </c>
      <c r="G29" s="237">
        <f>D29+E29+F29</f>
        <v>7488288</v>
      </c>
      <c r="H29" s="237">
        <v>73239</v>
      </c>
      <c r="I29" s="237">
        <v>54095</v>
      </c>
      <c r="J29" s="237">
        <v>248386</v>
      </c>
      <c r="K29" s="362">
        <f>H29+I29+J29</f>
        <v>375720</v>
      </c>
      <c r="L29" s="419"/>
    </row>
    <row r="30" spans="2:13" ht="20.100000000000001" customHeight="1">
      <c r="B30" s="238" t="s">
        <v>51</v>
      </c>
      <c r="C30" s="239" t="s">
        <v>496</v>
      </c>
      <c r="D30" s="240">
        <v>2089243</v>
      </c>
      <c r="E30" s="240">
        <v>82355</v>
      </c>
      <c r="F30" s="240">
        <v>15948</v>
      </c>
      <c r="G30" s="237">
        <f t="shared" ref="G30:G31" si="4">D30+E30+F30</f>
        <v>2187546</v>
      </c>
      <c r="H30" s="240">
        <v>18033</v>
      </c>
      <c r="I30" s="240">
        <v>6336</v>
      </c>
      <c r="J30" s="240">
        <v>9701</v>
      </c>
      <c r="K30" s="362">
        <f t="shared" ref="K30:K31" si="5">H30+I30+J30</f>
        <v>34070</v>
      </c>
      <c r="L30" s="419"/>
    </row>
    <row r="31" spans="2:13" ht="20.100000000000001" customHeight="1" thickBot="1">
      <c r="B31" s="242" t="s">
        <v>52</v>
      </c>
      <c r="C31" s="351" t="s">
        <v>497</v>
      </c>
      <c r="D31" s="352">
        <v>93055</v>
      </c>
      <c r="E31" s="352">
        <v>9537</v>
      </c>
      <c r="F31" s="352">
        <v>3736</v>
      </c>
      <c r="G31" s="237">
        <f t="shared" si="4"/>
        <v>106328</v>
      </c>
      <c r="H31" s="352">
        <v>1759</v>
      </c>
      <c r="I31" s="352">
        <v>1143</v>
      </c>
      <c r="J31" s="352">
        <v>3118</v>
      </c>
      <c r="K31" s="362">
        <f t="shared" si="5"/>
        <v>6020</v>
      </c>
      <c r="L31" s="419"/>
    </row>
    <row r="32" spans="2:13" ht="20.100000000000001" customHeight="1" thickBot="1">
      <c r="B32" s="234" t="s">
        <v>62</v>
      </c>
      <c r="C32" s="243" t="s">
        <v>498</v>
      </c>
      <c r="D32" s="235">
        <f t="shared" ref="D32:J32" si="6">D28+D6</f>
        <v>17461933</v>
      </c>
      <c r="E32" s="235">
        <f t="shared" si="6"/>
        <v>1698682</v>
      </c>
      <c r="F32" s="235">
        <f t="shared" si="6"/>
        <v>554007</v>
      </c>
      <c r="G32" s="235">
        <f t="shared" si="6"/>
        <v>19714622</v>
      </c>
      <c r="H32" s="235">
        <f t="shared" si="6"/>
        <v>186716</v>
      </c>
      <c r="I32" s="235">
        <f t="shared" si="6"/>
        <v>177477</v>
      </c>
      <c r="J32" s="235">
        <f t="shared" si="6"/>
        <v>464361</v>
      </c>
      <c r="K32" s="363">
        <f>K28+K6</f>
        <v>828554</v>
      </c>
      <c r="L32" s="418"/>
    </row>
  </sheetData>
  <mergeCells count="1">
    <mergeCell ref="B2:J2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ignoredErrors>
    <ignoredError sqref="G28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E17"/>
  <sheetViews>
    <sheetView workbookViewId="0">
      <selection activeCell="I16" sqref="I16"/>
    </sheetView>
  </sheetViews>
  <sheetFormatPr defaultRowHeight="15"/>
  <cols>
    <col min="2" max="2" width="9.140625" style="201"/>
    <col min="3" max="3" width="41.7109375" customWidth="1"/>
    <col min="4" max="4" width="18.7109375" customWidth="1"/>
    <col min="5" max="5" width="14.5703125" customWidth="1"/>
  </cols>
  <sheetData>
    <row r="2" spans="2:5" ht="30" customHeight="1">
      <c r="B2" s="748" t="s">
        <v>144</v>
      </c>
      <c r="C2" s="748"/>
      <c r="D2" s="748"/>
      <c r="E2" s="748"/>
    </row>
    <row r="3" spans="2:5" ht="15.75" thickBot="1">
      <c r="E3" s="53" t="s">
        <v>103</v>
      </c>
    </row>
    <row r="4" spans="2:5" ht="15.75">
      <c r="B4" s="755" t="s">
        <v>105</v>
      </c>
      <c r="C4" s="758" t="s">
        <v>58</v>
      </c>
      <c r="D4" s="758" t="s">
        <v>758</v>
      </c>
      <c r="E4" s="772"/>
    </row>
    <row r="5" spans="2:5" ht="16.5" thickBot="1">
      <c r="B5" s="756"/>
      <c r="C5" s="770"/>
      <c r="D5" s="71" t="s">
        <v>92</v>
      </c>
      <c r="E5" s="246" t="s">
        <v>142</v>
      </c>
    </row>
    <row r="6" spans="2:5" s="51" customFormat="1" ht="13.5" thickBot="1">
      <c r="B6" s="221">
        <v>1</v>
      </c>
      <c r="C6" s="199">
        <v>2</v>
      </c>
      <c r="D6" s="199">
        <v>3</v>
      </c>
      <c r="E6" s="200">
        <v>4</v>
      </c>
    </row>
    <row r="7" spans="2:5" ht="15.75">
      <c r="B7" s="603"/>
      <c r="C7" s="604" t="s">
        <v>145</v>
      </c>
      <c r="D7" s="605"/>
      <c r="E7" s="606"/>
    </row>
    <row r="8" spans="2:5" ht="20.100000000000001" customHeight="1">
      <c r="B8" s="223" t="s">
        <v>46</v>
      </c>
      <c r="C8" s="245" t="s">
        <v>136</v>
      </c>
      <c r="D8" s="79">
        <v>29994344</v>
      </c>
      <c r="E8" s="80">
        <v>223305</v>
      </c>
    </row>
    <row r="9" spans="2:5" ht="20.100000000000001" customHeight="1">
      <c r="B9" s="223" t="s">
        <v>47</v>
      </c>
      <c r="C9" s="245" t="s">
        <v>137</v>
      </c>
      <c r="D9" s="79">
        <v>1744752</v>
      </c>
      <c r="E9" s="80">
        <v>179579</v>
      </c>
    </row>
    <row r="10" spans="2:5" ht="20.100000000000001" customHeight="1" thickBot="1">
      <c r="B10" s="224" t="s">
        <v>62</v>
      </c>
      <c r="C10" s="526" t="s">
        <v>138</v>
      </c>
      <c r="D10" s="527">
        <v>611723</v>
      </c>
      <c r="E10" s="81">
        <v>512073</v>
      </c>
    </row>
    <row r="11" spans="2:5" ht="20.100000000000001" customHeight="1" thickBot="1">
      <c r="B11" s="247" t="s">
        <v>63</v>
      </c>
      <c r="C11" s="248" t="s">
        <v>456</v>
      </c>
      <c r="D11" s="74">
        <f>SUM(D8:D10)</f>
        <v>32350819</v>
      </c>
      <c r="E11" s="75">
        <f>SUM(E8:E10)</f>
        <v>914957</v>
      </c>
    </row>
    <row r="12" spans="2:5" ht="20.100000000000001" customHeight="1">
      <c r="B12" s="607"/>
      <c r="C12" s="608" t="s">
        <v>146</v>
      </c>
      <c r="D12" s="609"/>
      <c r="E12" s="610"/>
    </row>
    <row r="13" spans="2:5" ht="20.100000000000001" customHeight="1">
      <c r="B13" s="223" t="s">
        <v>64</v>
      </c>
      <c r="C13" s="245" t="s">
        <v>136</v>
      </c>
      <c r="D13" s="528">
        <v>5062203</v>
      </c>
      <c r="E13" s="68">
        <v>27202</v>
      </c>
    </row>
    <row r="14" spans="2:5" ht="20.100000000000001" customHeight="1">
      <c r="B14" s="223" t="s">
        <v>65</v>
      </c>
      <c r="C14" s="245" t="s">
        <v>137</v>
      </c>
      <c r="D14" s="528">
        <v>329449</v>
      </c>
      <c r="E14" s="68">
        <v>30524</v>
      </c>
    </row>
    <row r="15" spans="2:5" ht="20.100000000000001" customHeight="1" thickBot="1">
      <c r="B15" s="224" t="s">
        <v>66</v>
      </c>
      <c r="C15" s="524" t="s">
        <v>138</v>
      </c>
      <c r="D15" s="529">
        <v>3791</v>
      </c>
      <c r="E15" s="525">
        <v>1702</v>
      </c>
    </row>
    <row r="16" spans="2:5" ht="20.100000000000001" customHeight="1" thickBot="1">
      <c r="B16" s="247" t="s">
        <v>67</v>
      </c>
      <c r="C16" s="248" t="s">
        <v>457</v>
      </c>
      <c r="D16" s="78">
        <f>SUM(D13:D15)</f>
        <v>5395443</v>
      </c>
      <c r="E16" s="75">
        <f>SUM(E13:E15)</f>
        <v>59428</v>
      </c>
    </row>
    <row r="17" spans="2:5" ht="20.100000000000001" customHeight="1" thickBot="1">
      <c r="B17" s="249" t="s">
        <v>68</v>
      </c>
      <c r="C17" s="250" t="s">
        <v>143</v>
      </c>
      <c r="D17" s="76">
        <f>D11+D16</f>
        <v>37746262</v>
      </c>
      <c r="E17" s="77">
        <f>E11+E16</f>
        <v>974385</v>
      </c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G20"/>
  <sheetViews>
    <sheetView zoomScaleNormal="100" workbookViewId="0">
      <selection activeCell="H18" sqref="H18"/>
    </sheetView>
  </sheetViews>
  <sheetFormatPr defaultColWidth="9.140625" defaultRowHeight="12"/>
  <cols>
    <col min="1" max="2" width="9.140625" style="1"/>
    <col min="3" max="3" width="46.85546875" style="1" customWidth="1"/>
    <col min="4" max="4" width="15" style="1" customWidth="1"/>
    <col min="5" max="5" width="16" style="1" customWidth="1"/>
    <col min="6" max="16384" width="9.140625" style="1"/>
  </cols>
  <sheetData>
    <row r="2" spans="2:7" ht="30" customHeight="1">
      <c r="B2" s="757" t="s">
        <v>157</v>
      </c>
      <c r="C2" s="757"/>
      <c r="D2" s="757"/>
      <c r="E2" s="757"/>
      <c r="F2" s="757"/>
    </row>
    <row r="3" spans="2:7" ht="15.75" thickBot="1">
      <c r="B3"/>
      <c r="D3"/>
      <c r="E3" s="94" t="s">
        <v>156</v>
      </c>
    </row>
    <row r="4" spans="2:7" ht="21.75" customHeight="1">
      <c r="B4" s="775" t="s">
        <v>105</v>
      </c>
      <c r="C4" s="773" t="s">
        <v>167</v>
      </c>
      <c r="D4" s="773" t="s">
        <v>759</v>
      </c>
      <c r="E4" s="774"/>
    </row>
    <row r="5" spans="2:7" ht="12" customHeight="1" thickBot="1">
      <c r="B5" s="776"/>
      <c r="C5" s="777"/>
      <c r="D5" s="93" t="s">
        <v>147</v>
      </c>
      <c r="E5" s="72" t="s">
        <v>148</v>
      </c>
    </row>
    <row r="6" spans="2:7" s="51" customFormat="1" ht="14.1" customHeight="1" thickBot="1">
      <c r="B6" s="193">
        <v>1</v>
      </c>
      <c r="C6" s="194">
        <v>2</v>
      </c>
      <c r="D6" s="194">
        <v>3</v>
      </c>
      <c r="E6" s="195">
        <v>4</v>
      </c>
    </row>
    <row r="7" spans="2:7" ht="21.95" customHeight="1" thickBot="1">
      <c r="B7" s="89" t="s">
        <v>46</v>
      </c>
      <c r="C7" s="90" t="s">
        <v>149</v>
      </c>
      <c r="D7" s="663">
        <v>2.2069932075085702E-2</v>
      </c>
      <c r="E7" s="664">
        <v>2.4822755982610512E-2</v>
      </c>
    </row>
    <row r="8" spans="2:7" ht="14.1" customHeight="1">
      <c r="B8" s="87" t="s">
        <v>48</v>
      </c>
      <c r="C8" s="88" t="s">
        <v>150</v>
      </c>
      <c r="D8" s="661">
        <v>2.1467255970044001E-2</v>
      </c>
      <c r="E8" s="662">
        <v>2.4095603517227001E-2</v>
      </c>
    </row>
    <row r="9" spans="2:7" ht="17.25" customHeight="1" thickBot="1">
      <c r="B9" s="91" t="s">
        <v>49</v>
      </c>
      <c r="C9" s="92" t="s">
        <v>151</v>
      </c>
      <c r="D9" s="675">
        <v>7.8108361527308129E-2</v>
      </c>
      <c r="E9" s="676">
        <v>0.12450557032382795</v>
      </c>
    </row>
    <row r="10" spans="2:7" ht="21.95" customHeight="1" thickBot="1">
      <c r="B10" s="89" t="s">
        <v>47</v>
      </c>
      <c r="C10" s="90" t="s">
        <v>152</v>
      </c>
      <c r="D10" s="663">
        <v>4.3719279640637279E-2</v>
      </c>
      <c r="E10" s="664">
        <v>5.2191909442692912E-2</v>
      </c>
      <c r="G10" s="677"/>
    </row>
    <row r="11" spans="2:7" ht="15.75">
      <c r="B11" s="87" t="s">
        <v>50</v>
      </c>
      <c r="C11" s="88" t="s">
        <v>150</v>
      </c>
      <c r="D11" s="661">
        <v>3.4786690457031998E-2</v>
      </c>
      <c r="E11" s="662">
        <v>3.7076728715051001E-2</v>
      </c>
      <c r="G11" s="677"/>
    </row>
    <row r="12" spans="2:7" ht="16.5" thickBot="1">
      <c r="B12" s="594" t="s">
        <v>51</v>
      </c>
      <c r="C12" s="595" t="s">
        <v>151</v>
      </c>
      <c r="D12" s="665">
        <v>5.0472487133121198E-2</v>
      </c>
      <c r="E12" s="666">
        <v>6.3767437913318167E-2</v>
      </c>
      <c r="G12" s="677"/>
    </row>
    <row r="13" spans="2:7" ht="21.95" customHeight="1" thickBot="1">
      <c r="B13" s="89" t="s">
        <v>62</v>
      </c>
      <c r="C13" s="90" t="s">
        <v>153</v>
      </c>
      <c r="D13" s="663">
        <v>3.1370163556582384E-2</v>
      </c>
      <c r="E13" s="664">
        <v>3.6580129356595936E-2</v>
      </c>
    </row>
    <row r="14" spans="2:7" ht="15.75">
      <c r="B14" s="87" t="s">
        <v>154</v>
      </c>
      <c r="C14" s="88" t="s">
        <v>150</v>
      </c>
      <c r="D14" s="661">
        <v>2.4830668583736299E-2</v>
      </c>
      <c r="E14" s="662">
        <v>2.7373586548183258E-2</v>
      </c>
    </row>
    <row r="15" spans="2:7" ht="16.5" thickBot="1">
      <c r="B15" s="654" t="s">
        <v>155</v>
      </c>
      <c r="C15" s="655" t="s">
        <v>151</v>
      </c>
      <c r="D15" s="667">
        <v>5.0726531081478447E-2</v>
      </c>
      <c r="E15" s="668">
        <v>6.4325775773496643E-2</v>
      </c>
    </row>
    <row r="16" spans="2:7">
      <c r="B16" s="1" t="s">
        <v>160</v>
      </c>
    </row>
    <row r="17" spans="2:2">
      <c r="B17" s="1" t="s">
        <v>161</v>
      </c>
    </row>
    <row r="20" spans="2:2" hidden="1"/>
  </sheetData>
  <mergeCells count="4">
    <mergeCell ref="D4:E4"/>
    <mergeCell ref="B4:B5"/>
    <mergeCell ref="C4:C5"/>
    <mergeCell ref="B2:F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H20"/>
  <sheetViews>
    <sheetView zoomScaleNormal="100" workbookViewId="0">
      <selection activeCell="F22" sqref="F22"/>
    </sheetView>
  </sheetViews>
  <sheetFormatPr defaultRowHeight="15"/>
  <cols>
    <col min="3" max="3" width="46.28515625" customWidth="1"/>
    <col min="4" max="4" width="16.28515625" customWidth="1"/>
    <col min="5" max="5" width="15.28515625" customWidth="1"/>
    <col min="8" max="8" width="9.140625" customWidth="1"/>
  </cols>
  <sheetData>
    <row r="2" spans="2:8" ht="30" customHeight="1">
      <c r="B2" s="757" t="s">
        <v>168</v>
      </c>
      <c r="C2" s="757"/>
      <c r="D2" s="757"/>
      <c r="E2" s="757"/>
      <c r="F2" s="757"/>
    </row>
    <row r="3" spans="2:8" ht="15.75" thickBot="1">
      <c r="E3" s="53" t="s">
        <v>156</v>
      </c>
    </row>
    <row r="4" spans="2:8" ht="15.75">
      <c r="B4" s="779" t="s">
        <v>105</v>
      </c>
      <c r="C4" s="773" t="s">
        <v>167</v>
      </c>
      <c r="D4" s="773" t="s">
        <v>759</v>
      </c>
      <c r="E4" s="774"/>
    </row>
    <row r="5" spans="2:8" ht="15" customHeight="1">
      <c r="B5" s="780"/>
      <c r="C5" s="782"/>
      <c r="D5" s="95" t="s">
        <v>162</v>
      </c>
      <c r="E5" s="96" t="s">
        <v>163</v>
      </c>
    </row>
    <row r="6" spans="2:8" s="51" customFormat="1" ht="15" customHeight="1" thickBot="1">
      <c r="B6" s="196">
        <v>1</v>
      </c>
      <c r="C6" s="197">
        <v>2</v>
      </c>
      <c r="D6" s="197">
        <v>3</v>
      </c>
      <c r="E6" s="198">
        <v>4</v>
      </c>
    </row>
    <row r="7" spans="2:8" ht="21" customHeight="1" thickBot="1">
      <c r="B7" s="89" t="s">
        <v>46</v>
      </c>
      <c r="C7" s="90" t="s">
        <v>164</v>
      </c>
      <c r="D7" s="663">
        <v>1.4903165978883349E-2</v>
      </c>
      <c r="E7" s="664">
        <v>1.4942679452170211E-2</v>
      </c>
    </row>
    <row r="8" spans="2:8" ht="15.75">
      <c r="B8" s="87" t="s">
        <v>48</v>
      </c>
      <c r="C8" s="88" t="s">
        <v>150</v>
      </c>
      <c r="D8" s="661">
        <v>1.7674627555574331E-2</v>
      </c>
      <c r="E8" s="662">
        <v>1.7721956422408293E-2</v>
      </c>
    </row>
    <row r="9" spans="2:8" ht="16.5" thickBot="1">
      <c r="B9" s="594" t="s">
        <v>49</v>
      </c>
      <c r="C9" s="595" t="s">
        <v>151</v>
      </c>
      <c r="D9" s="665">
        <v>1.0215532359543049E-2</v>
      </c>
      <c r="E9" s="666">
        <v>1.0233975032343384E-2</v>
      </c>
    </row>
    <row r="10" spans="2:8" ht="21" customHeight="1" thickBot="1">
      <c r="B10" s="89" t="s">
        <v>47</v>
      </c>
      <c r="C10" s="90" t="s">
        <v>165</v>
      </c>
      <c r="D10" s="663">
        <v>1.6810872490462717E-2</v>
      </c>
      <c r="E10" s="664">
        <v>1.6793389091782299E-2</v>
      </c>
    </row>
    <row r="11" spans="2:8" ht="15.75">
      <c r="B11" s="87" t="s">
        <v>50</v>
      </c>
      <c r="C11" s="88" t="s">
        <v>150</v>
      </c>
      <c r="D11" s="661">
        <v>2.0098685181730077E-2</v>
      </c>
      <c r="E11" s="662">
        <v>2.0131177658633929E-2</v>
      </c>
    </row>
    <row r="12" spans="2:8" ht="16.5" thickBot="1">
      <c r="B12" s="594" t="s">
        <v>51</v>
      </c>
      <c r="C12" s="595" t="s">
        <v>151</v>
      </c>
      <c r="D12" s="665">
        <v>1.4895130140033061E-2</v>
      </c>
      <c r="E12" s="666">
        <v>1.4839617325418672E-2</v>
      </c>
    </row>
    <row r="13" spans="2:8" ht="21" customHeight="1" thickBot="1">
      <c r="B13" s="596" t="s">
        <v>62</v>
      </c>
      <c r="C13" s="597" t="s">
        <v>166</v>
      </c>
      <c r="D13" s="669">
        <v>1.5850625858435323E-2</v>
      </c>
      <c r="E13" s="670">
        <v>1.5861831911727978E-2</v>
      </c>
      <c r="G13" s="678"/>
      <c r="H13" s="678"/>
    </row>
    <row r="14" spans="2:8" ht="21" customHeight="1">
      <c r="B14" s="530" t="s">
        <v>154</v>
      </c>
      <c r="C14" s="598" t="s">
        <v>150</v>
      </c>
      <c r="D14" s="671">
        <v>1.8634023749369778E-2</v>
      </c>
      <c r="E14" s="672">
        <v>1.8675480653476854E-2</v>
      </c>
      <c r="G14" s="678"/>
      <c r="H14" s="678"/>
    </row>
    <row r="15" spans="2:8" ht="21" customHeight="1" thickBot="1">
      <c r="B15" s="85" t="s">
        <v>155</v>
      </c>
      <c r="C15" s="86" t="s">
        <v>151</v>
      </c>
      <c r="D15" s="673">
        <v>1.4325095935358157E-2</v>
      </c>
      <c r="E15" s="674">
        <v>1.4278591834617759E-2</v>
      </c>
      <c r="G15" s="678"/>
      <c r="H15" s="678"/>
    </row>
    <row r="16" spans="2:8" ht="15" customHeight="1">
      <c r="B16" s="781" t="s">
        <v>160</v>
      </c>
      <c r="C16" s="781"/>
      <c r="D16" s="781"/>
    </row>
    <row r="17" spans="2:3">
      <c r="B17" s="778" t="s">
        <v>161</v>
      </c>
      <c r="C17" s="778"/>
    </row>
    <row r="20" spans="2:3">
      <c r="B20" s="1"/>
    </row>
  </sheetData>
  <mergeCells count="6">
    <mergeCell ref="B17:C17"/>
    <mergeCell ref="B2:F2"/>
    <mergeCell ref="D4:E4"/>
    <mergeCell ref="B4:B5"/>
    <mergeCell ref="B16:D16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R29"/>
  <sheetViews>
    <sheetView topLeftCell="A3" workbookViewId="0">
      <selection activeCell="K23" sqref="K23"/>
    </sheetView>
  </sheetViews>
  <sheetFormatPr defaultRowHeight="15"/>
  <cols>
    <col min="2" max="2" width="6.28515625" customWidth="1"/>
    <col min="3" max="3" width="65.5703125" customWidth="1"/>
    <col min="4" max="4" width="21.42578125" customWidth="1"/>
    <col min="5" max="5" width="16.5703125" customWidth="1"/>
    <col min="6" max="6" width="11.85546875" customWidth="1"/>
    <col min="7" max="7" width="12.7109375" customWidth="1"/>
    <col min="12" max="12" width="9" customWidth="1"/>
  </cols>
  <sheetData>
    <row r="2" spans="2:17" ht="30" customHeight="1">
      <c r="B2" s="783" t="s">
        <v>179</v>
      </c>
      <c r="C2" s="783"/>
      <c r="D2" s="783"/>
      <c r="E2" s="783"/>
      <c r="F2" s="783"/>
      <c r="G2" s="783"/>
      <c r="H2" s="783"/>
    </row>
    <row r="3" spans="2:17" ht="15.75" thickBot="1"/>
    <row r="4" spans="2:17" ht="35.25" customHeight="1">
      <c r="B4" s="790" t="s">
        <v>105</v>
      </c>
      <c r="C4" s="792" t="s">
        <v>758</v>
      </c>
      <c r="D4" s="792" t="s">
        <v>169</v>
      </c>
      <c r="E4" s="792" t="s">
        <v>170</v>
      </c>
      <c r="F4" s="792" t="s">
        <v>171</v>
      </c>
      <c r="G4" s="794" t="s">
        <v>172</v>
      </c>
    </row>
    <row r="5" spans="2:17" ht="15.75" thickBot="1">
      <c r="B5" s="791"/>
      <c r="C5" s="793"/>
      <c r="D5" s="793"/>
      <c r="E5" s="793"/>
      <c r="F5" s="793"/>
      <c r="G5" s="795"/>
    </row>
    <row r="6" spans="2:17" s="51" customFormat="1" ht="13.5" thickBot="1">
      <c r="B6" s="531">
        <v>1</v>
      </c>
      <c r="C6" s="532">
        <v>2</v>
      </c>
      <c r="D6" s="532">
        <v>3</v>
      </c>
      <c r="E6" s="532">
        <v>4</v>
      </c>
      <c r="F6" s="532">
        <v>5</v>
      </c>
      <c r="G6" s="533">
        <v>6</v>
      </c>
    </row>
    <row r="7" spans="2:17" ht="24.75" customHeight="1" thickBot="1">
      <c r="B7" s="611"/>
      <c r="C7" s="787" t="s">
        <v>173</v>
      </c>
      <c r="D7" s="788"/>
      <c r="E7" s="788"/>
      <c r="F7" s="788"/>
      <c r="G7" s="789"/>
      <c r="K7" s="97"/>
    </row>
    <row r="8" spans="2:17" ht="20.100000000000001" customHeight="1">
      <c r="B8" s="87" t="s">
        <v>46</v>
      </c>
      <c r="C8" s="683" t="s">
        <v>174</v>
      </c>
      <c r="D8" s="534">
        <v>28</v>
      </c>
      <c r="E8" s="534">
        <v>0</v>
      </c>
      <c r="F8" s="535">
        <v>0</v>
      </c>
      <c r="G8" s="536">
        <v>74</v>
      </c>
    </row>
    <row r="9" spans="2:17" ht="20.100000000000001" customHeight="1">
      <c r="B9" s="261" t="s">
        <v>47</v>
      </c>
      <c r="C9" s="682" t="s">
        <v>536</v>
      </c>
      <c r="D9" s="537">
        <v>51</v>
      </c>
      <c r="E9" s="537">
        <v>11</v>
      </c>
      <c r="F9" s="98">
        <v>243</v>
      </c>
      <c r="G9" s="538">
        <v>96</v>
      </c>
    </row>
    <row r="10" spans="2:17" ht="20.100000000000001" customHeight="1">
      <c r="B10" s="261" t="s">
        <v>62</v>
      </c>
      <c r="C10" s="682" t="s">
        <v>537</v>
      </c>
      <c r="D10" s="537">
        <v>32</v>
      </c>
      <c r="E10" s="537">
        <v>0</v>
      </c>
      <c r="F10" s="98">
        <v>0</v>
      </c>
      <c r="G10" s="538">
        <v>85</v>
      </c>
    </row>
    <row r="11" spans="2:17" ht="20.100000000000001" customHeight="1">
      <c r="B11" s="261" t="s">
        <v>63</v>
      </c>
      <c r="C11" s="682" t="s">
        <v>538</v>
      </c>
      <c r="D11" s="537">
        <v>48</v>
      </c>
      <c r="E11" s="537">
        <v>0</v>
      </c>
      <c r="F11" s="98">
        <v>2758</v>
      </c>
      <c r="G11" s="538">
        <v>115</v>
      </c>
      <c r="Q11" s="517"/>
    </row>
    <row r="12" spans="2:17" ht="20.100000000000001" customHeight="1">
      <c r="B12" s="261" t="s">
        <v>64</v>
      </c>
      <c r="C12" s="682" t="s">
        <v>539</v>
      </c>
      <c r="D12" s="537">
        <v>5</v>
      </c>
      <c r="E12" s="537">
        <v>5</v>
      </c>
      <c r="F12" s="98">
        <v>0</v>
      </c>
      <c r="G12" s="538">
        <v>4</v>
      </c>
    </row>
    <row r="13" spans="2:17" ht="20.100000000000001" customHeight="1">
      <c r="B13" s="261" t="s">
        <v>65</v>
      </c>
      <c r="C13" s="682" t="s">
        <v>540</v>
      </c>
      <c r="D13" s="537">
        <v>39</v>
      </c>
      <c r="E13" s="537">
        <v>0</v>
      </c>
      <c r="F13" s="98">
        <v>2231</v>
      </c>
      <c r="G13" s="538">
        <v>82</v>
      </c>
      <c r="Q13" s="517"/>
    </row>
    <row r="14" spans="2:17" ht="20.100000000000001" customHeight="1">
      <c r="B14" s="261" t="s">
        <v>66</v>
      </c>
      <c r="C14" s="682" t="s">
        <v>541</v>
      </c>
      <c r="D14" s="98">
        <v>8</v>
      </c>
      <c r="E14" s="98">
        <v>12</v>
      </c>
      <c r="F14" s="98">
        <v>0</v>
      </c>
      <c r="G14" s="538">
        <v>29</v>
      </c>
    </row>
    <row r="15" spans="2:17" ht="20.100000000000001" customHeight="1">
      <c r="B15" s="261" t="s">
        <v>67</v>
      </c>
      <c r="C15" s="682" t="s">
        <v>175</v>
      </c>
      <c r="D15" s="98">
        <v>4</v>
      </c>
      <c r="E15" s="98">
        <v>5</v>
      </c>
      <c r="F15" s="98">
        <v>0</v>
      </c>
      <c r="G15" s="538">
        <v>23</v>
      </c>
    </row>
    <row r="16" spans="2:17" ht="20.100000000000001" customHeight="1">
      <c r="B16" s="261" t="s">
        <v>68</v>
      </c>
      <c r="C16" s="682" t="s">
        <v>542</v>
      </c>
      <c r="D16" s="98">
        <v>38</v>
      </c>
      <c r="E16" s="98">
        <v>52</v>
      </c>
      <c r="F16" s="98">
        <v>8977</v>
      </c>
      <c r="G16" s="538">
        <v>351</v>
      </c>
      <c r="Q16" s="517"/>
    </row>
    <row r="17" spans="2:18" ht="20.100000000000001" customHeight="1">
      <c r="B17" s="261" t="s">
        <v>70</v>
      </c>
      <c r="C17" s="682" t="s">
        <v>543</v>
      </c>
      <c r="D17" s="98">
        <v>46</v>
      </c>
      <c r="E17" s="98">
        <v>0</v>
      </c>
      <c r="F17" s="98">
        <v>0</v>
      </c>
      <c r="G17" s="538">
        <v>114</v>
      </c>
    </row>
    <row r="18" spans="2:18" ht="20.100000000000001" customHeight="1">
      <c r="B18" s="261" t="s">
        <v>71</v>
      </c>
      <c r="C18" s="682" t="s">
        <v>544</v>
      </c>
      <c r="D18" s="98">
        <v>69</v>
      </c>
      <c r="E18" s="98">
        <v>0</v>
      </c>
      <c r="F18" s="98">
        <v>10717</v>
      </c>
      <c r="G18" s="538">
        <v>263</v>
      </c>
      <c r="Q18" s="517"/>
    </row>
    <row r="19" spans="2:18" ht="20.100000000000001" customHeight="1">
      <c r="B19" s="261" t="s">
        <v>73</v>
      </c>
      <c r="C19" s="682" t="s">
        <v>545</v>
      </c>
      <c r="D19" s="98">
        <v>4</v>
      </c>
      <c r="E19" s="98">
        <v>11</v>
      </c>
      <c r="F19" s="98">
        <v>0</v>
      </c>
      <c r="G19" s="538">
        <v>21</v>
      </c>
    </row>
    <row r="20" spans="2:18" ht="20.100000000000001" customHeight="1" thickBot="1">
      <c r="B20" s="91" t="s">
        <v>74</v>
      </c>
      <c r="C20" s="684" t="s">
        <v>546</v>
      </c>
      <c r="D20" s="523">
        <v>18</v>
      </c>
      <c r="E20" s="523">
        <v>17</v>
      </c>
      <c r="F20" s="523">
        <v>1426</v>
      </c>
      <c r="G20" s="539">
        <v>72</v>
      </c>
    </row>
    <row r="21" spans="2:18" ht="20.100000000000001" customHeight="1" thickBot="1">
      <c r="B21" s="100"/>
      <c r="C21" s="101" t="s">
        <v>176</v>
      </c>
      <c r="D21" s="102">
        <f>SUM(D8:D20)</f>
        <v>390</v>
      </c>
      <c r="E21" s="102">
        <f>SUM(E8:E20)</f>
        <v>113</v>
      </c>
      <c r="F21" s="102">
        <f>SUM(F8:F20)</f>
        <v>26352</v>
      </c>
      <c r="G21" s="103">
        <f>SUM(G8:G20)</f>
        <v>1329</v>
      </c>
      <c r="R21" s="517"/>
    </row>
    <row r="22" spans="2:18" ht="20.100000000000001" customHeight="1" thickBot="1">
      <c r="B22" s="612"/>
      <c r="C22" s="784" t="s">
        <v>177</v>
      </c>
      <c r="D22" s="785"/>
      <c r="E22" s="785"/>
      <c r="F22" s="785"/>
      <c r="G22" s="786"/>
      <c r="I22" s="99"/>
    </row>
    <row r="23" spans="2:18" ht="20.100000000000001" customHeight="1">
      <c r="B23" s="530" t="s">
        <v>46</v>
      </c>
      <c r="C23" s="685" t="s">
        <v>547</v>
      </c>
      <c r="D23" s="540">
        <v>3</v>
      </c>
      <c r="E23" s="540">
        <v>0</v>
      </c>
      <c r="F23" s="540">
        <v>1</v>
      </c>
      <c r="G23" s="541">
        <v>3</v>
      </c>
    </row>
    <row r="24" spans="2:18" ht="20.100000000000001" customHeight="1">
      <c r="B24" s="261" t="s">
        <v>47</v>
      </c>
      <c r="C24" s="682" t="s">
        <v>548</v>
      </c>
      <c r="D24" s="542">
        <v>11</v>
      </c>
      <c r="E24" s="542">
        <v>0</v>
      </c>
      <c r="F24" s="542">
        <v>508</v>
      </c>
      <c r="G24" s="543">
        <v>24</v>
      </c>
    </row>
    <row r="25" spans="2:18" ht="20.100000000000001" customHeight="1" thickBot="1">
      <c r="B25" s="91" t="s">
        <v>62</v>
      </c>
      <c r="C25" s="684" t="s">
        <v>549</v>
      </c>
      <c r="D25" s="544">
        <v>5</v>
      </c>
      <c r="E25" s="544">
        <v>11</v>
      </c>
      <c r="F25" s="544">
        <v>0</v>
      </c>
      <c r="G25" s="545">
        <v>18</v>
      </c>
    </row>
    <row r="26" spans="2:18" ht="20.100000000000001" customHeight="1" thickBot="1">
      <c r="B26" s="104"/>
      <c r="C26" s="101" t="s">
        <v>178</v>
      </c>
      <c r="D26" s="102">
        <f>SUM(D23:D25)</f>
        <v>19</v>
      </c>
      <c r="E26" s="102">
        <f>SUM(E23:E25)</f>
        <v>11</v>
      </c>
      <c r="F26" s="102">
        <f>SUM(F23:F25)</f>
        <v>509</v>
      </c>
      <c r="G26" s="103">
        <f>SUM(G23:G25)</f>
        <v>45</v>
      </c>
    </row>
    <row r="29" spans="2:18">
      <c r="B29" s="1"/>
    </row>
  </sheetData>
  <mergeCells count="9">
    <mergeCell ref="B2:H2"/>
    <mergeCell ref="C22:G22"/>
    <mergeCell ref="C7:G7"/>
    <mergeCell ref="B4:B5"/>
    <mergeCell ref="D4:D5"/>
    <mergeCell ref="E4:E5"/>
    <mergeCell ref="F4:F5"/>
    <mergeCell ref="C4:C5"/>
    <mergeCell ref="G4:G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E14"/>
  <sheetViews>
    <sheetView workbookViewId="0">
      <selection activeCell="K20" sqref="K20"/>
    </sheetView>
  </sheetViews>
  <sheetFormatPr defaultRowHeight="15"/>
  <cols>
    <col min="3" max="3" width="44" customWidth="1"/>
    <col min="4" max="4" width="14" customWidth="1"/>
    <col min="5" max="5" width="12" customWidth="1"/>
  </cols>
  <sheetData>
    <row r="2" spans="2:5" ht="30" customHeight="1">
      <c r="B2" s="748" t="s">
        <v>504</v>
      </c>
      <c r="C2" s="748"/>
      <c r="D2" s="748"/>
      <c r="E2" s="748"/>
    </row>
    <row r="3" spans="2:5" ht="15.75" thickBot="1"/>
    <row r="4" spans="2:5" ht="15.75">
      <c r="B4" s="799" t="s">
        <v>105</v>
      </c>
      <c r="C4" s="796" t="s">
        <v>180</v>
      </c>
      <c r="D4" s="796" t="s">
        <v>760</v>
      </c>
      <c r="E4" s="798"/>
    </row>
    <row r="5" spans="2:5" ht="32.25" customHeight="1" thickBot="1">
      <c r="B5" s="800"/>
      <c r="C5" s="797"/>
      <c r="D5" s="252" t="s">
        <v>181</v>
      </c>
      <c r="E5" s="253" t="s">
        <v>182</v>
      </c>
    </row>
    <row r="6" spans="2:5" s="51" customFormat="1" ht="13.5" thickBot="1">
      <c r="B6" s="221">
        <v>1</v>
      </c>
      <c r="C6" s="199">
        <v>2</v>
      </c>
      <c r="D6" s="199">
        <v>3</v>
      </c>
      <c r="E6" s="200">
        <v>4</v>
      </c>
    </row>
    <row r="7" spans="2:5" ht="15.75">
      <c r="B7" s="230" t="s">
        <v>46</v>
      </c>
      <c r="C7" s="254" t="s">
        <v>183</v>
      </c>
      <c r="D7" s="105">
        <v>4216</v>
      </c>
      <c r="E7" s="109">
        <f>D7/D$11*100</f>
        <v>62.738095238095241</v>
      </c>
    </row>
    <row r="8" spans="2:5" ht="15.75">
      <c r="B8" s="231" t="s">
        <v>47</v>
      </c>
      <c r="C8" s="251" t="s">
        <v>184</v>
      </c>
      <c r="D8" s="106">
        <v>386</v>
      </c>
      <c r="E8" s="109">
        <f t="shared" ref="E8:E10" si="0">D8/D$11*100</f>
        <v>5.7440476190476186</v>
      </c>
    </row>
    <row r="9" spans="2:5" ht="15.75">
      <c r="B9" s="231" t="s">
        <v>62</v>
      </c>
      <c r="C9" s="251" t="s">
        <v>185</v>
      </c>
      <c r="D9" s="106">
        <v>2116</v>
      </c>
      <c r="E9" s="109">
        <f t="shared" si="0"/>
        <v>31.488095238095237</v>
      </c>
    </row>
    <row r="10" spans="2:5" ht="16.5" thickBot="1">
      <c r="B10" s="232" t="s">
        <v>63</v>
      </c>
      <c r="C10" s="255" t="s">
        <v>186</v>
      </c>
      <c r="D10" s="256">
        <v>2</v>
      </c>
      <c r="E10" s="109">
        <f t="shared" si="0"/>
        <v>2.9761904761904764E-2</v>
      </c>
    </row>
    <row r="11" spans="2:5" ht="16.5" thickBot="1">
      <c r="B11" s="219"/>
      <c r="C11" s="110" t="s">
        <v>187</v>
      </c>
      <c r="D11" s="107">
        <f>SUM(D7:D10)</f>
        <v>6720</v>
      </c>
      <c r="E11" s="108">
        <f>SUM(E7:E10)</f>
        <v>100</v>
      </c>
    </row>
    <row r="14" spans="2:5">
      <c r="C14" s="1"/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10"/>
  <sheetViews>
    <sheetView workbookViewId="0">
      <selection activeCell="H16" sqref="H16"/>
    </sheetView>
  </sheetViews>
  <sheetFormatPr defaultRowHeight="15"/>
  <cols>
    <col min="3" max="3" width="43.85546875" customWidth="1"/>
    <col min="4" max="4" width="21.7109375" customWidth="1"/>
    <col min="5" max="6" width="7.28515625" customWidth="1"/>
    <col min="7" max="7" width="9.140625" customWidth="1"/>
  </cols>
  <sheetData>
    <row r="2" spans="2:6" ht="30" customHeight="1">
      <c r="B2" s="748" t="s">
        <v>524</v>
      </c>
      <c r="C2" s="748"/>
      <c r="D2" s="748"/>
      <c r="E2" s="408"/>
    </row>
    <row r="3" spans="2:6" ht="15.75" thickBot="1">
      <c r="D3" s="53" t="s">
        <v>156</v>
      </c>
      <c r="E3" s="53"/>
      <c r="F3" s="53"/>
    </row>
    <row r="4" spans="2:6" ht="27" customHeight="1" thickBot="1">
      <c r="B4" s="264" t="s">
        <v>105</v>
      </c>
      <c r="C4" s="265" t="s">
        <v>190</v>
      </c>
      <c r="D4" s="266" t="s">
        <v>761</v>
      </c>
      <c r="E4" s="331"/>
      <c r="F4" s="331"/>
    </row>
    <row r="5" spans="2:6" s="51" customFormat="1" ht="13.5" customHeight="1" thickBot="1">
      <c r="B5" s="221">
        <v>1</v>
      </c>
      <c r="C5" s="199">
        <v>2</v>
      </c>
      <c r="D5" s="268">
        <v>3</v>
      </c>
      <c r="E5" s="330"/>
      <c r="F5" s="330"/>
    </row>
    <row r="6" spans="2:6" ht="24.95" customHeight="1">
      <c r="B6" s="205" t="s">
        <v>46</v>
      </c>
      <c r="C6" s="267" t="s">
        <v>188</v>
      </c>
      <c r="D6" s="463">
        <v>0.4607617679894635</v>
      </c>
      <c r="E6" s="415"/>
      <c r="F6" s="599"/>
    </row>
    <row r="7" spans="2:6" ht="24.95" customHeight="1" thickBot="1">
      <c r="B7" s="263" t="s">
        <v>47</v>
      </c>
      <c r="C7" s="262" t="s">
        <v>189</v>
      </c>
      <c r="D7" s="464">
        <v>3.5112811731622324</v>
      </c>
      <c r="E7" s="415"/>
      <c r="F7" s="600"/>
    </row>
    <row r="8" spans="2:6">
      <c r="D8" s="50"/>
      <c r="E8" s="50"/>
    </row>
    <row r="10" spans="2:6">
      <c r="C10" s="1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G57"/>
  <sheetViews>
    <sheetView topLeftCell="A32" workbookViewId="0">
      <selection activeCell="G24" sqref="G24"/>
    </sheetView>
  </sheetViews>
  <sheetFormatPr defaultRowHeight="15"/>
  <cols>
    <col min="2" max="2" width="8" customWidth="1"/>
    <col min="3" max="3" width="70.7109375" customWidth="1"/>
    <col min="4" max="4" width="12.85546875" customWidth="1"/>
    <col min="5" max="5" width="13.28515625" style="159" customWidth="1"/>
    <col min="6" max="6" width="13.140625" style="159" customWidth="1"/>
    <col min="7" max="7" width="7.7109375" customWidth="1"/>
  </cols>
  <sheetData>
    <row r="2" spans="2:7" ht="30" customHeight="1">
      <c r="B2" s="748" t="s">
        <v>525</v>
      </c>
      <c r="C2" s="748"/>
      <c r="D2" s="164"/>
      <c r="E2" s="165"/>
      <c r="F2" s="165"/>
    </row>
    <row r="3" spans="2:7" ht="15.75" thickBot="1">
      <c r="B3" s="164"/>
      <c r="C3" s="164"/>
      <c r="D3" s="164"/>
      <c r="E3" s="165"/>
      <c r="F3" s="53"/>
      <c r="G3" s="53" t="s">
        <v>103</v>
      </c>
    </row>
    <row r="4" spans="2:7" ht="21" customHeight="1">
      <c r="B4" s="790" t="s">
        <v>105</v>
      </c>
      <c r="C4" s="792" t="s">
        <v>167</v>
      </c>
      <c r="D4" s="807" t="s">
        <v>762</v>
      </c>
      <c r="E4" s="807"/>
      <c r="F4" s="807"/>
      <c r="G4" s="808"/>
    </row>
    <row r="5" spans="2:7" ht="36.75" customHeight="1" thickBot="1">
      <c r="B5" s="810"/>
      <c r="C5" s="809"/>
      <c r="D5" s="163" t="s">
        <v>193</v>
      </c>
      <c r="E5" s="163" t="s">
        <v>194</v>
      </c>
      <c r="F5" s="163" t="s">
        <v>505</v>
      </c>
      <c r="G5" s="333" t="s">
        <v>182</v>
      </c>
    </row>
    <row r="6" spans="2:7" s="272" customFormat="1" ht="13.5" customHeight="1" thickBot="1">
      <c r="B6" s="269">
        <v>1</v>
      </c>
      <c r="C6" s="270">
        <v>2</v>
      </c>
      <c r="D6" s="270">
        <v>3</v>
      </c>
      <c r="E6" s="270">
        <v>4</v>
      </c>
      <c r="F6" s="270">
        <v>5</v>
      </c>
      <c r="G6" s="271">
        <v>6</v>
      </c>
    </row>
    <row r="7" spans="2:7">
      <c r="B7" s="803" t="s">
        <v>59</v>
      </c>
      <c r="C7" s="804"/>
      <c r="D7" s="613"/>
      <c r="E7" s="614"/>
      <c r="F7" s="614"/>
      <c r="G7" s="615"/>
    </row>
    <row r="8" spans="2:7" ht="15.75">
      <c r="B8" s="472" t="s">
        <v>46</v>
      </c>
      <c r="C8" s="211" t="s">
        <v>288</v>
      </c>
      <c r="D8" s="60">
        <f>D9+D10</f>
        <v>30158</v>
      </c>
      <c r="E8" s="494">
        <f>E9+E10</f>
        <v>13084</v>
      </c>
      <c r="F8" s="494">
        <f>F9+F10</f>
        <v>43242</v>
      </c>
      <c r="G8" s="495">
        <f>F8/F28*100</f>
        <v>4.6615367698898487</v>
      </c>
    </row>
    <row r="9" spans="2:7" ht="15.75">
      <c r="B9" s="472" t="s">
        <v>289</v>
      </c>
      <c r="C9" s="211" t="s">
        <v>60</v>
      </c>
      <c r="D9" s="60">
        <v>23390</v>
      </c>
      <c r="E9" s="494">
        <v>11334</v>
      </c>
      <c r="F9" s="494">
        <f>D9+E9</f>
        <v>34724</v>
      </c>
      <c r="G9" s="495">
        <f>F9/F28*100</f>
        <v>3.7432866841879449</v>
      </c>
    </row>
    <row r="10" spans="2:7" ht="15.75">
      <c r="B10" s="472" t="s">
        <v>290</v>
      </c>
      <c r="C10" s="211" t="s">
        <v>61</v>
      </c>
      <c r="D10" s="60">
        <v>6768</v>
      </c>
      <c r="E10" s="494">
        <v>1750</v>
      </c>
      <c r="F10" s="494">
        <f>D10+E10</f>
        <v>8518</v>
      </c>
      <c r="G10" s="495">
        <f>F10/F28*100</f>
        <v>0.91825008570190403</v>
      </c>
    </row>
    <row r="11" spans="2:7" ht="15.75">
      <c r="B11" s="472" t="s">
        <v>47</v>
      </c>
      <c r="C11" s="211" t="s">
        <v>197</v>
      </c>
      <c r="D11" s="60">
        <v>1350</v>
      </c>
      <c r="E11" s="60">
        <v>250</v>
      </c>
      <c r="F11" s="60">
        <f>D11+E11</f>
        <v>1600</v>
      </c>
      <c r="G11" s="495">
        <f>F11/F28*100</f>
        <v>0.17248181933823037</v>
      </c>
    </row>
    <row r="12" spans="2:7" ht="15.75">
      <c r="B12" s="472" t="s">
        <v>62</v>
      </c>
      <c r="C12" s="211" t="s">
        <v>291</v>
      </c>
      <c r="D12" s="60">
        <f>D13-D14+D15-D16-D17</f>
        <v>505415</v>
      </c>
      <c r="E12" s="60">
        <f>E13-E14+E15-E16-E17</f>
        <v>257389</v>
      </c>
      <c r="F12" s="60">
        <f>F13-F14+F15-F16-F17</f>
        <v>762804</v>
      </c>
      <c r="G12" s="495">
        <f>F12/F28*100</f>
        <v>82.23113857404968</v>
      </c>
    </row>
    <row r="13" spans="2:7" ht="15.75">
      <c r="B13" s="472" t="s">
        <v>385</v>
      </c>
      <c r="C13" s="496" t="s">
        <v>292</v>
      </c>
      <c r="D13" s="60">
        <v>513246</v>
      </c>
      <c r="E13" s="494">
        <v>261472</v>
      </c>
      <c r="F13" s="494">
        <f>D13+E13</f>
        <v>774718</v>
      </c>
      <c r="G13" s="495">
        <f>F13/F28*100</f>
        <v>83.515481321296974</v>
      </c>
    </row>
    <row r="14" spans="2:7" ht="15.75">
      <c r="B14" s="472" t="s">
        <v>201</v>
      </c>
      <c r="C14" s="211" t="s">
        <v>293</v>
      </c>
      <c r="D14" s="60">
        <v>3608</v>
      </c>
      <c r="E14" s="494">
        <v>3313</v>
      </c>
      <c r="F14" s="494">
        <f>D14+E14</f>
        <v>6921</v>
      </c>
      <c r="G14" s="495">
        <f>F14/F28*100</f>
        <v>0.7460916697749328</v>
      </c>
    </row>
    <row r="15" spans="2:7" ht="15.75">
      <c r="B15" s="472" t="s">
        <v>203</v>
      </c>
      <c r="C15" s="496" t="s">
        <v>294</v>
      </c>
      <c r="D15" s="60">
        <v>1856</v>
      </c>
      <c r="E15" s="494">
        <v>1765</v>
      </c>
      <c r="F15" s="494">
        <f>D15+E15</f>
        <v>3621</v>
      </c>
      <c r="G15" s="495">
        <f>F15/F28*100</f>
        <v>0.39034791738983265</v>
      </c>
    </row>
    <row r="16" spans="2:7" ht="15.75">
      <c r="B16" s="472" t="s">
        <v>386</v>
      </c>
      <c r="C16" s="496" t="s">
        <v>295</v>
      </c>
      <c r="D16" s="60">
        <v>225</v>
      </c>
      <c r="E16" s="494">
        <v>186</v>
      </c>
      <c r="F16" s="494">
        <f>D16+E16</f>
        <v>411</v>
      </c>
      <c r="G16" s="495">
        <f>F16/F28*100</f>
        <v>4.4306267342507928E-2</v>
      </c>
    </row>
    <row r="17" spans="2:7" ht="15.75">
      <c r="B17" s="472" t="s">
        <v>387</v>
      </c>
      <c r="C17" s="497" t="s">
        <v>206</v>
      </c>
      <c r="D17" s="60">
        <v>5854</v>
      </c>
      <c r="E17" s="494">
        <v>2349</v>
      </c>
      <c r="F17" s="494">
        <f>D17+E17</f>
        <v>8203</v>
      </c>
      <c r="G17" s="495">
        <f>F17/F28*100</f>
        <v>0.8842927275196899</v>
      </c>
    </row>
    <row r="18" spans="2:7" ht="15.75">
      <c r="B18" s="472" t="s">
        <v>63</v>
      </c>
      <c r="C18" s="496" t="s">
        <v>296</v>
      </c>
      <c r="D18" s="60">
        <f>D19+D22</f>
        <v>28017</v>
      </c>
      <c r="E18" s="60">
        <f>E19+E22</f>
        <v>7704</v>
      </c>
      <c r="F18" s="60">
        <f>F19+F22</f>
        <v>35721</v>
      </c>
      <c r="G18" s="495">
        <f>F18/F28*100</f>
        <v>3.85076441786308</v>
      </c>
    </row>
    <row r="19" spans="2:7" ht="18.75" customHeight="1">
      <c r="B19" s="472" t="s">
        <v>447</v>
      </c>
      <c r="C19" s="498" t="s">
        <v>297</v>
      </c>
      <c r="D19" s="60">
        <f>D20-D21</f>
        <v>22183</v>
      </c>
      <c r="E19" s="515">
        <f>E20-E21</f>
        <v>5807</v>
      </c>
      <c r="F19" s="515">
        <f>F20-F21</f>
        <v>27990</v>
      </c>
      <c r="G19" s="474">
        <f>F19/F28*100</f>
        <v>3.0173538270481677</v>
      </c>
    </row>
    <row r="20" spans="2:7" ht="15.75">
      <c r="B20" s="472" t="s">
        <v>448</v>
      </c>
      <c r="C20" s="498" t="s">
        <v>298</v>
      </c>
      <c r="D20" s="60">
        <v>64448</v>
      </c>
      <c r="E20" s="494">
        <v>11400</v>
      </c>
      <c r="F20" s="494">
        <f>D20+E20</f>
        <v>75848</v>
      </c>
      <c r="G20" s="495">
        <f>F20/F28*100</f>
        <v>8.1765006457288116</v>
      </c>
    </row>
    <row r="21" spans="2:7" ht="20.25" customHeight="1">
      <c r="B21" s="472" t="s">
        <v>449</v>
      </c>
      <c r="C21" s="498" t="s">
        <v>299</v>
      </c>
      <c r="D21" s="60">
        <v>42265</v>
      </c>
      <c r="E21" s="473">
        <v>5593</v>
      </c>
      <c r="F21" s="473">
        <f>D21+E21</f>
        <v>47858</v>
      </c>
      <c r="G21" s="474">
        <f>F21/F28*100</f>
        <v>5.1591468186806431</v>
      </c>
    </row>
    <row r="22" spans="2:7" ht="18" customHeight="1">
      <c r="B22" s="472" t="s">
        <v>450</v>
      </c>
      <c r="C22" s="498" t="s">
        <v>300</v>
      </c>
      <c r="D22" s="60">
        <f>D23-D24</f>
        <v>5834</v>
      </c>
      <c r="E22" s="473">
        <f>E23-E24</f>
        <v>1897</v>
      </c>
      <c r="F22" s="473">
        <f>F23-F24</f>
        <v>7731</v>
      </c>
      <c r="G22" s="474">
        <f>F22/F28*100</f>
        <v>0.83341059081491198</v>
      </c>
    </row>
    <row r="23" spans="2:7" ht="15.75">
      <c r="B23" s="472" t="s">
        <v>451</v>
      </c>
      <c r="C23" s="498" t="s">
        <v>301</v>
      </c>
      <c r="D23" s="679">
        <v>10743</v>
      </c>
      <c r="E23" s="680">
        <v>4938</v>
      </c>
      <c r="F23" s="494">
        <f>D23+E23</f>
        <v>15681</v>
      </c>
      <c r="G23" s="495">
        <f>F23/F28*100</f>
        <v>1.6904296306517443</v>
      </c>
    </row>
    <row r="24" spans="2:7" ht="16.5" customHeight="1">
      <c r="B24" s="472" t="s">
        <v>452</v>
      </c>
      <c r="C24" s="498" t="s">
        <v>302</v>
      </c>
      <c r="D24" s="679">
        <v>4909</v>
      </c>
      <c r="E24" s="680">
        <v>3041</v>
      </c>
      <c r="F24" s="473">
        <f>D24+E24</f>
        <v>7950</v>
      </c>
      <c r="G24" s="495">
        <f>F24/F28*100</f>
        <v>0.85701903983683225</v>
      </c>
    </row>
    <row r="25" spans="2:7" ht="15.75">
      <c r="B25" s="472" t="s">
        <v>64</v>
      </c>
      <c r="C25" s="211" t="s">
        <v>213</v>
      </c>
      <c r="D25" s="679">
        <v>70379</v>
      </c>
      <c r="E25" s="679">
        <v>0</v>
      </c>
      <c r="F25" s="60">
        <f>D25+E25</f>
        <v>70379</v>
      </c>
      <c r="G25" s="495">
        <f>F25/F28*100</f>
        <v>7.5869362270033225</v>
      </c>
    </row>
    <row r="26" spans="2:7" ht="15.75">
      <c r="B26" s="472" t="s">
        <v>65</v>
      </c>
      <c r="C26" s="211" t="s">
        <v>69</v>
      </c>
      <c r="D26" s="679">
        <v>8984</v>
      </c>
      <c r="E26" s="679">
        <v>4906</v>
      </c>
      <c r="F26" s="60">
        <f>D26+E26</f>
        <v>13890</v>
      </c>
      <c r="G26" s="495">
        <f>F26/F28*100</f>
        <v>1.4973577941300125</v>
      </c>
    </row>
    <row r="27" spans="2:7" ht="16.5" thickBot="1">
      <c r="B27" s="475" t="s">
        <v>66</v>
      </c>
      <c r="C27" s="218" t="s">
        <v>303</v>
      </c>
      <c r="D27" s="681">
        <v>2</v>
      </c>
      <c r="E27" s="681">
        <v>0</v>
      </c>
      <c r="F27" s="61">
        <f>D27+E27</f>
        <v>2</v>
      </c>
      <c r="G27" s="499">
        <f>F27/F28*100</f>
        <v>2.1560227417278795E-4</v>
      </c>
    </row>
    <row r="28" spans="2:7" ht="16.5" thickBot="1">
      <c r="B28" s="478" t="s">
        <v>67</v>
      </c>
      <c r="C28" s="220" t="s">
        <v>304</v>
      </c>
      <c r="D28" s="500">
        <f>D8+D11+D12+D18+D25+D26-D27</f>
        <v>644301</v>
      </c>
      <c r="E28" s="500">
        <f>E8+E11+E12+E18+E25+E26-E27</f>
        <v>283333</v>
      </c>
      <c r="F28" s="500">
        <f>F8+F11+F12+F18+F25+F26-F27</f>
        <v>927634</v>
      </c>
      <c r="G28" s="260">
        <f>G8+G11+G12+G18+G25+G26+G27</f>
        <v>100.00043120454833</v>
      </c>
    </row>
    <row r="29" spans="2:7" ht="15.75">
      <c r="B29" s="805" t="s">
        <v>192</v>
      </c>
      <c r="C29" s="806"/>
      <c r="D29" s="616"/>
      <c r="E29" s="617"/>
      <c r="F29" s="617"/>
      <c r="G29" s="618"/>
    </row>
    <row r="30" spans="2:7" ht="15.75">
      <c r="B30" s="472" t="s">
        <v>305</v>
      </c>
      <c r="C30" s="501" t="s">
        <v>306</v>
      </c>
      <c r="D30" s="60">
        <f>SUM(D31:D33)</f>
        <v>255129</v>
      </c>
      <c r="E30" s="494">
        <f>SUM(E31:E33)</f>
        <v>171558</v>
      </c>
      <c r="F30" s="494">
        <f>SUM(F31:F33)</f>
        <v>426687</v>
      </c>
      <c r="G30" s="495">
        <f>F30/F47*100</f>
        <v>45.997343779982188</v>
      </c>
    </row>
    <row r="31" spans="2:7" ht="15.75">
      <c r="B31" s="472" t="s">
        <v>453</v>
      </c>
      <c r="C31" s="502" t="s">
        <v>307</v>
      </c>
      <c r="D31" s="60">
        <v>14501</v>
      </c>
      <c r="E31" s="494">
        <v>1340</v>
      </c>
      <c r="F31" s="494">
        <f>D31+E31</f>
        <v>15841</v>
      </c>
      <c r="G31" s="495">
        <f>F31/F47*100</f>
        <v>1.7076778125855669</v>
      </c>
    </row>
    <row r="32" spans="2:7" ht="15.75">
      <c r="B32" s="472" t="s">
        <v>454</v>
      </c>
      <c r="C32" s="502" t="s">
        <v>308</v>
      </c>
      <c r="D32" s="60">
        <v>238501</v>
      </c>
      <c r="E32" s="494">
        <v>168647</v>
      </c>
      <c r="F32" s="494">
        <f>D32+E32</f>
        <v>407148</v>
      </c>
      <c r="G32" s="495">
        <f>F32/F47*100</f>
        <v>43.891017362451137</v>
      </c>
    </row>
    <row r="33" spans="2:7" ht="15.75">
      <c r="B33" s="472" t="s">
        <v>455</v>
      </c>
      <c r="C33" s="503" t="s">
        <v>309</v>
      </c>
      <c r="D33" s="60">
        <v>2127</v>
      </c>
      <c r="E33" s="494">
        <v>1571</v>
      </c>
      <c r="F33" s="494">
        <f>D33+E33</f>
        <v>3698</v>
      </c>
      <c r="G33" s="495">
        <f>F33/F47*100</f>
        <v>0.39864860494548499</v>
      </c>
    </row>
    <row r="34" spans="2:7" ht="16.5" thickBot="1">
      <c r="B34" s="475" t="s">
        <v>70</v>
      </c>
      <c r="C34" s="218" t="s">
        <v>80</v>
      </c>
      <c r="D34" s="61">
        <v>47380</v>
      </c>
      <c r="E34" s="504">
        <v>10773</v>
      </c>
      <c r="F34" s="504">
        <f>D34+E34</f>
        <v>58153</v>
      </c>
      <c r="G34" s="499">
        <f>F34/F47*100</f>
        <v>6.2689595249850694</v>
      </c>
    </row>
    <row r="35" spans="2:7" ht="16.5" thickBot="1">
      <c r="B35" s="478" t="s">
        <v>71</v>
      </c>
      <c r="C35" s="220" t="s">
        <v>310</v>
      </c>
      <c r="D35" s="62">
        <f>D30+D34</f>
        <v>302509</v>
      </c>
      <c r="E35" s="500">
        <f>E30+E34</f>
        <v>182331</v>
      </c>
      <c r="F35" s="500">
        <f>F30+F34</f>
        <v>484840</v>
      </c>
      <c r="G35" s="505">
        <f>F35/F47*100</f>
        <v>52.266303304967266</v>
      </c>
    </row>
    <row r="36" spans="2:7" ht="15.75">
      <c r="B36" s="506" t="s">
        <v>73</v>
      </c>
      <c r="C36" s="216" t="s">
        <v>311</v>
      </c>
      <c r="D36" s="59">
        <v>48098</v>
      </c>
      <c r="E36" s="507">
        <v>0</v>
      </c>
      <c r="F36" s="507">
        <f>D36+E36</f>
        <v>48098</v>
      </c>
      <c r="G36" s="259">
        <f>F36/F47*100</f>
        <v>5.1850190915813785</v>
      </c>
    </row>
    <row r="37" spans="2:7" ht="15.75">
      <c r="B37" s="472" t="s">
        <v>74</v>
      </c>
      <c r="C37" s="211" t="s">
        <v>227</v>
      </c>
      <c r="D37" s="60">
        <v>3626</v>
      </c>
      <c r="E37" s="494">
        <v>72211</v>
      </c>
      <c r="F37" s="494">
        <f>D37+E37</f>
        <v>75837</v>
      </c>
      <c r="G37" s="495">
        <f>F37/F47*100</f>
        <v>8.1753148332208614</v>
      </c>
    </row>
    <row r="38" spans="2:7" ht="15.75">
      <c r="B38" s="472" t="s">
        <v>75</v>
      </c>
      <c r="C38" s="211" t="s">
        <v>512</v>
      </c>
      <c r="D38" s="60">
        <v>0</v>
      </c>
      <c r="E38" s="494">
        <v>0</v>
      </c>
      <c r="F38" s="494">
        <f>D38+E38</f>
        <v>0</v>
      </c>
      <c r="G38" s="495">
        <f>F38/F47*100</f>
        <v>0</v>
      </c>
    </row>
    <row r="39" spans="2:7" ht="15.75">
      <c r="B39" s="472" t="s">
        <v>76</v>
      </c>
      <c r="C39" s="211" t="s">
        <v>377</v>
      </c>
      <c r="D39" s="60">
        <f>D40+D41</f>
        <v>342169</v>
      </c>
      <c r="E39" s="494">
        <f>E40+E41</f>
        <v>21027</v>
      </c>
      <c r="F39" s="494">
        <f>F40+F41</f>
        <v>363196</v>
      </c>
      <c r="G39" s="495">
        <f>F39/F47*100</f>
        <v>39.152941785229949</v>
      </c>
    </row>
    <row r="40" spans="2:7" ht="15.75">
      <c r="B40" s="472" t="s">
        <v>315</v>
      </c>
      <c r="C40" s="211" t="s">
        <v>312</v>
      </c>
      <c r="D40" s="60">
        <v>337922</v>
      </c>
      <c r="E40" s="494">
        <v>18615</v>
      </c>
      <c r="F40" s="494">
        <f>D40+E40</f>
        <v>356537</v>
      </c>
      <c r="G40" s="495">
        <f>F40/F47*100</f>
        <v>38.435094013371653</v>
      </c>
    </row>
    <row r="41" spans="2:7" ht="15.75">
      <c r="B41" s="472" t="s">
        <v>316</v>
      </c>
      <c r="C41" s="211" t="s">
        <v>313</v>
      </c>
      <c r="D41" s="60">
        <v>4247</v>
      </c>
      <c r="E41" s="494">
        <v>2412</v>
      </c>
      <c r="F41" s="494">
        <f>D41+E41</f>
        <v>6659</v>
      </c>
      <c r="G41" s="495">
        <f>F41/F47*100</f>
        <v>0.71784777185829751</v>
      </c>
    </row>
    <row r="42" spans="2:7" ht="15.75">
      <c r="B42" s="472" t="s">
        <v>77</v>
      </c>
      <c r="C42" s="211" t="s">
        <v>314</v>
      </c>
      <c r="D42" s="60">
        <f>D43+D44</f>
        <v>54905</v>
      </c>
      <c r="E42" s="494">
        <f>E43+E44</f>
        <v>0</v>
      </c>
      <c r="F42" s="494">
        <f>F43+F44</f>
        <v>54905</v>
      </c>
      <c r="G42" s="495">
        <f>F42/F47*100</f>
        <v>5.9188214317284622</v>
      </c>
    </row>
    <row r="43" spans="2:7" ht="15.75">
      <c r="B43" s="472" t="s">
        <v>508</v>
      </c>
      <c r="C43" s="211" t="s">
        <v>312</v>
      </c>
      <c r="D43" s="60">
        <v>54787</v>
      </c>
      <c r="E43" s="494">
        <v>0</v>
      </c>
      <c r="F43" s="494">
        <f>D43+E43</f>
        <v>54787</v>
      </c>
      <c r="G43" s="495">
        <f>F43/F47*100</f>
        <v>5.9061008975522675</v>
      </c>
    </row>
    <row r="44" spans="2:7" ht="15.75">
      <c r="B44" s="472" t="s">
        <v>509</v>
      </c>
      <c r="C44" s="211" t="s">
        <v>313</v>
      </c>
      <c r="D44" s="60">
        <v>118</v>
      </c>
      <c r="E44" s="494">
        <v>0</v>
      </c>
      <c r="F44" s="494">
        <f>D44+E44</f>
        <v>118</v>
      </c>
      <c r="G44" s="495">
        <f>F44/F47*100</f>
        <v>1.2720534176194492E-2</v>
      </c>
    </row>
    <row r="45" spans="2:7" ht="16.5" thickBot="1">
      <c r="B45" s="475" t="s">
        <v>78</v>
      </c>
      <c r="C45" s="218" t="s">
        <v>378</v>
      </c>
      <c r="D45" s="61">
        <v>2804</v>
      </c>
      <c r="E45" s="504">
        <v>7764</v>
      </c>
      <c r="F45" s="504">
        <f>D45+E45</f>
        <v>10568</v>
      </c>
      <c r="G45" s="499">
        <f>F45/F47*100</f>
        <v>1.1392424167290116</v>
      </c>
    </row>
    <row r="46" spans="2:7" ht="16.5" thickBot="1">
      <c r="B46" s="478" t="s">
        <v>79</v>
      </c>
      <c r="C46" s="220" t="s">
        <v>766</v>
      </c>
      <c r="D46" s="62">
        <f>D36+D37+D39-D42+D45</f>
        <v>341792</v>
      </c>
      <c r="E46" s="500">
        <f>E36+E37+E39-E42+E45</f>
        <v>101002</v>
      </c>
      <c r="F46" s="500">
        <f>F36+F37+F39-F42+F45</f>
        <v>442794</v>
      </c>
      <c r="G46" s="505">
        <f>F46/F47*100</f>
        <v>47.733696695032741</v>
      </c>
    </row>
    <row r="47" spans="2:7" ht="16.5" thickBot="1">
      <c r="B47" s="478" t="s">
        <v>81</v>
      </c>
      <c r="C47" s="220" t="s">
        <v>767</v>
      </c>
      <c r="D47" s="62">
        <f>D35+D46</f>
        <v>644301</v>
      </c>
      <c r="E47" s="500">
        <f>E35+E46</f>
        <v>283333</v>
      </c>
      <c r="F47" s="500">
        <f>F35+F46</f>
        <v>927634</v>
      </c>
      <c r="G47" s="260">
        <f>G35+G46</f>
        <v>100</v>
      </c>
    </row>
    <row r="48" spans="2:7" ht="15.75">
      <c r="B48" s="656"/>
      <c r="C48" s="657"/>
      <c r="D48" s="658"/>
      <c r="E48" s="659"/>
      <c r="F48" s="659"/>
      <c r="G48" s="660"/>
    </row>
    <row r="49" spans="2:7" ht="15.75">
      <c r="B49" s="801" t="s">
        <v>317</v>
      </c>
      <c r="C49" s="802"/>
      <c r="D49" s="619"/>
      <c r="E49" s="620"/>
      <c r="F49" s="620"/>
      <c r="G49" s="621"/>
    </row>
    <row r="50" spans="2:7" ht="18" customHeight="1">
      <c r="B50" s="472" t="s">
        <v>510</v>
      </c>
      <c r="C50" s="498" t="s">
        <v>318</v>
      </c>
      <c r="D50" s="60">
        <v>84346</v>
      </c>
      <c r="E50" s="473">
        <v>14782</v>
      </c>
      <c r="F50" s="473">
        <f>D50+E50</f>
        <v>99128</v>
      </c>
      <c r="G50" s="495"/>
    </row>
    <row r="51" spans="2:7" ht="15.75">
      <c r="B51" s="472" t="s">
        <v>83</v>
      </c>
      <c r="C51" s="498" t="s">
        <v>379</v>
      </c>
      <c r="D51" s="60">
        <v>39776</v>
      </c>
      <c r="E51" s="494">
        <v>335</v>
      </c>
      <c r="F51" s="494">
        <f>D51+E51</f>
        <v>40111</v>
      </c>
      <c r="G51" s="495"/>
    </row>
    <row r="52" spans="2:7" ht="15.75">
      <c r="B52" s="472" t="s">
        <v>511</v>
      </c>
      <c r="C52" s="498" t="s">
        <v>380</v>
      </c>
      <c r="D52" s="60">
        <v>5994</v>
      </c>
      <c r="E52" s="494">
        <v>635</v>
      </c>
      <c r="F52" s="494">
        <f>D52+E52</f>
        <v>6629</v>
      </c>
      <c r="G52" s="495"/>
    </row>
    <row r="53" spans="2:7" ht="15.75">
      <c r="B53" s="468" t="s">
        <v>86</v>
      </c>
      <c r="C53" s="510" t="s">
        <v>768</v>
      </c>
      <c r="D53" s="508">
        <f>SUM(D50:D52)</f>
        <v>130116</v>
      </c>
      <c r="E53" s="509">
        <f>SUM(E50:E52)</f>
        <v>15752</v>
      </c>
      <c r="F53" s="509">
        <f>SUM(F50:F52)</f>
        <v>145868</v>
      </c>
      <c r="G53" s="495"/>
    </row>
    <row r="54" spans="2:7" ht="15.75">
      <c r="B54" s="472" t="s">
        <v>87</v>
      </c>
      <c r="C54" s="498" t="s">
        <v>381</v>
      </c>
      <c r="D54" s="60">
        <v>9635</v>
      </c>
      <c r="E54" s="494">
        <v>5043</v>
      </c>
      <c r="F54" s="494">
        <f>D54+E54</f>
        <v>14678</v>
      </c>
      <c r="G54" s="495"/>
    </row>
    <row r="55" spans="2:7" ht="15.75">
      <c r="B55" s="472" t="s">
        <v>88</v>
      </c>
      <c r="C55" s="498" t="s">
        <v>382</v>
      </c>
      <c r="D55" s="60">
        <v>0</v>
      </c>
      <c r="E55" s="494">
        <v>0</v>
      </c>
      <c r="F55" s="494">
        <f t="shared" ref="F55:F57" si="0">D55+E55</f>
        <v>0</v>
      </c>
      <c r="G55" s="495"/>
    </row>
    <row r="56" spans="2:7" ht="31.5">
      <c r="B56" s="472" t="s">
        <v>89</v>
      </c>
      <c r="C56" s="498" t="s">
        <v>383</v>
      </c>
      <c r="D56" s="60">
        <v>546</v>
      </c>
      <c r="E56" s="515">
        <v>0</v>
      </c>
      <c r="F56" s="515">
        <f t="shared" si="0"/>
        <v>546</v>
      </c>
      <c r="G56" s="495"/>
    </row>
    <row r="57" spans="2:7" ht="32.25" thickBot="1">
      <c r="B57" s="511" t="s">
        <v>90</v>
      </c>
      <c r="C57" s="512" t="s">
        <v>384</v>
      </c>
      <c r="D57" s="513">
        <v>49245</v>
      </c>
      <c r="E57" s="516">
        <v>42127</v>
      </c>
      <c r="F57" s="516">
        <f t="shared" si="0"/>
        <v>91372</v>
      </c>
      <c r="G57" s="514"/>
    </row>
  </sheetData>
  <mergeCells count="7">
    <mergeCell ref="B2:C2"/>
    <mergeCell ref="B49:C49"/>
    <mergeCell ref="B7:C7"/>
    <mergeCell ref="B29:C29"/>
    <mergeCell ref="D4:G4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F22 F35 F39 F42 F53 F12" formula="1"/>
    <ignoredError sqref="D30:E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Normal="100" workbookViewId="0">
      <selection activeCell="B16" sqref="B16"/>
    </sheetView>
  </sheetViews>
  <sheetFormatPr defaultColWidth="9.140625" defaultRowHeight="15"/>
  <cols>
    <col min="1" max="1" width="8.140625" style="185" customWidth="1"/>
    <col min="2" max="2" width="106.140625" style="185" customWidth="1"/>
    <col min="3" max="16384" width="9.140625" style="185"/>
  </cols>
  <sheetData>
    <row r="1" spans="1:3" ht="15.75">
      <c r="A1" s="522" t="s">
        <v>57</v>
      </c>
    </row>
    <row r="2" spans="1:3" s="186" customFormat="1" ht="15.75">
      <c r="B2" s="518" t="s">
        <v>56</v>
      </c>
      <c r="C2"/>
    </row>
    <row r="3" spans="1:3" s="186" customFormat="1" ht="15.75">
      <c r="B3" s="518" t="s">
        <v>104</v>
      </c>
    </row>
    <row r="4" spans="1:3" s="186" customFormat="1" ht="15.75">
      <c r="B4" s="518" t="s">
        <v>123</v>
      </c>
    </row>
    <row r="5" spans="1:3" s="186" customFormat="1" ht="15.75">
      <c r="B5" s="518" t="s">
        <v>124</v>
      </c>
    </row>
    <row r="6" spans="1:3" s="186" customFormat="1" ht="15.75">
      <c r="B6" s="518" t="s">
        <v>534</v>
      </c>
    </row>
    <row r="7" spans="1:3" s="186" customFormat="1" ht="15.75">
      <c r="B7" s="518" t="s">
        <v>131</v>
      </c>
    </row>
    <row r="8" spans="1:3" s="186" customFormat="1" ht="15.75">
      <c r="B8" s="518" t="s">
        <v>132</v>
      </c>
    </row>
    <row r="9" spans="1:3" s="186" customFormat="1" ht="15.75">
      <c r="B9" s="518" t="s">
        <v>141</v>
      </c>
    </row>
    <row r="10" spans="1:3" s="186" customFormat="1" ht="15.75">
      <c r="B10" s="518" t="s">
        <v>144</v>
      </c>
    </row>
    <row r="11" spans="1:3" s="186" customFormat="1" ht="15.75">
      <c r="B11" s="518" t="s">
        <v>158</v>
      </c>
    </row>
    <row r="12" spans="1:3" s="186" customFormat="1" ht="15.75">
      <c r="B12" s="518" t="s">
        <v>159</v>
      </c>
    </row>
    <row r="13" spans="1:3" s="186" customFormat="1" ht="15.75">
      <c r="B13" s="518" t="s">
        <v>179</v>
      </c>
    </row>
    <row r="14" spans="1:3" s="186" customFormat="1" ht="15.75">
      <c r="B14" s="518" t="s">
        <v>504</v>
      </c>
    </row>
    <row r="15" spans="1:3" s="186" customFormat="1" ht="15.75">
      <c r="B15" s="518" t="s">
        <v>524</v>
      </c>
    </row>
    <row r="16" spans="1:3">
      <c r="B16" s="519" t="s">
        <v>525</v>
      </c>
    </row>
    <row r="17" spans="2:7" ht="15.75">
      <c r="B17" s="520" t="s">
        <v>526</v>
      </c>
      <c r="C17" s="187"/>
      <c r="D17" s="187"/>
      <c r="E17" s="187"/>
      <c r="F17" s="187"/>
      <c r="G17" s="187"/>
    </row>
    <row r="18" spans="2:7" ht="15.75">
      <c r="B18" s="521" t="s">
        <v>527</v>
      </c>
      <c r="C18" s="187"/>
      <c r="D18" s="187"/>
      <c r="E18" s="187"/>
      <c r="F18" s="187"/>
      <c r="G18" s="187"/>
    </row>
    <row r="19" spans="2:7" ht="15.75">
      <c r="B19" s="521" t="s">
        <v>535</v>
      </c>
      <c r="C19" s="187"/>
      <c r="D19" s="187"/>
      <c r="E19" s="187"/>
      <c r="F19" s="187"/>
      <c r="G19" s="187"/>
    </row>
    <row r="20" spans="2:7" ht="15.75">
      <c r="B20" s="521" t="s">
        <v>529</v>
      </c>
      <c r="C20" s="187"/>
      <c r="D20" s="187"/>
      <c r="E20" s="187"/>
    </row>
    <row r="21" spans="2:7">
      <c r="B21" s="519" t="s">
        <v>530</v>
      </c>
    </row>
    <row r="22" spans="2:7">
      <c r="B22" s="519" t="s">
        <v>531</v>
      </c>
    </row>
    <row r="23" spans="2:7">
      <c r="B23" s="519" t="s">
        <v>532</v>
      </c>
    </row>
  </sheetData>
  <hyperlinks>
    <hyperlink ref="B2" location="'Tab1'!A1" display="Табела 1: Структура биланса стања" xr:uid="{00000000-0004-0000-0100-000000000000}"/>
    <hyperlink ref="B4" location="'Tab3'!A1" display="Таbela 3: Sektorska struktura depozita banaka sa sjedištem u FBiH" xr:uid="{00000000-0004-0000-0100-000001000000}"/>
    <hyperlink ref="B5" location="'Tab4'!A1" display="Таbelа 4: Ročna struktura depozita banaka sa sjedištem u FBiH" xr:uid="{00000000-0004-0000-0100-000002000000}"/>
    <hyperlink ref="B6" location="'Tab5'!A1" display="Таbelа 5: Štednja građana banaka sa sjedištem u FBiH" xr:uid="{00000000-0004-0000-0100-000003000000}"/>
    <hyperlink ref="B7" location="'Tab6'!A1" display="Таbelа 6: Sektorska struktura ukupnih kredita banaka sa sjedištem u FBiH" xr:uid="{00000000-0004-0000-0100-000004000000}"/>
    <hyperlink ref="B8" location="'Tab7'!A1" display="Таbеlа 7: Ročna struktura kredita banaka sa sjedištem u FBiH" xr:uid="{00000000-0004-0000-0100-000005000000}"/>
    <hyperlink ref="B11" location="'Tab10'!A1" display="Таbеlа 10: Prosječne ponderisane kamatne stope na kredite banaka sa sjedištem u FBiH" xr:uid="{00000000-0004-0000-0100-000006000000}"/>
    <hyperlink ref="B12" location="'Tab11'!A1" display="Таbеlа 11: Prosječne ponderisane kamatne stope na depozite banaka sа sjedištem u FBiH" xr:uid="{00000000-0004-0000-0100-00000A000000}"/>
    <hyperlink ref="B9" location="'Tab8'!A1" display="Таbеlа 8: Sektorska struktura kredita po nivoima kreditnog rizika banaka sa sjedištem u FBiH" xr:uid="{00000000-0004-0000-0100-00000B000000}"/>
    <hyperlink ref="B10" location="'Tab9'!A1" display="Tabela 9: Ukupna izloženost po nivoima kreditnog rizika banaka sa sjedištem u FBiH" xr:uid="{00000000-0004-0000-0100-00000C000000}"/>
    <hyperlink ref="B13" location="'Tab12'!A1" display="Tabela 12: Broj organizacionih dijelova banaka sa sjedištem u FBiH i banaka sa sjedištem u RS u FBiH" xr:uid="{00000000-0004-0000-0100-00000D000000}"/>
    <hyperlink ref="B14" location="'Tab13'!A1" display="Tabela 13: Kvalifikaciona struktura zaposlenih banaka sa sjedištem u FBiH" xr:uid="{00000000-0004-0000-0100-00000F000000}"/>
    <hyperlink ref="B15" location="'Tab14'!A1" display="Tabela 14: Pokazatelji profitabilnosti" xr:uid="{00000000-0004-0000-0100-000010000000}"/>
    <hyperlink ref="B3" location="'Tab2'!A1" display="Tabela 2: Struktura bilansa uspjeha banaka sa sjedištem u FBiH" xr:uid="{00000000-0004-0000-0100-000011000000}"/>
    <hyperlink ref="B16" location="'Tab15'!Print_Area" display="Tabela 15: Struktura bilansa stanja mikrokreditnog sektora FBiH" xr:uid="{00000000-0004-0000-0100-000012000000}"/>
    <hyperlink ref="B18" location="'Tab17'!Print_Area" display="Tabela 17: Sektorska i ročna struktura mikrokredita MKO sa sjedištem u FBiH" xr:uid="{BD5B751F-2FD4-41BA-93C6-1B340A890581}"/>
    <hyperlink ref="B19" location="'Tab18'!Print_Area" display="Tabela 18: Prosječne ponderirane NKS i EKS za MKO sa sjedištem u FBiH za isplaćene mikrokredite " xr:uid="{8CA6170E-1D91-45B8-8737-39535D6ACCF5}"/>
    <hyperlink ref="B20" location="'Tab19'!Print_Area" display="Tabela 19: Struktura bilansa stanja lizing društava sa sjedištem u FBiH " xr:uid="{8A11CDCE-2017-4F1A-A9CA-4FBBB0F8BCA4}"/>
    <hyperlink ref="B21" location="'Tab20'!Print_Area" display="Tabela 20: Struktura bilansa uspjeha lizing društava sa sjedištem u FBiH " xr:uid="{06AF2222-1DCE-438B-BDDC-D2D2C17FCE08}"/>
    <hyperlink ref="B22" location="'Tab21'!Print_Area" display="Tabela 21: Struktura potraživanja po finansijskom lizingu" xr:uid="{BBCCC26D-D65B-4814-97E9-0C18A541E30C}"/>
    <hyperlink ref="B23" location="'Tab22'!Print_Area" display="Tabela 22: Pregled prosječnih ponderisanih NKS i EKS za ugovore finansijskog lizinga " xr:uid="{9963946A-3189-452A-97C3-201A5E678130}"/>
    <hyperlink ref="B17" location="'Tab16'!Print_Area" display="Tabela 16: Struktura bilansa uspjeha mikrokreditnog sektora FBiH" xr:uid="{C5DBFC7E-373E-4CB3-AE8B-9D513F1EB5F8}"/>
  </hyperlink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G50"/>
  <sheetViews>
    <sheetView topLeftCell="A5" workbookViewId="0">
      <selection activeCell="J58" sqref="J58"/>
    </sheetView>
  </sheetViews>
  <sheetFormatPr defaultColWidth="9.140625" defaultRowHeight="15"/>
  <cols>
    <col min="1" max="2" width="9.140625" style="164"/>
    <col min="3" max="3" width="49.7109375" style="164" customWidth="1"/>
    <col min="4" max="4" width="11.42578125" style="164" customWidth="1"/>
    <col min="5" max="5" width="12" style="164" customWidth="1"/>
    <col min="6" max="6" width="13.28515625" style="164" customWidth="1"/>
    <col min="7" max="7" width="9.42578125" style="164" customWidth="1"/>
    <col min="8" max="16384" width="9.140625" style="164"/>
  </cols>
  <sheetData>
    <row r="2" spans="2:7" ht="30" customHeight="1">
      <c r="B2" s="748" t="s">
        <v>526</v>
      </c>
      <c r="C2" s="748"/>
      <c r="D2" s="748"/>
      <c r="E2" s="748"/>
      <c r="F2" s="748"/>
    </row>
    <row r="3" spans="2:7" ht="15.75" thickBot="1">
      <c r="G3" s="53" t="s">
        <v>103</v>
      </c>
    </row>
    <row r="4" spans="2:7" ht="24" customHeight="1">
      <c r="B4" s="790" t="s">
        <v>105</v>
      </c>
      <c r="C4" s="792" t="s">
        <v>167</v>
      </c>
      <c r="D4" s="813" t="s">
        <v>759</v>
      </c>
      <c r="E4" s="814"/>
      <c r="F4" s="814"/>
      <c r="G4" s="815"/>
    </row>
    <row r="5" spans="2:7" ht="33.75" customHeight="1" thickBot="1">
      <c r="B5" s="811"/>
      <c r="C5" s="812"/>
      <c r="D5" s="286" t="s">
        <v>193</v>
      </c>
      <c r="E5" s="286" t="s">
        <v>194</v>
      </c>
      <c r="F5" s="286" t="s">
        <v>187</v>
      </c>
      <c r="G5" s="302" t="s">
        <v>182</v>
      </c>
    </row>
    <row r="6" spans="2:7" ht="16.5" customHeight="1" thickBot="1">
      <c r="B6" s="269">
        <v>1</v>
      </c>
      <c r="C6" s="270">
        <v>2</v>
      </c>
      <c r="D6" s="270">
        <v>3</v>
      </c>
      <c r="E6" s="270">
        <v>4</v>
      </c>
      <c r="F6" s="270">
        <v>5</v>
      </c>
      <c r="G6" s="273">
        <v>6</v>
      </c>
    </row>
    <row r="7" spans="2:7" ht="15.75">
      <c r="B7" s="622"/>
      <c r="C7" s="623" t="s">
        <v>93</v>
      </c>
      <c r="D7" s="624"/>
      <c r="E7" s="624"/>
      <c r="F7" s="624"/>
      <c r="G7" s="625"/>
    </row>
    <row r="8" spans="2:7" ht="31.5">
      <c r="B8" s="468" t="s">
        <v>46</v>
      </c>
      <c r="C8" s="469" t="s">
        <v>319</v>
      </c>
      <c r="D8" s="470">
        <f>SUM(D9:D14)</f>
        <v>26640</v>
      </c>
      <c r="E8" s="470">
        <f>SUM(E9:E14)</f>
        <v>11284</v>
      </c>
      <c r="F8" s="470">
        <f>SUM(F9:F14)</f>
        <v>37924</v>
      </c>
      <c r="G8" s="471">
        <f>F8/(F8+F23+F36)*100</f>
        <v>93.755253399258336</v>
      </c>
    </row>
    <row r="9" spans="2:7" ht="31.5">
      <c r="B9" s="472" t="s">
        <v>48</v>
      </c>
      <c r="C9" s="211" t="s">
        <v>320</v>
      </c>
      <c r="D9" s="473">
        <v>4</v>
      </c>
      <c r="E9" s="473">
        <v>0</v>
      </c>
      <c r="F9" s="473">
        <f>D9+E9</f>
        <v>4</v>
      </c>
      <c r="G9" s="474">
        <f>F9/(F8+F23+F36)*100</f>
        <v>9.8887515451174281E-3</v>
      </c>
    </row>
    <row r="10" spans="2:7" ht="15.75">
      <c r="B10" s="472" t="s">
        <v>49</v>
      </c>
      <c r="C10" s="211" t="s">
        <v>249</v>
      </c>
      <c r="D10" s="473">
        <v>4</v>
      </c>
      <c r="E10" s="473">
        <v>2</v>
      </c>
      <c r="F10" s="473">
        <f t="shared" ref="F10:F14" si="0">D10+E10</f>
        <v>6</v>
      </c>
      <c r="G10" s="474">
        <f>F10/(F8+F23+F36)*100</f>
        <v>1.4833127317676144E-2</v>
      </c>
    </row>
    <row r="11" spans="2:7" ht="15.75">
      <c r="B11" s="472" t="s">
        <v>195</v>
      </c>
      <c r="C11" s="211" t="s">
        <v>321</v>
      </c>
      <c r="D11" s="473">
        <v>24117</v>
      </c>
      <c r="E11" s="473">
        <v>10674</v>
      </c>
      <c r="F11" s="473">
        <f t="shared" si="0"/>
        <v>34791</v>
      </c>
      <c r="G11" s="474">
        <f>F11/(F8+F23+F36)*100</f>
        <v>86.00988875154512</v>
      </c>
    </row>
    <row r="12" spans="2:7" ht="15.75">
      <c r="B12" s="472" t="s">
        <v>322</v>
      </c>
      <c r="C12" s="211" t="s">
        <v>259</v>
      </c>
      <c r="D12" s="473">
        <v>2016</v>
      </c>
      <c r="E12" s="473">
        <v>473</v>
      </c>
      <c r="F12" s="473">
        <f t="shared" si="0"/>
        <v>2489</v>
      </c>
      <c r="G12" s="474">
        <f>F12/(F8+F23+F36)*100</f>
        <v>6.1532756489493208</v>
      </c>
    </row>
    <row r="13" spans="2:7" ht="15.75">
      <c r="B13" s="472" t="s">
        <v>323</v>
      </c>
      <c r="C13" s="211" t="s">
        <v>324</v>
      </c>
      <c r="D13" s="473">
        <v>241</v>
      </c>
      <c r="E13" s="473">
        <v>94</v>
      </c>
      <c r="F13" s="473">
        <f t="shared" si="0"/>
        <v>335</v>
      </c>
      <c r="G13" s="474">
        <f>F13/(F8+F23+F36)*100</f>
        <v>0.82818294190358466</v>
      </c>
    </row>
    <row r="14" spans="2:7" ht="31.5">
      <c r="B14" s="472" t="s">
        <v>325</v>
      </c>
      <c r="C14" s="211" t="s">
        <v>326</v>
      </c>
      <c r="D14" s="473">
        <v>258</v>
      </c>
      <c r="E14" s="473">
        <v>41</v>
      </c>
      <c r="F14" s="473">
        <f t="shared" si="0"/>
        <v>299</v>
      </c>
      <c r="G14" s="474">
        <f>F14/(F8+F23+F36)*100</f>
        <v>0.73918417799752789</v>
      </c>
    </row>
    <row r="15" spans="2:7" ht="33.75" customHeight="1">
      <c r="B15" s="468" t="s">
        <v>47</v>
      </c>
      <c r="C15" s="469" t="s">
        <v>327</v>
      </c>
      <c r="D15" s="470">
        <f>SUM(D16:D19)</f>
        <v>3315</v>
      </c>
      <c r="E15" s="470">
        <f>SUM(E16:E19)</f>
        <v>2306</v>
      </c>
      <c r="F15" s="470">
        <f>SUM(F16:F19)</f>
        <v>5621</v>
      </c>
      <c r="G15" s="471">
        <f>F15/(F15+F27+F40+F44+F49)*100</f>
        <v>16.506622030364433</v>
      </c>
    </row>
    <row r="16" spans="2:7" ht="15.75">
      <c r="B16" s="472" t="s">
        <v>50</v>
      </c>
      <c r="C16" s="211" t="s">
        <v>257</v>
      </c>
      <c r="D16" s="473">
        <v>2942</v>
      </c>
      <c r="E16" s="473">
        <v>2139</v>
      </c>
      <c r="F16" s="473">
        <f>D16+E16</f>
        <v>5081</v>
      </c>
      <c r="G16" s="474">
        <f>F16/(F15+F27+F40+F44+F49)*100</f>
        <v>14.920858661498251</v>
      </c>
    </row>
    <row r="17" spans="2:7" ht="15.75">
      <c r="B17" s="472" t="s">
        <v>51</v>
      </c>
      <c r="C17" s="211" t="s">
        <v>328</v>
      </c>
      <c r="D17" s="473">
        <v>202</v>
      </c>
      <c r="E17" s="473">
        <v>137</v>
      </c>
      <c r="F17" s="473">
        <f>D17+E17</f>
        <v>339</v>
      </c>
      <c r="G17" s="474">
        <f>F17/(F15+F27+F40+F44+F49)*100</f>
        <v>0.99550700378821244</v>
      </c>
    </row>
    <row r="18" spans="2:7" ht="15.75">
      <c r="B18" s="472" t="s">
        <v>52</v>
      </c>
      <c r="C18" s="211" t="s">
        <v>324</v>
      </c>
      <c r="D18" s="473">
        <v>0</v>
      </c>
      <c r="E18" s="473">
        <v>0</v>
      </c>
      <c r="F18" s="473">
        <f>D18+E18</f>
        <v>0</v>
      </c>
      <c r="G18" s="474">
        <f>F18/(F15+F27+F40+F44+F49)*100</f>
        <v>0</v>
      </c>
    </row>
    <row r="19" spans="2:7" ht="32.25" thickBot="1">
      <c r="B19" s="475" t="s">
        <v>329</v>
      </c>
      <c r="C19" s="218" t="s">
        <v>330</v>
      </c>
      <c r="D19" s="476">
        <v>171</v>
      </c>
      <c r="E19" s="476">
        <v>30</v>
      </c>
      <c r="F19" s="476">
        <f>D19+E19</f>
        <v>201</v>
      </c>
      <c r="G19" s="477">
        <f>F19/(F15+F27+F40+F44+F49)*100</f>
        <v>0.59025636507796664</v>
      </c>
    </row>
    <row r="20" spans="2:7" ht="16.5" thickBot="1">
      <c r="B20" s="478" t="s">
        <v>62</v>
      </c>
      <c r="C20" s="220" t="s">
        <v>331</v>
      </c>
      <c r="D20" s="479">
        <f>D8-D15</f>
        <v>23325</v>
      </c>
      <c r="E20" s="479">
        <f>E8-E15</f>
        <v>8978</v>
      </c>
      <c r="F20" s="479">
        <f>F8-F15</f>
        <v>32303</v>
      </c>
      <c r="G20" s="480">
        <f>F20/(F8+F23+F36)*100</f>
        <v>79.859085290482085</v>
      </c>
    </row>
    <row r="21" spans="2:7" ht="15.75">
      <c r="B21" s="481"/>
      <c r="C21" s="467"/>
      <c r="D21" s="482"/>
      <c r="E21" s="482"/>
      <c r="F21" s="482"/>
      <c r="G21" s="483"/>
    </row>
    <row r="22" spans="2:7" ht="15.75">
      <c r="B22" s="626"/>
      <c r="C22" s="627" t="s">
        <v>332</v>
      </c>
      <c r="D22" s="628"/>
      <c r="E22" s="628"/>
      <c r="F22" s="628"/>
      <c r="G22" s="629"/>
    </row>
    <row r="23" spans="2:7" ht="15.75">
      <c r="B23" s="468" t="s">
        <v>63</v>
      </c>
      <c r="C23" s="469" t="s">
        <v>333</v>
      </c>
      <c r="D23" s="470">
        <f>SUM(D24:D26)</f>
        <v>1632</v>
      </c>
      <c r="E23" s="470">
        <f>SUM(E24:E26)</f>
        <v>256</v>
      </c>
      <c r="F23" s="470">
        <f>SUM(F24:F26)</f>
        <v>1888</v>
      </c>
      <c r="G23" s="471">
        <f>F23/(F8+F23+F36)*100</f>
        <v>4.6674907292954266</v>
      </c>
    </row>
    <row r="24" spans="2:7" ht="15.75">
      <c r="B24" s="472" t="s">
        <v>334</v>
      </c>
      <c r="C24" s="211" t="s">
        <v>98</v>
      </c>
      <c r="D24" s="473">
        <v>71</v>
      </c>
      <c r="E24" s="473">
        <v>0</v>
      </c>
      <c r="F24" s="473">
        <f>D24+E24</f>
        <v>71</v>
      </c>
      <c r="G24" s="474">
        <f>F24/(F8+F23+F36)*100</f>
        <v>0.17552533992583436</v>
      </c>
    </row>
    <row r="25" spans="2:7" ht="15.75">
      <c r="B25" s="472" t="s">
        <v>335</v>
      </c>
      <c r="C25" s="211" t="s">
        <v>336</v>
      </c>
      <c r="D25" s="473">
        <v>1560</v>
      </c>
      <c r="E25" s="473">
        <v>256</v>
      </c>
      <c r="F25" s="473">
        <f>D25+E25</f>
        <v>1816</v>
      </c>
      <c r="G25" s="474">
        <f>F25/(F8+F23+F36)*100</f>
        <v>4.4894932014833122</v>
      </c>
    </row>
    <row r="26" spans="2:7" ht="15.75">
      <c r="B26" s="472" t="s">
        <v>337</v>
      </c>
      <c r="C26" s="211" t="s">
        <v>101</v>
      </c>
      <c r="D26" s="473">
        <v>1</v>
      </c>
      <c r="E26" s="473">
        <v>0</v>
      </c>
      <c r="F26" s="473">
        <f>D26+E26</f>
        <v>1</v>
      </c>
      <c r="G26" s="474">
        <f>F26/(F8+F23+F36)*100</f>
        <v>2.472187886279357E-3</v>
      </c>
    </row>
    <row r="27" spans="2:7" ht="15.75">
      <c r="B27" s="468" t="s">
        <v>64</v>
      </c>
      <c r="C27" s="469" t="s">
        <v>338</v>
      </c>
      <c r="D27" s="470">
        <f>D28+D29+D32+D33+D34</f>
        <v>19389</v>
      </c>
      <c r="E27" s="470">
        <f>E28+E29+E32+E33+E34</f>
        <v>5197</v>
      </c>
      <c r="F27" s="470">
        <f>F28+F29+F32+F33+F34</f>
        <v>24586</v>
      </c>
      <c r="G27" s="471">
        <f>F27/(F15+F27+F40+F44+F49)*100</f>
        <v>72.199218864710886</v>
      </c>
    </row>
    <row r="28" spans="2:7" ht="15.75">
      <c r="B28" s="472" t="s">
        <v>339</v>
      </c>
      <c r="C28" s="211" t="s">
        <v>340</v>
      </c>
      <c r="D28" s="473">
        <v>11989</v>
      </c>
      <c r="E28" s="473">
        <v>3069</v>
      </c>
      <c r="F28" s="473">
        <f>D28+E28</f>
        <v>15058</v>
      </c>
      <c r="G28" s="474">
        <f>F28/(F15+F27+F40+F44+F49)*100</f>
        <v>44.219305200716533</v>
      </c>
    </row>
    <row r="29" spans="2:7" ht="15.75">
      <c r="B29" s="472" t="s">
        <v>341</v>
      </c>
      <c r="C29" s="211" t="s">
        <v>342</v>
      </c>
      <c r="D29" s="473">
        <f>D30+D31</f>
        <v>1356</v>
      </c>
      <c r="E29" s="473">
        <f>E30+E31</f>
        <v>425</v>
      </c>
      <c r="F29" s="473">
        <f>F30+F31</f>
        <v>1781</v>
      </c>
      <c r="G29" s="474">
        <f>F29/(F15+F27+F40+F44+F49)*100</f>
        <v>5.2300825184271575</v>
      </c>
    </row>
    <row r="30" spans="2:7" ht="15.75">
      <c r="B30" s="472" t="s">
        <v>343</v>
      </c>
      <c r="C30" s="211" t="s">
        <v>344</v>
      </c>
      <c r="D30" s="473">
        <v>872</v>
      </c>
      <c r="E30" s="473">
        <v>280</v>
      </c>
      <c r="F30" s="473">
        <f>D30+E30</f>
        <v>1152</v>
      </c>
      <c r="G30" s="474">
        <f>F30/(F15+F27+F40+F44+F49)*100</f>
        <v>3.3829618535811825</v>
      </c>
    </row>
    <row r="31" spans="2:7" ht="15.75">
      <c r="B31" s="472" t="s">
        <v>345</v>
      </c>
      <c r="C31" s="211" t="s">
        <v>346</v>
      </c>
      <c r="D31" s="473">
        <v>484</v>
      </c>
      <c r="E31" s="473">
        <v>145</v>
      </c>
      <c r="F31" s="473">
        <f>D31+E31</f>
        <v>629</v>
      </c>
      <c r="G31" s="474">
        <f>F31/(F15+F27+F40+F44+F49)*100</f>
        <v>1.8471206648459755</v>
      </c>
    </row>
    <row r="32" spans="2:7" ht="15.75">
      <c r="B32" s="472" t="s">
        <v>347</v>
      </c>
      <c r="C32" s="211" t="s">
        <v>348</v>
      </c>
      <c r="D32" s="473">
        <v>673</v>
      </c>
      <c r="E32" s="473">
        <v>148</v>
      </c>
      <c r="F32" s="473">
        <f>D32+E32</f>
        <v>821</v>
      </c>
      <c r="G32" s="474">
        <f>F32/(F15+F27+F40+F44+F49)*100</f>
        <v>2.4109476404428389</v>
      </c>
    </row>
    <row r="33" spans="2:7" ht="15.75">
      <c r="B33" s="472" t="s">
        <v>349</v>
      </c>
      <c r="C33" s="211" t="s">
        <v>350</v>
      </c>
      <c r="D33" s="473">
        <v>4470</v>
      </c>
      <c r="E33" s="473">
        <v>1263</v>
      </c>
      <c r="F33" s="473">
        <f>D33+E33</f>
        <v>5733</v>
      </c>
      <c r="G33" s="474">
        <f>F33/(F15+F27+F40+F44+F49)*100</f>
        <v>16.835521099462603</v>
      </c>
    </row>
    <row r="34" spans="2:7" ht="15.75">
      <c r="B34" s="472" t="s">
        <v>351</v>
      </c>
      <c r="C34" s="211" t="s">
        <v>352</v>
      </c>
      <c r="D34" s="473">
        <v>901</v>
      </c>
      <c r="E34" s="473">
        <v>292</v>
      </c>
      <c r="F34" s="473">
        <f>D34+E34</f>
        <v>1193</v>
      </c>
      <c r="G34" s="474">
        <f>F34/(F15+F27+F40+F44+F49)*100</f>
        <v>3.5033624056617625</v>
      </c>
    </row>
    <row r="35" spans="2:7" ht="15.75">
      <c r="B35" s="626"/>
      <c r="C35" s="627" t="s">
        <v>353</v>
      </c>
      <c r="D35" s="628"/>
      <c r="E35" s="628"/>
      <c r="F35" s="628"/>
      <c r="G35" s="629"/>
    </row>
    <row r="36" spans="2:7" ht="15.75">
      <c r="B36" s="468" t="s">
        <v>65</v>
      </c>
      <c r="C36" s="469" t="s">
        <v>354</v>
      </c>
      <c r="D36" s="470">
        <f>SUM(D37:D39)</f>
        <v>397</v>
      </c>
      <c r="E36" s="470">
        <f>SUM(E37:E39)</f>
        <v>241</v>
      </c>
      <c r="F36" s="470">
        <f>SUM(F37:F39)</f>
        <v>638</v>
      </c>
      <c r="G36" s="471">
        <f>F36/(F8+F23+F36)*100</f>
        <v>1.5772558714462301</v>
      </c>
    </row>
    <row r="37" spans="2:7" ht="31.5">
      <c r="B37" s="472" t="s">
        <v>355</v>
      </c>
      <c r="C37" s="211" t="s">
        <v>356</v>
      </c>
      <c r="D37" s="473">
        <v>69</v>
      </c>
      <c r="E37" s="473">
        <v>116</v>
      </c>
      <c r="F37" s="473">
        <f>D37+E37</f>
        <v>185</v>
      </c>
      <c r="G37" s="474">
        <f>F37/(F8+F23+F36)*100</f>
        <v>0.4573547589616811</v>
      </c>
    </row>
    <row r="38" spans="2:7" ht="15.75">
      <c r="B38" s="472" t="s">
        <v>357</v>
      </c>
      <c r="C38" s="211" t="s">
        <v>358</v>
      </c>
      <c r="D38" s="473">
        <v>0</v>
      </c>
      <c r="E38" s="473">
        <v>0</v>
      </c>
      <c r="F38" s="473">
        <f>D38+E38</f>
        <v>0</v>
      </c>
      <c r="G38" s="474">
        <f>F38/(F8+F23+F36)*100</f>
        <v>0</v>
      </c>
    </row>
    <row r="39" spans="2:7" ht="15.75">
      <c r="B39" s="472" t="s">
        <v>359</v>
      </c>
      <c r="C39" s="211" t="s">
        <v>360</v>
      </c>
      <c r="D39" s="473">
        <v>328</v>
      </c>
      <c r="E39" s="473">
        <v>125</v>
      </c>
      <c r="F39" s="473">
        <f>D39+E39</f>
        <v>453</v>
      </c>
      <c r="G39" s="474">
        <f>F39/(F8+F23+F36)*100</f>
        <v>1.1199011124845488</v>
      </c>
    </row>
    <row r="40" spans="2:7" ht="15.75">
      <c r="B40" s="468" t="s">
        <v>361</v>
      </c>
      <c r="C40" s="469" t="s">
        <v>362</v>
      </c>
      <c r="D40" s="470">
        <f>SUM(D41:D43)</f>
        <v>109</v>
      </c>
      <c r="E40" s="470">
        <f>SUM(E41:E43)</f>
        <v>11</v>
      </c>
      <c r="F40" s="470">
        <f>SUM(F41:F43)</f>
        <v>120</v>
      </c>
      <c r="G40" s="471">
        <f>F40/(F15+F27+F40+F44+F49)*100</f>
        <v>0.35239185974803983</v>
      </c>
    </row>
    <row r="41" spans="2:7" ht="31.5">
      <c r="B41" s="472" t="s">
        <v>363</v>
      </c>
      <c r="C41" s="211" t="s">
        <v>364</v>
      </c>
      <c r="D41" s="473">
        <v>36</v>
      </c>
      <c r="E41" s="473">
        <v>2</v>
      </c>
      <c r="F41" s="473">
        <f>D41+E41</f>
        <v>38</v>
      </c>
      <c r="G41" s="474">
        <f>F41/(F15+F27+F40+F44+F49)*100</f>
        <v>0.11159075558687928</v>
      </c>
    </row>
    <row r="42" spans="2:7" ht="31.5">
      <c r="B42" s="472" t="s">
        <v>365</v>
      </c>
      <c r="C42" s="211" t="s">
        <v>769</v>
      </c>
      <c r="D42" s="473">
        <v>37</v>
      </c>
      <c r="E42" s="473">
        <v>0</v>
      </c>
      <c r="F42" s="473">
        <f>D42+E42</f>
        <v>37</v>
      </c>
      <c r="G42" s="474">
        <f>F42/(F15+F27+F40+F44+F49)*100</f>
        <v>0.10865415675564562</v>
      </c>
    </row>
    <row r="43" spans="2:7" ht="15.75">
      <c r="B43" s="472" t="s">
        <v>366</v>
      </c>
      <c r="C43" s="211" t="s">
        <v>367</v>
      </c>
      <c r="D43" s="473">
        <v>36</v>
      </c>
      <c r="E43" s="473">
        <v>9</v>
      </c>
      <c r="F43" s="473">
        <f>D43+E43</f>
        <v>45</v>
      </c>
      <c r="G43" s="474">
        <f>F43/(F15+F27+F40+F44+F49)*100</f>
        <v>0.13214694740551494</v>
      </c>
    </row>
    <row r="44" spans="2:7" ht="31.5">
      <c r="B44" s="468" t="s">
        <v>67</v>
      </c>
      <c r="C44" s="469" t="s">
        <v>368</v>
      </c>
      <c r="D44" s="470">
        <f>SUM(D45:D47)</f>
        <v>1496</v>
      </c>
      <c r="E44" s="470">
        <f>SUM(E45:E47)</f>
        <v>1583</v>
      </c>
      <c r="F44" s="470">
        <f>SUM(F45:F47)</f>
        <v>3079</v>
      </c>
      <c r="G44" s="471">
        <f>F44/(F15+F27+F40+F44+F49)*100</f>
        <v>9.0417878013684554</v>
      </c>
    </row>
    <row r="45" spans="2:7" ht="15.75">
      <c r="B45" s="472" t="s">
        <v>369</v>
      </c>
      <c r="C45" s="211" t="s">
        <v>370</v>
      </c>
      <c r="D45" s="473">
        <v>1374</v>
      </c>
      <c r="E45" s="473">
        <v>1496</v>
      </c>
      <c r="F45" s="473">
        <f>D45+E45</f>
        <v>2870</v>
      </c>
      <c r="G45" s="484">
        <f>F45/(F15+F27+F40+F44+F49)*100</f>
        <v>8.4280386456406191</v>
      </c>
    </row>
    <row r="46" spans="2:7" ht="15.75">
      <c r="B46" s="472" t="s">
        <v>371</v>
      </c>
      <c r="C46" s="211" t="s">
        <v>372</v>
      </c>
      <c r="D46" s="473">
        <v>120</v>
      </c>
      <c r="E46" s="473">
        <v>87</v>
      </c>
      <c r="F46" s="473">
        <f>D46+E46</f>
        <v>207</v>
      </c>
      <c r="G46" s="484">
        <f>F46/(F15+F27+F40+F44+F49)*100</f>
        <v>0.60787595806536865</v>
      </c>
    </row>
    <row r="47" spans="2:7" ht="16.5" thickBot="1">
      <c r="B47" s="475" t="s">
        <v>373</v>
      </c>
      <c r="C47" s="218" t="s">
        <v>374</v>
      </c>
      <c r="D47" s="476">
        <v>2</v>
      </c>
      <c r="E47" s="476">
        <v>0</v>
      </c>
      <c r="F47" s="473">
        <f>D47+E47</f>
        <v>2</v>
      </c>
      <c r="G47" s="485">
        <f>F47/(F15+F27+F40+F44+F49)*100</f>
        <v>5.8731976624673303E-3</v>
      </c>
    </row>
    <row r="48" spans="2:7" ht="32.25" thickBot="1">
      <c r="B48" s="486" t="s">
        <v>68</v>
      </c>
      <c r="C48" s="487" t="s">
        <v>375</v>
      </c>
      <c r="D48" s="488">
        <f>D20+D23-D27+D36-D40-D44</f>
        <v>4360</v>
      </c>
      <c r="E48" s="488">
        <f>E20+E23-E27+E36-E40-E44</f>
        <v>2684</v>
      </c>
      <c r="F48" s="488">
        <f>F20+F23-F27+F36-F40-F44</f>
        <v>7044</v>
      </c>
      <c r="G48" s="489"/>
    </row>
    <row r="49" spans="2:7" ht="16.5" thickBot="1">
      <c r="B49" s="490" t="s">
        <v>70</v>
      </c>
      <c r="C49" s="491" t="s">
        <v>770</v>
      </c>
      <c r="D49" s="492">
        <v>375</v>
      </c>
      <c r="E49" s="492">
        <v>272</v>
      </c>
      <c r="F49" s="492">
        <f>D49+E49</f>
        <v>647</v>
      </c>
      <c r="G49" s="493">
        <f>F49/(F15+F27+F40+F44+F49)*100</f>
        <v>1.8999794438081814</v>
      </c>
    </row>
    <row r="50" spans="2:7" ht="32.25" thickBot="1">
      <c r="B50" s="478" t="s">
        <v>71</v>
      </c>
      <c r="C50" s="220" t="s">
        <v>376</v>
      </c>
      <c r="D50" s="479">
        <f>D48-D49</f>
        <v>3985</v>
      </c>
      <c r="E50" s="479">
        <f>E48-E49</f>
        <v>2412</v>
      </c>
      <c r="F50" s="479">
        <f>F48-F49</f>
        <v>6397</v>
      </c>
      <c r="G50" s="489"/>
    </row>
  </sheetData>
  <mergeCells count="4">
    <mergeCell ref="B2:F2"/>
    <mergeCell ref="B4:B5"/>
    <mergeCell ref="C4:C5"/>
    <mergeCell ref="D4:G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ignoredErrors>
    <ignoredError sqref="F15 F40 F44 F27 F48 F29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8799-E187-4DBE-AAF8-BEE1A7CF6FAF}">
  <dimension ref="B2:H23"/>
  <sheetViews>
    <sheetView workbookViewId="0">
      <selection activeCell="J28" sqref="J28"/>
    </sheetView>
  </sheetViews>
  <sheetFormatPr defaultRowHeight="15"/>
  <cols>
    <col min="2" max="2" width="7.28515625" customWidth="1"/>
    <col min="3" max="3" width="21.28515625" customWidth="1"/>
    <col min="4" max="4" width="18.85546875" customWidth="1"/>
    <col min="5" max="5" width="16.7109375" customWidth="1"/>
    <col min="6" max="6" width="14.5703125" customWidth="1"/>
    <col min="7" max="7" width="17.5703125" customWidth="1"/>
  </cols>
  <sheetData>
    <row r="2" spans="2:8" ht="30" customHeight="1">
      <c r="B2" s="73" t="s">
        <v>527</v>
      </c>
      <c r="C2" s="73"/>
      <c r="D2" s="169"/>
    </row>
    <row r="3" spans="2:8" ht="15.75" thickBot="1">
      <c r="B3" s="168"/>
      <c r="C3" s="168"/>
      <c r="D3" s="168"/>
      <c r="E3" s="168"/>
      <c r="F3" s="168"/>
      <c r="G3" s="168"/>
      <c r="H3" s="546" t="s">
        <v>103</v>
      </c>
    </row>
    <row r="4" spans="2:8" ht="17.25" customHeight="1">
      <c r="B4" s="824" t="s">
        <v>105</v>
      </c>
      <c r="C4" s="823" t="s">
        <v>388</v>
      </c>
      <c r="D4" s="792" t="s">
        <v>758</v>
      </c>
      <c r="E4" s="792"/>
      <c r="F4" s="792"/>
      <c r="G4" s="792"/>
      <c r="H4" s="794"/>
    </row>
    <row r="5" spans="2:8" ht="16.5" customHeight="1">
      <c r="B5" s="825"/>
      <c r="C5" s="821"/>
      <c r="D5" s="821" t="s">
        <v>389</v>
      </c>
      <c r="E5" s="821" t="s">
        <v>398</v>
      </c>
      <c r="F5" s="821" t="s">
        <v>135</v>
      </c>
      <c r="G5" s="821" t="s">
        <v>187</v>
      </c>
      <c r="H5" s="829" t="s">
        <v>2</v>
      </c>
    </row>
    <row r="6" spans="2:8" ht="15.75" customHeight="1" thickBot="1">
      <c r="B6" s="826"/>
      <c r="C6" s="822"/>
      <c r="D6" s="822"/>
      <c r="E6" s="822"/>
      <c r="F6" s="822"/>
      <c r="G6" s="822"/>
      <c r="H6" s="830"/>
    </row>
    <row r="7" spans="2:8" ht="15.75" customHeight="1" thickBot="1">
      <c r="B7" s="279">
        <v>1</v>
      </c>
      <c r="C7" s="280">
        <v>2</v>
      </c>
      <c r="D7" s="280">
        <v>3</v>
      </c>
      <c r="E7" s="280">
        <v>4</v>
      </c>
      <c r="F7" s="280">
        <v>5</v>
      </c>
      <c r="G7" s="280" t="s">
        <v>390</v>
      </c>
      <c r="H7" s="281">
        <v>7</v>
      </c>
    </row>
    <row r="8" spans="2:8" ht="15.75">
      <c r="B8" s="630" t="s">
        <v>46</v>
      </c>
      <c r="C8" s="816" t="s">
        <v>391</v>
      </c>
      <c r="D8" s="816"/>
      <c r="E8" s="631"/>
      <c r="F8" s="632"/>
      <c r="G8" s="633"/>
      <c r="H8" s="634"/>
    </row>
    <row r="9" spans="2:8" ht="15.75">
      <c r="B9" s="296" t="s">
        <v>94</v>
      </c>
      <c r="C9" s="297" t="s">
        <v>392</v>
      </c>
      <c r="D9" s="298">
        <v>285</v>
      </c>
      <c r="E9" s="299">
        <v>11869</v>
      </c>
      <c r="F9" s="298">
        <v>44</v>
      </c>
      <c r="G9" s="298">
        <f>SUM(D9:F9)</f>
        <v>12198</v>
      </c>
      <c r="H9" s="300">
        <f>G9/G14*100</f>
        <v>58.019406392694059</v>
      </c>
    </row>
    <row r="10" spans="2:8" ht="15.75">
      <c r="B10" s="296" t="s">
        <v>95</v>
      </c>
      <c r="C10" s="297" t="s">
        <v>393</v>
      </c>
      <c r="D10" s="298">
        <v>181</v>
      </c>
      <c r="E10" s="299">
        <v>3382</v>
      </c>
      <c r="F10" s="298">
        <v>9</v>
      </c>
      <c r="G10" s="298">
        <f>SUM(D10:F10)</f>
        <v>3572</v>
      </c>
      <c r="H10" s="300">
        <f>G10/G14*100</f>
        <v>16.990106544901064</v>
      </c>
    </row>
    <row r="11" spans="2:8" ht="15.75">
      <c r="B11" s="296" t="s">
        <v>96</v>
      </c>
      <c r="C11" s="297" t="s">
        <v>394</v>
      </c>
      <c r="D11" s="298">
        <v>50</v>
      </c>
      <c r="E11" s="299">
        <v>1758</v>
      </c>
      <c r="F11" s="298">
        <v>7</v>
      </c>
      <c r="G11" s="298">
        <f>SUM(D11:F11)</f>
        <v>1815</v>
      </c>
      <c r="H11" s="300">
        <f>G11/G14*100</f>
        <v>8.6329908675799079</v>
      </c>
    </row>
    <row r="12" spans="2:8" ht="15.75">
      <c r="B12" s="296" t="s">
        <v>97</v>
      </c>
      <c r="C12" s="297" t="s">
        <v>395</v>
      </c>
      <c r="D12" s="298">
        <v>83</v>
      </c>
      <c r="E12" s="299">
        <v>3295</v>
      </c>
      <c r="F12" s="298">
        <v>5</v>
      </c>
      <c r="G12" s="298">
        <f>SUM(D12:F12)</f>
        <v>3383</v>
      </c>
      <c r="H12" s="300">
        <f>G12/G14*100</f>
        <v>16.091133942161338</v>
      </c>
    </row>
    <row r="13" spans="2:8" ht="16.5" thickBot="1">
      <c r="B13" s="336" t="s">
        <v>99</v>
      </c>
      <c r="C13" s="337" t="s">
        <v>110</v>
      </c>
      <c r="D13" s="338">
        <v>2</v>
      </c>
      <c r="E13" s="339">
        <v>53</v>
      </c>
      <c r="F13" s="338">
        <v>1</v>
      </c>
      <c r="G13" s="338">
        <f>SUM(D13:F13)</f>
        <v>56</v>
      </c>
      <c r="H13" s="372">
        <f>G13/G14*100</f>
        <v>0.26636225266362251</v>
      </c>
    </row>
    <row r="14" spans="2:8" ht="16.5" thickBot="1">
      <c r="B14" s="827" t="s">
        <v>499</v>
      </c>
      <c r="C14" s="828"/>
      <c r="D14" s="301">
        <f>SUM(D9:D13)</f>
        <v>601</v>
      </c>
      <c r="E14" s="301">
        <f>SUM(E9:E13)</f>
        <v>20357</v>
      </c>
      <c r="F14" s="334">
        <f>SUM(F9:F13)</f>
        <v>66</v>
      </c>
      <c r="G14" s="335">
        <f>SUM(G9:G13)</f>
        <v>21024</v>
      </c>
      <c r="H14" s="373">
        <f>SUM(H9:H13)</f>
        <v>99.999999999999986</v>
      </c>
    </row>
    <row r="15" spans="2:8" ht="15.75">
      <c r="B15" s="630" t="s">
        <v>47</v>
      </c>
      <c r="C15" s="816" t="s">
        <v>396</v>
      </c>
      <c r="D15" s="816"/>
      <c r="E15" s="635"/>
      <c r="F15" s="635"/>
      <c r="G15" s="636"/>
      <c r="H15" s="637"/>
    </row>
    <row r="16" spans="2:8" ht="15.75">
      <c r="B16" s="296" t="s">
        <v>94</v>
      </c>
      <c r="C16" s="297" t="s">
        <v>392</v>
      </c>
      <c r="D16" s="298">
        <v>372</v>
      </c>
      <c r="E16" s="298">
        <v>17220</v>
      </c>
      <c r="F16" s="298">
        <v>63</v>
      </c>
      <c r="G16" s="298">
        <f t="shared" ref="G16:G21" si="0">SUM(D16:F16)</f>
        <v>17655</v>
      </c>
      <c r="H16" s="276">
        <f>G16/G22*100</f>
        <v>2.3682378459297295</v>
      </c>
    </row>
    <row r="17" spans="2:8" ht="15.75">
      <c r="B17" s="277" t="s">
        <v>95</v>
      </c>
      <c r="C17" s="274" t="s">
        <v>393</v>
      </c>
      <c r="D17" s="275">
        <v>187</v>
      </c>
      <c r="E17" s="275">
        <v>4052</v>
      </c>
      <c r="F17" s="275">
        <v>6</v>
      </c>
      <c r="G17" s="275">
        <f t="shared" si="0"/>
        <v>4245</v>
      </c>
      <c r="H17" s="276">
        <f>G17/G22*100</f>
        <v>0.56942337332040227</v>
      </c>
    </row>
    <row r="18" spans="2:8" ht="15.75">
      <c r="B18" s="277" t="s">
        <v>96</v>
      </c>
      <c r="C18" s="274" t="s">
        <v>394</v>
      </c>
      <c r="D18" s="275">
        <v>5297</v>
      </c>
      <c r="E18" s="275">
        <v>196916</v>
      </c>
      <c r="F18" s="275">
        <v>267</v>
      </c>
      <c r="G18" s="275">
        <f t="shared" si="0"/>
        <v>202480</v>
      </c>
      <c r="H18" s="276">
        <f>G18/G22*100</f>
        <v>27.160622998802133</v>
      </c>
    </row>
    <row r="19" spans="2:8" ht="15.75">
      <c r="B19" s="277" t="s">
        <v>97</v>
      </c>
      <c r="C19" s="274" t="s">
        <v>395</v>
      </c>
      <c r="D19" s="275">
        <v>64</v>
      </c>
      <c r="E19" s="275">
        <v>2043</v>
      </c>
      <c r="F19" s="275">
        <v>3</v>
      </c>
      <c r="G19" s="275">
        <f t="shared" si="0"/>
        <v>2110</v>
      </c>
      <c r="H19" s="276">
        <f>G19/G22*100</f>
        <v>0.28303493938893964</v>
      </c>
    </row>
    <row r="20" spans="2:8" ht="15.75">
      <c r="B20" s="277" t="s">
        <v>99</v>
      </c>
      <c r="C20" s="274" t="s">
        <v>397</v>
      </c>
      <c r="D20" s="275">
        <v>2834</v>
      </c>
      <c r="E20" s="275">
        <v>280430</v>
      </c>
      <c r="F20" s="275">
        <v>397</v>
      </c>
      <c r="G20" s="275">
        <f t="shared" si="0"/>
        <v>283661</v>
      </c>
      <c r="H20" s="283">
        <f>G20/G22*100</f>
        <v>38.050224617064458</v>
      </c>
    </row>
    <row r="21" spans="2:8" ht="16.5" thickBot="1">
      <c r="B21" s="367" t="s">
        <v>100</v>
      </c>
      <c r="C21" s="368" t="s">
        <v>110</v>
      </c>
      <c r="D21" s="369">
        <v>13324</v>
      </c>
      <c r="E21" s="369">
        <v>221340</v>
      </c>
      <c r="F21" s="369">
        <v>676</v>
      </c>
      <c r="G21" s="370">
        <f t="shared" si="0"/>
        <v>235340</v>
      </c>
      <c r="H21" s="371">
        <f>G21/G22*100</f>
        <v>31.568456225494341</v>
      </c>
    </row>
    <row r="22" spans="2:8" ht="16.5" thickBot="1">
      <c r="B22" s="817" t="s">
        <v>500</v>
      </c>
      <c r="C22" s="818"/>
      <c r="D22" s="284">
        <f>SUM(D16:D21)</f>
        <v>22078</v>
      </c>
      <c r="E22" s="284">
        <f>SUM(E16:E21)</f>
        <v>722001</v>
      </c>
      <c r="F22" s="284">
        <f>SUM(F16:F21)</f>
        <v>1412</v>
      </c>
      <c r="G22" s="284">
        <f>SUM(G16:G21)</f>
        <v>745491</v>
      </c>
      <c r="H22" s="285">
        <f>SUM(H16:H21)</f>
        <v>100</v>
      </c>
    </row>
    <row r="23" spans="2:8" ht="16.5" thickBot="1">
      <c r="B23" s="819" t="s">
        <v>501</v>
      </c>
      <c r="C23" s="820"/>
      <c r="D23" s="420">
        <f>D14+D22</f>
        <v>22679</v>
      </c>
      <c r="E23" s="420">
        <f>E14+E22</f>
        <v>742358</v>
      </c>
      <c r="F23" s="420">
        <f>F14+F22</f>
        <v>1478</v>
      </c>
      <c r="G23" s="421">
        <f>G14+G22</f>
        <v>766515</v>
      </c>
    </row>
  </sheetData>
  <mergeCells count="13">
    <mergeCell ref="C15:D15"/>
    <mergeCell ref="B22:C22"/>
    <mergeCell ref="B23:C23"/>
    <mergeCell ref="D5:D6"/>
    <mergeCell ref="G5:G6"/>
    <mergeCell ref="C4:C6"/>
    <mergeCell ref="B4:B6"/>
    <mergeCell ref="E5:E6"/>
    <mergeCell ref="F5:F6"/>
    <mergeCell ref="D4:H4"/>
    <mergeCell ref="C8:D8"/>
    <mergeCell ref="B14:C14"/>
    <mergeCell ref="H5:H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CE66-86B0-4D81-A728-775FAC1A85EB}">
  <sheetPr>
    <pageSetUpPr fitToPage="1"/>
  </sheetPr>
  <dimension ref="B1:J25"/>
  <sheetViews>
    <sheetView workbookViewId="0">
      <selection activeCell="I25" sqref="I25"/>
    </sheetView>
  </sheetViews>
  <sheetFormatPr defaultColWidth="9.140625" defaultRowHeight="15"/>
  <cols>
    <col min="2" max="2" width="9.85546875" customWidth="1"/>
    <col min="3" max="3" width="33" customWidth="1"/>
    <col min="4" max="4" width="18.7109375" customWidth="1"/>
    <col min="5" max="5" width="19.140625" customWidth="1"/>
    <col min="6" max="6" width="17" customWidth="1"/>
    <col min="7" max="7" width="16.7109375" customWidth="1"/>
    <col min="8" max="8" width="8.28515625" customWidth="1"/>
    <col min="9" max="9" width="10.28515625" customWidth="1"/>
    <col min="10" max="10" width="12.42578125" customWidth="1"/>
  </cols>
  <sheetData>
    <row r="1" spans="2:10" ht="15" customHeight="1">
      <c r="B1" s="409"/>
      <c r="C1" s="409"/>
      <c r="D1" s="409"/>
      <c r="E1" s="409"/>
      <c r="F1" s="409"/>
      <c r="G1" s="409"/>
      <c r="H1" s="409"/>
      <c r="I1" s="171"/>
      <c r="J1" s="171"/>
    </row>
    <row r="2" spans="2:10" ht="30" customHeight="1">
      <c r="B2" s="783" t="s">
        <v>528</v>
      </c>
      <c r="C2" s="783"/>
      <c r="D2" s="783"/>
      <c r="E2" s="783"/>
      <c r="F2" s="783"/>
      <c r="G2" s="783"/>
      <c r="H2" s="412"/>
      <c r="I2" s="171"/>
      <c r="J2" s="171"/>
    </row>
    <row r="3" spans="2:10" ht="15.75" thickBot="1">
      <c r="B3" s="164"/>
      <c r="C3" s="164"/>
      <c r="D3" s="164"/>
      <c r="E3" s="164"/>
      <c r="F3" s="164"/>
      <c r="G3" s="164"/>
      <c r="H3" s="164"/>
      <c r="I3" s="164"/>
      <c r="J3" s="164"/>
    </row>
    <row r="4" spans="2:10" ht="15.75" customHeight="1">
      <c r="B4" s="755" t="s">
        <v>105</v>
      </c>
      <c r="C4" s="807" t="s">
        <v>167</v>
      </c>
      <c r="D4" s="832" t="s">
        <v>759</v>
      </c>
      <c r="E4" s="833"/>
      <c r="F4" s="833"/>
      <c r="G4" s="834"/>
      <c r="H4" s="413"/>
    </row>
    <row r="5" spans="2:10" ht="59.25" customHeight="1" thickBot="1">
      <c r="B5" s="762"/>
      <c r="C5" s="831"/>
      <c r="D5" s="286" t="s">
        <v>513</v>
      </c>
      <c r="E5" s="286" t="s">
        <v>523</v>
      </c>
      <c r="F5" s="286" t="s">
        <v>502</v>
      </c>
      <c r="G5" s="365" t="s">
        <v>514</v>
      </c>
      <c r="H5" s="413"/>
    </row>
    <row r="6" spans="2:10" s="272" customFormat="1" ht="16.5" customHeight="1" thickBot="1">
      <c r="B6" s="287">
        <v>1</v>
      </c>
      <c r="C6" s="288">
        <v>2</v>
      </c>
      <c r="D6" s="288">
        <v>3</v>
      </c>
      <c r="E6" s="270">
        <v>4</v>
      </c>
      <c r="F6" s="270">
        <v>5</v>
      </c>
      <c r="G6" s="289">
        <v>6</v>
      </c>
      <c r="H6" s="414"/>
    </row>
    <row r="7" spans="2:10" s="165" customFormat="1" ht="21" customHeight="1" thickBot="1">
      <c r="B7" s="290" t="s">
        <v>46</v>
      </c>
      <c r="C7" s="291" t="s">
        <v>411</v>
      </c>
      <c r="D7" s="374">
        <f>SUM(D8:D14)</f>
        <v>6849</v>
      </c>
      <c r="E7" s="292">
        <f>SUM(E8:E14)</f>
        <v>11232</v>
      </c>
      <c r="F7" s="375">
        <v>20.72</v>
      </c>
      <c r="G7" s="376">
        <v>28.59</v>
      </c>
      <c r="H7" s="410"/>
    </row>
    <row r="8" spans="2:10" ht="15.75">
      <c r="B8" s="430" t="s">
        <v>48</v>
      </c>
      <c r="C8" s="431" t="s">
        <v>412</v>
      </c>
      <c r="D8" s="432">
        <v>48</v>
      </c>
      <c r="E8" s="433">
        <v>302</v>
      </c>
      <c r="F8" s="434">
        <v>15.39</v>
      </c>
      <c r="G8" s="435">
        <v>20.329999999999998</v>
      </c>
      <c r="H8" s="411"/>
    </row>
    <row r="9" spans="2:10" ht="15.75">
      <c r="B9" s="293" t="s">
        <v>49</v>
      </c>
      <c r="C9" s="294" t="s">
        <v>413</v>
      </c>
      <c r="D9" s="428">
        <v>21</v>
      </c>
      <c r="E9" s="426">
        <v>201</v>
      </c>
      <c r="F9" s="427">
        <v>15.4</v>
      </c>
      <c r="G9" s="436">
        <v>19.239999999999998</v>
      </c>
      <c r="H9" s="411"/>
    </row>
    <row r="10" spans="2:10" ht="15.75">
      <c r="B10" s="293" t="s">
        <v>195</v>
      </c>
      <c r="C10" s="294" t="s">
        <v>414</v>
      </c>
      <c r="D10" s="182">
        <v>1653</v>
      </c>
      <c r="E10" s="426">
        <v>2758</v>
      </c>
      <c r="F10" s="427">
        <v>21.55</v>
      </c>
      <c r="G10" s="436">
        <v>27.68</v>
      </c>
      <c r="H10" s="411"/>
    </row>
    <row r="11" spans="2:10" ht="15.75">
      <c r="B11" s="293" t="s">
        <v>322</v>
      </c>
      <c r="C11" s="294" t="s">
        <v>415</v>
      </c>
      <c r="D11" s="428">
        <v>5</v>
      </c>
      <c r="E11" s="429">
        <v>40</v>
      </c>
      <c r="F11" s="427">
        <v>15.04</v>
      </c>
      <c r="G11" s="436">
        <v>19.600000000000001</v>
      </c>
      <c r="H11" s="411"/>
    </row>
    <row r="12" spans="2:10" ht="15.75">
      <c r="B12" s="293" t="s">
        <v>323</v>
      </c>
      <c r="C12" s="294" t="s">
        <v>416</v>
      </c>
      <c r="D12" s="182">
        <v>434</v>
      </c>
      <c r="E12" s="426">
        <v>1104</v>
      </c>
      <c r="F12" s="427">
        <v>20.96</v>
      </c>
      <c r="G12" s="436">
        <v>28.09</v>
      </c>
      <c r="H12" s="411"/>
    </row>
    <row r="13" spans="2:10" ht="15.75" customHeight="1">
      <c r="B13" s="293" t="s">
        <v>325</v>
      </c>
      <c r="C13" s="294" t="s">
        <v>757</v>
      </c>
      <c r="D13" s="182">
        <v>3049</v>
      </c>
      <c r="E13" s="426">
        <v>4565</v>
      </c>
      <c r="F13" s="427">
        <v>21.81</v>
      </c>
      <c r="G13" s="436">
        <v>30.63</v>
      </c>
      <c r="H13" s="411"/>
    </row>
    <row r="14" spans="2:10" ht="16.5" thickBot="1">
      <c r="B14" s="437" t="s">
        <v>417</v>
      </c>
      <c r="C14" s="438" t="s">
        <v>418</v>
      </c>
      <c r="D14" s="439">
        <v>1639</v>
      </c>
      <c r="E14" s="440">
        <v>2262</v>
      </c>
      <c r="F14" s="441">
        <v>18.68</v>
      </c>
      <c r="G14" s="442">
        <v>27.89</v>
      </c>
      <c r="H14" s="411"/>
    </row>
    <row r="15" spans="2:10" s="165" customFormat="1" ht="21" customHeight="1" thickBot="1">
      <c r="B15" s="447" t="s">
        <v>47</v>
      </c>
      <c r="C15" s="448" t="s">
        <v>419</v>
      </c>
      <c r="D15" s="443">
        <f>SUM(D16:D22)</f>
        <v>24521</v>
      </c>
      <c r="E15" s="444">
        <f>SUM(E16:E22)</f>
        <v>156136</v>
      </c>
      <c r="F15" s="445">
        <v>19.14</v>
      </c>
      <c r="G15" s="446">
        <v>22.48</v>
      </c>
      <c r="H15" s="410"/>
    </row>
    <row r="16" spans="2:10" ht="15.75">
      <c r="B16" s="430" t="s">
        <v>50</v>
      </c>
      <c r="C16" s="431" t="s">
        <v>412</v>
      </c>
      <c r="D16" s="432">
        <v>416</v>
      </c>
      <c r="E16" s="433">
        <v>5071</v>
      </c>
      <c r="F16" s="434">
        <v>13.73</v>
      </c>
      <c r="G16" s="435">
        <v>15.94</v>
      </c>
      <c r="H16" s="411"/>
    </row>
    <row r="17" spans="2:8" ht="15.75">
      <c r="B17" s="293" t="s">
        <v>51</v>
      </c>
      <c r="C17" s="294" t="s">
        <v>413</v>
      </c>
      <c r="D17" s="182">
        <v>110</v>
      </c>
      <c r="E17" s="426">
        <v>1463</v>
      </c>
      <c r="F17" s="427">
        <v>13.83</v>
      </c>
      <c r="G17" s="436">
        <v>15.92</v>
      </c>
      <c r="H17" s="411"/>
    </row>
    <row r="18" spans="2:8" ht="15.75">
      <c r="B18" s="293" t="s">
        <v>52</v>
      </c>
      <c r="C18" s="294" t="s">
        <v>414</v>
      </c>
      <c r="D18" s="182">
        <v>6668</v>
      </c>
      <c r="E18" s="426">
        <v>41893</v>
      </c>
      <c r="F18" s="427">
        <v>18.48</v>
      </c>
      <c r="G18" s="436">
        <v>21.03</v>
      </c>
      <c r="H18" s="411"/>
    </row>
    <row r="19" spans="2:8" ht="15.75">
      <c r="B19" s="293" t="s">
        <v>329</v>
      </c>
      <c r="C19" s="294" t="s">
        <v>415</v>
      </c>
      <c r="D19" s="182">
        <v>70</v>
      </c>
      <c r="E19" s="426">
        <v>1005</v>
      </c>
      <c r="F19" s="427">
        <v>14.5</v>
      </c>
      <c r="G19" s="436">
        <v>16.79</v>
      </c>
      <c r="H19" s="411"/>
    </row>
    <row r="20" spans="2:8" ht="15.75">
      <c r="B20" s="293" t="s">
        <v>420</v>
      </c>
      <c r="C20" s="294" t="s">
        <v>416</v>
      </c>
      <c r="D20" s="182">
        <v>5939</v>
      </c>
      <c r="E20" s="426">
        <v>51405</v>
      </c>
      <c r="F20" s="427">
        <v>19.36</v>
      </c>
      <c r="G20" s="436">
        <v>22.48</v>
      </c>
      <c r="H20" s="411"/>
    </row>
    <row r="21" spans="2:8" ht="15.75" customHeight="1">
      <c r="B21" s="293" t="s">
        <v>421</v>
      </c>
      <c r="C21" s="294" t="s">
        <v>757</v>
      </c>
      <c r="D21" s="182">
        <v>6322</v>
      </c>
      <c r="E21" s="426">
        <v>30110</v>
      </c>
      <c r="F21" s="427">
        <v>21.48</v>
      </c>
      <c r="G21" s="436">
        <v>26.02</v>
      </c>
      <c r="H21" s="411"/>
    </row>
    <row r="22" spans="2:8" ht="16.5" thickBot="1">
      <c r="B22" s="437" t="s">
        <v>422</v>
      </c>
      <c r="C22" s="438" t="s">
        <v>418</v>
      </c>
      <c r="D22" s="439">
        <v>4996</v>
      </c>
      <c r="E22" s="440">
        <v>25189</v>
      </c>
      <c r="F22" s="441">
        <v>18.559999999999999</v>
      </c>
      <c r="G22" s="442">
        <v>22.6</v>
      </c>
      <c r="H22" s="411"/>
    </row>
    <row r="23" spans="2:8" ht="20.25" customHeight="1" thickBot="1">
      <c r="B23" s="422" t="s">
        <v>62</v>
      </c>
      <c r="C23" s="423" t="s">
        <v>423</v>
      </c>
      <c r="D23" s="424">
        <f>D7+D15</f>
        <v>31370</v>
      </c>
      <c r="E23" s="425">
        <f>E7+E15</f>
        <v>167368</v>
      </c>
      <c r="F23" s="377">
        <v>19.25</v>
      </c>
      <c r="G23" s="378">
        <v>22.89</v>
      </c>
      <c r="H23" s="410"/>
    </row>
    <row r="24" spans="2:8">
      <c r="B24" s="1" t="s">
        <v>160</v>
      </c>
      <c r="C24" s="1"/>
      <c r="D24" s="1"/>
    </row>
    <row r="25" spans="2:8">
      <c r="B25" s="1" t="s">
        <v>161</v>
      </c>
      <c r="C25" s="1"/>
      <c r="D25" s="1"/>
    </row>
  </sheetData>
  <mergeCells count="4">
    <mergeCell ref="B4:B5"/>
    <mergeCell ref="C4:C5"/>
    <mergeCell ref="D4:G4"/>
    <mergeCell ref="B2:G2"/>
  </mergeCells>
  <pageMargins left="0.7" right="0.7" top="0.75" bottom="0.75" header="0.3" footer="0.3"/>
  <pageSetup scale="9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E45"/>
  <sheetViews>
    <sheetView topLeftCell="A16" workbookViewId="0">
      <selection activeCell="D44" sqref="D44"/>
    </sheetView>
  </sheetViews>
  <sheetFormatPr defaultRowHeight="15"/>
  <cols>
    <col min="2" max="2" width="7.85546875" customWidth="1"/>
    <col min="3" max="3" width="56" customWidth="1"/>
    <col min="4" max="4" width="19.140625" customWidth="1"/>
    <col min="5" max="5" width="10.7109375" customWidth="1"/>
  </cols>
  <sheetData>
    <row r="2" spans="2:5" ht="30" customHeight="1">
      <c r="B2" s="748" t="s">
        <v>529</v>
      </c>
      <c r="C2" s="748"/>
      <c r="D2" s="748"/>
      <c r="E2" s="748"/>
    </row>
    <row r="3" spans="2:5" ht="15.75" thickBot="1">
      <c r="E3" s="52" t="s">
        <v>103</v>
      </c>
    </row>
    <row r="4" spans="2:5" ht="27" customHeight="1" thickBot="1">
      <c r="B4" s="303" t="s">
        <v>105</v>
      </c>
      <c r="C4" s="233" t="s">
        <v>58</v>
      </c>
      <c r="D4" s="233" t="s">
        <v>758</v>
      </c>
      <c r="E4" s="304" t="s">
        <v>182</v>
      </c>
    </row>
    <row r="5" spans="2:5" s="51" customFormat="1" ht="13.5" thickBot="1">
      <c r="B5" s="82">
        <v>1</v>
      </c>
      <c r="C5" s="83">
        <v>2</v>
      </c>
      <c r="D5" s="83">
        <v>3</v>
      </c>
      <c r="E5" s="84">
        <v>4</v>
      </c>
    </row>
    <row r="6" spans="2:5" ht="15.75">
      <c r="B6" s="638"/>
      <c r="C6" s="639" t="s">
        <v>59</v>
      </c>
      <c r="D6" s="639"/>
      <c r="E6" s="640"/>
    </row>
    <row r="7" spans="2:5" ht="15.75">
      <c r="B7" s="111" t="s">
        <v>46</v>
      </c>
      <c r="C7" s="113" t="s">
        <v>196</v>
      </c>
      <c r="D7" s="114">
        <v>3432</v>
      </c>
      <c r="E7" s="136">
        <f>D7/D27*100</f>
        <v>0.60152273587683502</v>
      </c>
    </row>
    <row r="8" spans="2:5" ht="15.75">
      <c r="B8" s="111" t="s">
        <v>47</v>
      </c>
      <c r="C8" s="113" t="s">
        <v>197</v>
      </c>
      <c r="D8" s="114">
        <v>3059</v>
      </c>
      <c r="E8" s="136">
        <f>D8/D27*100</f>
        <v>0.53614745018858934</v>
      </c>
    </row>
    <row r="9" spans="2:5" ht="15.75">
      <c r="B9" s="111" t="s">
        <v>62</v>
      </c>
      <c r="C9" s="113" t="s">
        <v>198</v>
      </c>
      <c r="D9" s="114">
        <f>D10-D11-D12-D13</f>
        <v>454385</v>
      </c>
      <c r="E9" s="136">
        <f>D9/D27*100</f>
        <v>79.639542057516238</v>
      </c>
    </row>
    <row r="10" spans="2:5" ht="15.75">
      <c r="B10" s="111" t="s">
        <v>199</v>
      </c>
      <c r="C10" s="113" t="s">
        <v>200</v>
      </c>
      <c r="D10" s="114">
        <v>510653</v>
      </c>
      <c r="E10" s="136">
        <f>D10/D27*100</f>
        <v>89.501570409007414</v>
      </c>
    </row>
    <row r="11" spans="2:5" ht="15.75">
      <c r="B11" s="111" t="s">
        <v>201</v>
      </c>
      <c r="C11" s="113" t="s">
        <v>202</v>
      </c>
      <c r="D11" s="114">
        <v>5236</v>
      </c>
      <c r="E11" s="136">
        <f>D11/D27*100</f>
        <v>0.91770776370953044</v>
      </c>
    </row>
    <row r="12" spans="2:5" ht="15.75">
      <c r="B12" s="111" t="s">
        <v>203</v>
      </c>
      <c r="C12" s="113" t="s">
        <v>204</v>
      </c>
      <c r="D12" s="114">
        <v>50485</v>
      </c>
      <c r="E12" s="136">
        <f>D12/D27*100</f>
        <v>8.8484485200297254</v>
      </c>
    </row>
    <row r="13" spans="2:5" ht="15.75">
      <c r="B13" s="111" t="s">
        <v>205</v>
      </c>
      <c r="C13" s="113" t="s">
        <v>206</v>
      </c>
      <c r="D13" s="115">
        <v>547</v>
      </c>
      <c r="E13" s="136">
        <f>D13/D27*100</f>
        <v>9.5872067751931467E-2</v>
      </c>
    </row>
    <row r="14" spans="2:5" ht="15.75">
      <c r="B14" s="111" t="s">
        <v>63</v>
      </c>
      <c r="C14" s="113" t="s">
        <v>207</v>
      </c>
      <c r="D14" s="115">
        <v>0</v>
      </c>
      <c r="E14" s="136">
        <f>D14/D27*100</f>
        <v>0</v>
      </c>
    </row>
    <row r="15" spans="2:5" ht="15.75">
      <c r="B15" s="111" t="s">
        <v>64</v>
      </c>
      <c r="C15" s="113" t="s">
        <v>208</v>
      </c>
      <c r="D15" s="114">
        <f>D16+D17-D18-D19</f>
        <v>100011</v>
      </c>
      <c r="E15" s="136">
        <f>D15/D27*100</f>
        <v>17.528814200984311</v>
      </c>
    </row>
    <row r="16" spans="2:5" ht="15.75">
      <c r="B16" s="111" t="s">
        <v>209</v>
      </c>
      <c r="C16" s="113" t="s">
        <v>241</v>
      </c>
      <c r="D16" s="114">
        <v>4430</v>
      </c>
      <c r="E16" s="136">
        <f>D16/D27*100</f>
        <v>0.7764410605869404</v>
      </c>
    </row>
    <row r="17" spans="2:5" ht="15.75">
      <c r="B17" s="111" t="s">
        <v>210</v>
      </c>
      <c r="C17" s="113" t="s">
        <v>238</v>
      </c>
      <c r="D17" s="114">
        <v>127528</v>
      </c>
      <c r="E17" s="136">
        <f>D17/D27*100</f>
        <v>22.351687488607524</v>
      </c>
    </row>
    <row r="18" spans="2:5" ht="15.75">
      <c r="B18" s="111" t="s">
        <v>211</v>
      </c>
      <c r="C18" s="113" t="s">
        <v>239</v>
      </c>
      <c r="D18" s="114">
        <v>3008</v>
      </c>
      <c r="E18" s="136">
        <f>D18/D27*100</f>
        <v>0.5272087382044055</v>
      </c>
    </row>
    <row r="19" spans="2:5" ht="15.75">
      <c r="B19" s="111" t="s">
        <v>212</v>
      </c>
      <c r="C19" s="113" t="s">
        <v>240</v>
      </c>
      <c r="D19" s="114">
        <v>28939</v>
      </c>
      <c r="E19" s="136">
        <f>D19/D27*100</f>
        <v>5.0721056100057487</v>
      </c>
    </row>
    <row r="20" spans="2:5" ht="15.75">
      <c r="B20" s="111" t="s">
        <v>65</v>
      </c>
      <c r="C20" s="113" t="s">
        <v>213</v>
      </c>
      <c r="D20" s="115">
        <v>490</v>
      </c>
      <c r="E20" s="136">
        <f>D20/D27*100</f>
        <v>8.5881742593137869E-2</v>
      </c>
    </row>
    <row r="21" spans="2:5" ht="15.75">
      <c r="B21" s="111" t="s">
        <v>66</v>
      </c>
      <c r="C21" s="113" t="s">
        <v>242</v>
      </c>
      <c r="D21" s="114">
        <f>D22+D25+D26</f>
        <v>9175</v>
      </c>
      <c r="E21" s="136">
        <f>D21/D27*100</f>
        <v>1.6080918128408981</v>
      </c>
    </row>
    <row r="22" spans="2:5" ht="15.75">
      <c r="B22" s="111" t="s">
        <v>214</v>
      </c>
      <c r="C22" s="113" t="s">
        <v>215</v>
      </c>
      <c r="D22" s="114">
        <f>D23-D24</f>
        <v>0</v>
      </c>
      <c r="E22" s="136">
        <f>D22/D27*100</f>
        <v>0</v>
      </c>
    </row>
    <row r="23" spans="2:5" ht="15.75">
      <c r="B23" s="111" t="s">
        <v>216</v>
      </c>
      <c r="C23" s="113" t="s">
        <v>771</v>
      </c>
      <c r="D23" s="114">
        <v>0</v>
      </c>
      <c r="E23" s="136">
        <f>D23/D27*100</f>
        <v>0</v>
      </c>
    </row>
    <row r="24" spans="2:5" ht="15.75">
      <c r="B24" s="111" t="s">
        <v>217</v>
      </c>
      <c r="C24" s="113" t="s">
        <v>218</v>
      </c>
      <c r="D24" s="115">
        <v>0</v>
      </c>
      <c r="E24" s="136">
        <f>D24/D27*100</f>
        <v>0</v>
      </c>
    </row>
    <row r="25" spans="2:5" ht="15.75">
      <c r="B25" s="111" t="s">
        <v>219</v>
      </c>
      <c r="C25" s="113" t="s">
        <v>220</v>
      </c>
      <c r="D25" s="114">
        <v>2492</v>
      </c>
      <c r="E25" s="136">
        <f>D25/D27*100</f>
        <v>0.43677000518795833</v>
      </c>
    </row>
    <row r="26" spans="2:5" ht="16.5" thickBot="1">
      <c r="B26" s="120" t="s">
        <v>221</v>
      </c>
      <c r="C26" s="121" t="s">
        <v>69</v>
      </c>
      <c r="D26" s="122">
        <v>6683</v>
      </c>
      <c r="E26" s="136">
        <f>D26/D27*100</f>
        <v>1.1713218076529397</v>
      </c>
    </row>
    <row r="27" spans="2:5" ht="16.5" thickBot="1">
      <c r="B27" s="128"/>
      <c r="C27" s="127" t="s">
        <v>72</v>
      </c>
      <c r="D27" s="129">
        <f>D7+D8+D9+D14+D15+D20+D21</f>
        <v>570552</v>
      </c>
      <c r="E27" s="130">
        <f>D27/D27*100</f>
        <v>100</v>
      </c>
    </row>
    <row r="28" spans="2:5" ht="15.75">
      <c r="B28" s="641"/>
      <c r="C28" s="639" t="s">
        <v>192</v>
      </c>
      <c r="D28" s="642"/>
      <c r="E28" s="643"/>
    </row>
    <row r="29" spans="2:5" ht="15.75">
      <c r="B29" s="111" t="s">
        <v>67</v>
      </c>
      <c r="C29" s="113" t="s">
        <v>222</v>
      </c>
      <c r="D29" s="114">
        <f>D30+D31-D32</f>
        <v>495061</v>
      </c>
      <c r="E29" s="136">
        <f>D29/D39*100</f>
        <v>86.768778305921273</v>
      </c>
    </row>
    <row r="30" spans="2:5" ht="15.75">
      <c r="B30" s="111" t="s">
        <v>424</v>
      </c>
      <c r="C30" s="113" t="s">
        <v>223</v>
      </c>
      <c r="D30" s="114">
        <v>10008</v>
      </c>
      <c r="E30" s="136">
        <f>D30/D39*100</f>
        <v>1.7540907752492323</v>
      </c>
    </row>
    <row r="31" spans="2:5" ht="15.75">
      <c r="B31" s="111" t="s">
        <v>425</v>
      </c>
      <c r="C31" s="113" t="s">
        <v>224</v>
      </c>
      <c r="D31" s="114">
        <v>485501</v>
      </c>
      <c r="E31" s="136">
        <f>D31/D39*100</f>
        <v>85.093207981042923</v>
      </c>
    </row>
    <row r="32" spans="2:5" ht="15.75">
      <c r="B32" s="111" t="s">
        <v>426</v>
      </c>
      <c r="C32" s="113" t="s">
        <v>225</v>
      </c>
      <c r="D32" s="115">
        <v>448</v>
      </c>
      <c r="E32" s="136">
        <f>D32/D39*100</f>
        <v>7.8520450370868911E-2</v>
      </c>
    </row>
    <row r="33" spans="2:5" ht="16.5" thickBot="1">
      <c r="B33" s="120" t="s">
        <v>68</v>
      </c>
      <c r="C33" s="121" t="s">
        <v>80</v>
      </c>
      <c r="D33" s="122">
        <v>14328</v>
      </c>
      <c r="E33" s="137">
        <f>D33/D39*100</f>
        <v>2.5112522609683254</v>
      </c>
    </row>
    <row r="34" spans="2:5" ht="16.5" thickBot="1">
      <c r="B34" s="133"/>
      <c r="C34" s="127" t="s">
        <v>226</v>
      </c>
      <c r="D34" s="129">
        <f>D29+D33</f>
        <v>509389</v>
      </c>
      <c r="E34" s="138">
        <f>D34/D39*100</f>
        <v>89.280030566889607</v>
      </c>
    </row>
    <row r="35" spans="2:5" ht="15.75">
      <c r="B35" s="131" t="s">
        <v>70</v>
      </c>
      <c r="C35" s="125" t="s">
        <v>227</v>
      </c>
      <c r="D35" s="132">
        <v>29432</v>
      </c>
      <c r="E35" s="139">
        <f>D35/D39*100</f>
        <v>5.1585131591861915</v>
      </c>
    </row>
    <row r="36" spans="2:5" ht="15.75">
      <c r="B36" s="111" t="s">
        <v>71</v>
      </c>
      <c r="C36" s="113" t="s">
        <v>228</v>
      </c>
      <c r="D36" s="114">
        <v>22241</v>
      </c>
      <c r="E36" s="136">
        <f>D36/D39*100</f>
        <v>3.8981547694162844</v>
      </c>
    </row>
    <row r="37" spans="2:5" ht="16.5" thickBot="1">
      <c r="B37" s="120" t="s">
        <v>73</v>
      </c>
      <c r="C37" s="121" t="s">
        <v>229</v>
      </c>
      <c r="D37" s="134">
        <v>9490</v>
      </c>
      <c r="E37" s="137">
        <f>D37/D39*100</f>
        <v>1.6633015045079149</v>
      </c>
    </row>
    <row r="38" spans="2:5" ht="16.5" thickBot="1">
      <c r="B38" s="128" t="s">
        <v>230</v>
      </c>
      <c r="C38" s="127" t="s">
        <v>231</v>
      </c>
      <c r="D38" s="129">
        <f>D35+D36+D37</f>
        <v>61163</v>
      </c>
      <c r="E38" s="138">
        <f>D38/D39*100</f>
        <v>10.719969433110393</v>
      </c>
    </row>
    <row r="39" spans="2:5" ht="16.5" thickBot="1">
      <c r="B39" s="128"/>
      <c r="C39" s="127" t="s">
        <v>232</v>
      </c>
      <c r="D39" s="129">
        <f>D34+D38</f>
        <v>570552</v>
      </c>
      <c r="E39" s="140">
        <f>D39/D39*100</f>
        <v>100</v>
      </c>
    </row>
    <row r="40" spans="2:5" ht="15.75">
      <c r="B40" s="124"/>
      <c r="C40" s="125" t="s">
        <v>233</v>
      </c>
      <c r="D40" s="132">
        <v>3311</v>
      </c>
      <c r="E40" s="126"/>
    </row>
    <row r="41" spans="2:5" ht="15.75">
      <c r="B41" s="119"/>
      <c r="C41" s="113" t="s">
        <v>234</v>
      </c>
      <c r="D41" s="115">
        <v>100</v>
      </c>
      <c r="E41" s="118"/>
    </row>
    <row r="42" spans="2:5" ht="15.75">
      <c r="B42" s="119"/>
      <c r="C42" s="113" t="s">
        <v>235</v>
      </c>
      <c r="D42" s="115">
        <v>37</v>
      </c>
      <c r="E42" s="118"/>
    </row>
    <row r="43" spans="2:5" ht="16.5" thickBot="1">
      <c r="B43" s="135"/>
      <c r="C43" s="121" t="s">
        <v>236</v>
      </c>
      <c r="D43" s="122">
        <v>0</v>
      </c>
      <c r="E43" s="123"/>
    </row>
    <row r="44" spans="2:5" ht="16.5" thickBot="1">
      <c r="B44" s="379"/>
      <c r="C44" s="380" t="s">
        <v>237</v>
      </c>
      <c r="D44" s="381">
        <f>D40+D41-D42-D43</f>
        <v>3374</v>
      </c>
      <c r="E44" s="382"/>
    </row>
    <row r="45" spans="2:5" ht="16.5" thickBot="1">
      <c r="B45" s="219"/>
      <c r="C45" s="383" t="s">
        <v>515</v>
      </c>
      <c r="D45" s="385">
        <v>143439</v>
      </c>
      <c r="E45" s="38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F33"/>
  <sheetViews>
    <sheetView topLeftCell="A5" workbookViewId="0">
      <selection activeCell="C8" sqref="C8"/>
    </sheetView>
  </sheetViews>
  <sheetFormatPr defaultRowHeight="15"/>
  <cols>
    <col min="2" max="2" width="7" customWidth="1"/>
    <col min="3" max="3" width="46.28515625" customWidth="1"/>
    <col min="4" max="4" width="20.28515625" customWidth="1"/>
    <col min="5" max="5" width="11.42578125" customWidth="1"/>
  </cols>
  <sheetData>
    <row r="2" spans="2:6" ht="30" customHeight="1">
      <c r="B2" s="748" t="s">
        <v>530</v>
      </c>
      <c r="C2" s="748"/>
      <c r="D2" s="748"/>
      <c r="E2" s="748"/>
      <c r="F2" s="73"/>
    </row>
    <row r="3" spans="2:6" ht="15.75" thickBot="1">
      <c r="B3" s="141"/>
      <c r="E3" s="53" t="s">
        <v>103</v>
      </c>
    </row>
    <row r="4" spans="2:6" ht="28.5" customHeight="1" thickBot="1">
      <c r="B4" s="162" t="s">
        <v>105</v>
      </c>
      <c r="C4" s="161" t="s">
        <v>58</v>
      </c>
      <c r="D4" s="161" t="s">
        <v>759</v>
      </c>
      <c r="E4" s="143" t="s">
        <v>182</v>
      </c>
    </row>
    <row r="5" spans="2:6" s="51" customFormat="1" ht="13.5" thickBot="1">
      <c r="B5" s="305">
        <v>1</v>
      </c>
      <c r="C5" s="160">
        <v>2</v>
      </c>
      <c r="D5" s="160">
        <v>3</v>
      </c>
      <c r="E5" s="157">
        <v>4</v>
      </c>
    </row>
    <row r="6" spans="2:6" ht="16.5" thickBot="1">
      <c r="B6" s="644"/>
      <c r="C6" s="645" t="s">
        <v>243</v>
      </c>
      <c r="D6" s="646"/>
      <c r="E6" s="647"/>
    </row>
    <row r="7" spans="2:6" ht="16.5" thickBot="1">
      <c r="B7" s="146" t="s">
        <v>244</v>
      </c>
      <c r="C7" s="127" t="s">
        <v>245</v>
      </c>
      <c r="D7" s="129">
        <f>SUM(D8:D11)</f>
        <v>7879</v>
      </c>
      <c r="E7" s="138">
        <f>D7/(D7+D18)*100</f>
        <v>46.823557378023416</v>
      </c>
    </row>
    <row r="8" spans="2:6" ht="15.75">
      <c r="B8" s="131" t="s">
        <v>246</v>
      </c>
      <c r="C8" s="125" t="s">
        <v>249</v>
      </c>
      <c r="D8" s="132">
        <v>14</v>
      </c>
      <c r="E8" s="139">
        <f>D8/(D7+D18)*100</f>
        <v>8.3199619658881563E-2</v>
      </c>
    </row>
    <row r="9" spans="2:6" ht="15.75">
      <c r="B9" s="111" t="s">
        <v>248</v>
      </c>
      <c r="C9" s="113" t="s">
        <v>247</v>
      </c>
      <c r="D9" s="114">
        <v>6734</v>
      </c>
      <c r="E9" s="136">
        <f>D9/(D7+D18)*100</f>
        <v>40.019017055922028</v>
      </c>
    </row>
    <row r="10" spans="2:6" ht="15.75">
      <c r="B10" s="111" t="s">
        <v>250</v>
      </c>
      <c r="C10" s="113" t="s">
        <v>251</v>
      </c>
      <c r="D10" s="114">
        <v>394</v>
      </c>
      <c r="E10" s="136">
        <f>D10/(D7+D18)*100</f>
        <v>2.3414750103999524</v>
      </c>
    </row>
    <row r="11" spans="2:6" ht="16.5" thickBot="1">
      <c r="B11" s="120" t="s">
        <v>252</v>
      </c>
      <c r="C11" s="121" t="s">
        <v>253</v>
      </c>
      <c r="D11" s="122">
        <v>737</v>
      </c>
      <c r="E11" s="137">
        <f>D11/(D7+D18)*100</f>
        <v>4.3798656920425501</v>
      </c>
    </row>
    <row r="12" spans="2:6" ht="16.5" thickBot="1">
      <c r="B12" s="146" t="s">
        <v>254</v>
      </c>
      <c r="C12" s="127" t="s">
        <v>255</v>
      </c>
      <c r="D12" s="129">
        <f>SUM(D13:D15)</f>
        <v>4887</v>
      </c>
      <c r="E12" s="138">
        <f>D12/(D12+D26+D30+D32)*100</f>
        <v>33.301533219761495</v>
      </c>
    </row>
    <row r="13" spans="2:6" ht="15.75">
      <c r="B13" s="131" t="s">
        <v>256</v>
      </c>
      <c r="C13" s="125" t="s">
        <v>257</v>
      </c>
      <c r="D13" s="132">
        <v>4822</v>
      </c>
      <c r="E13" s="139">
        <f>D13/(D12+D26+D30+D32)*100</f>
        <v>32.858603066439521</v>
      </c>
    </row>
    <row r="14" spans="2:6" ht="15.75">
      <c r="B14" s="111" t="s">
        <v>258</v>
      </c>
      <c r="C14" s="113" t="s">
        <v>259</v>
      </c>
      <c r="D14" s="115">
        <v>60</v>
      </c>
      <c r="E14" s="136">
        <f>D14/(D12+D26+D30+D32)*100</f>
        <v>0.40885860306643956</v>
      </c>
    </row>
    <row r="15" spans="2:6" ht="16.5" thickBot="1">
      <c r="B15" s="120" t="s">
        <v>260</v>
      </c>
      <c r="C15" s="121" t="s">
        <v>261</v>
      </c>
      <c r="D15" s="134">
        <v>5</v>
      </c>
      <c r="E15" s="137">
        <f>D15/(D12+D26+D30+D32)*100</f>
        <v>3.4071550255536626E-2</v>
      </c>
    </row>
    <row r="16" spans="2:6" ht="16.5" thickBot="1">
      <c r="B16" s="146" t="s">
        <v>262</v>
      </c>
      <c r="C16" s="127" t="s">
        <v>263</v>
      </c>
      <c r="D16" s="129">
        <f>D7-D12</f>
        <v>2992</v>
      </c>
      <c r="E16" s="138">
        <f>D16/(D7+D18)*100</f>
        <v>17.780947287098119</v>
      </c>
    </row>
    <row r="17" spans="2:5" ht="16.5" thickBot="1">
      <c r="B17" s="648"/>
      <c r="C17" s="649" t="s">
        <v>264</v>
      </c>
      <c r="D17" s="646"/>
      <c r="E17" s="647"/>
    </row>
    <row r="18" spans="2:5" ht="16.5" thickBot="1">
      <c r="B18" s="146" t="s">
        <v>265</v>
      </c>
      <c r="C18" s="127" t="s">
        <v>266</v>
      </c>
      <c r="D18" s="129">
        <f>D19+D20+D21+D22</f>
        <v>8948</v>
      </c>
      <c r="E18" s="138">
        <f>D18/(D7+D18)*100</f>
        <v>53.176442621976584</v>
      </c>
    </row>
    <row r="19" spans="2:5" ht="15.75">
      <c r="B19" s="147" t="s">
        <v>267</v>
      </c>
      <c r="C19" s="148" t="s">
        <v>98</v>
      </c>
      <c r="D19" s="149">
        <v>0</v>
      </c>
      <c r="E19" s="139">
        <f>D19/(D7+D18)*100</f>
        <v>0</v>
      </c>
    </row>
    <row r="20" spans="2:5" ht="15.75">
      <c r="B20" s="112" t="s">
        <v>268</v>
      </c>
      <c r="C20" s="116" t="s">
        <v>269</v>
      </c>
      <c r="D20" s="117">
        <v>7282</v>
      </c>
      <c r="E20" s="136">
        <f>D20/(D7+D18)*100</f>
        <v>43.275687882569677</v>
      </c>
    </row>
    <row r="21" spans="2:5" ht="15.75">
      <c r="B21" s="112" t="s">
        <v>270</v>
      </c>
      <c r="C21" s="116" t="s">
        <v>271</v>
      </c>
      <c r="D21" s="142">
        <v>19</v>
      </c>
      <c r="E21" s="136">
        <f>D21/(D7+D18)*100</f>
        <v>0.11291376953705354</v>
      </c>
    </row>
    <row r="22" spans="2:5" ht="15.75">
      <c r="B22" s="112" t="s">
        <v>272</v>
      </c>
      <c r="C22" s="116" t="s">
        <v>101</v>
      </c>
      <c r="D22" s="117">
        <f>SUM(D23:D25)</f>
        <v>1647</v>
      </c>
      <c r="E22" s="136">
        <f>D22/(D7+D18)*100</f>
        <v>9.7878409698698512</v>
      </c>
    </row>
    <row r="23" spans="2:5" ht="15.75">
      <c r="B23" s="112" t="s">
        <v>273</v>
      </c>
      <c r="C23" s="116" t="s">
        <v>274</v>
      </c>
      <c r="D23" s="142">
        <v>6</v>
      </c>
      <c r="E23" s="136">
        <f>D23/(D7+D18)*100</f>
        <v>3.5656979853806385E-2</v>
      </c>
    </row>
    <row r="24" spans="2:5" ht="15.75">
      <c r="B24" s="112" t="s">
        <v>275</v>
      </c>
      <c r="C24" s="116" t="s">
        <v>276</v>
      </c>
      <c r="D24" s="142">
        <v>11</v>
      </c>
      <c r="E24" s="136">
        <f>D24/(D7+D18)*100</f>
        <v>6.5371129731978367E-2</v>
      </c>
    </row>
    <row r="25" spans="2:5" ht="16.5" thickBot="1">
      <c r="B25" s="150" t="s">
        <v>277</v>
      </c>
      <c r="C25" s="151" t="s">
        <v>110</v>
      </c>
      <c r="D25" s="152">
        <v>1630</v>
      </c>
      <c r="E25" s="137">
        <f>D25/(D7+D18)*100</f>
        <v>9.6868128602840677</v>
      </c>
    </row>
    <row r="26" spans="2:5" ht="16.5" thickBot="1">
      <c r="B26" s="154" t="s">
        <v>64</v>
      </c>
      <c r="C26" s="127" t="s">
        <v>278</v>
      </c>
      <c r="D26" s="129">
        <f>SUM(D27:D29)</f>
        <v>9038</v>
      </c>
      <c r="E26" s="138">
        <f>D26/(D12+D26+D30+D32)*100</f>
        <v>61.587734241908009</v>
      </c>
    </row>
    <row r="27" spans="2:5" ht="15.75">
      <c r="B27" s="147" t="s">
        <v>209</v>
      </c>
      <c r="C27" s="148" t="s">
        <v>102</v>
      </c>
      <c r="D27" s="153">
        <v>1596</v>
      </c>
      <c r="E27" s="139">
        <f>D27/(D12+D26+D30+D32)*100</f>
        <v>10.875638841567291</v>
      </c>
    </row>
    <row r="28" spans="2:5" ht="15.75">
      <c r="B28" s="112" t="s">
        <v>210</v>
      </c>
      <c r="C28" s="116" t="s">
        <v>279</v>
      </c>
      <c r="D28" s="117">
        <v>4309</v>
      </c>
      <c r="E28" s="136">
        <f>D28/(D12+D26+D30+D32)*100</f>
        <v>29.362862010221463</v>
      </c>
    </row>
    <row r="29" spans="2:5" ht="16.5" thickBot="1">
      <c r="B29" s="150" t="s">
        <v>211</v>
      </c>
      <c r="C29" s="151" t="s">
        <v>280</v>
      </c>
      <c r="D29" s="152">
        <v>3133</v>
      </c>
      <c r="E29" s="137">
        <f>D29/(D12+D26+D30+D32)*100</f>
        <v>21.349233390119252</v>
      </c>
    </row>
    <row r="30" spans="2:5" ht="16.5" thickBot="1">
      <c r="B30" s="146" t="s">
        <v>65</v>
      </c>
      <c r="C30" s="127" t="s">
        <v>281</v>
      </c>
      <c r="D30" s="129">
        <v>750</v>
      </c>
      <c r="E30" s="138">
        <f>D30/(D12+D26+D30+D32)*100</f>
        <v>5.1107325383304936</v>
      </c>
    </row>
    <row r="31" spans="2:5" ht="16.5" thickBot="1">
      <c r="B31" s="146" t="s">
        <v>66</v>
      </c>
      <c r="C31" s="127" t="s">
        <v>282</v>
      </c>
      <c r="D31" s="129">
        <f>D16+D18-D26-D30</f>
        <v>2152</v>
      </c>
      <c r="E31" s="130"/>
    </row>
    <row r="32" spans="2:5" ht="16.5" thickBot="1">
      <c r="B32" s="155" t="s">
        <v>283</v>
      </c>
      <c r="C32" s="145" t="s">
        <v>284</v>
      </c>
      <c r="D32" s="156">
        <v>0</v>
      </c>
      <c r="E32" s="386">
        <f>D32/(D12+D26+D30+D32)*100</f>
        <v>0</v>
      </c>
    </row>
    <row r="33" spans="2:5" ht="16.5" thickBot="1">
      <c r="B33" s="146" t="s">
        <v>68</v>
      </c>
      <c r="C33" s="127" t="s">
        <v>285</v>
      </c>
      <c r="D33" s="129">
        <f>D31-D32</f>
        <v>2152</v>
      </c>
      <c r="E33" s="14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6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FDD9-0F25-428C-9A24-5432EA8F2B91}">
  <sheetPr>
    <pageSetUpPr fitToPage="1"/>
  </sheetPr>
  <dimension ref="B2:H19"/>
  <sheetViews>
    <sheetView workbookViewId="0">
      <selection activeCell="M16" sqref="M16"/>
    </sheetView>
  </sheetViews>
  <sheetFormatPr defaultRowHeight="15"/>
  <cols>
    <col min="2" max="2" width="7.5703125" customWidth="1"/>
    <col min="3" max="3" width="33.28515625" customWidth="1"/>
    <col min="4" max="4" width="14" customWidth="1"/>
    <col min="5" max="5" width="16" customWidth="1"/>
    <col min="6" max="6" width="16.42578125" customWidth="1"/>
    <col min="7" max="7" width="15.85546875" customWidth="1"/>
    <col min="8" max="8" width="10" customWidth="1"/>
  </cols>
  <sheetData>
    <row r="2" spans="2:8" ht="30" customHeight="1">
      <c r="B2" s="73" t="s">
        <v>531</v>
      </c>
      <c r="C2" s="169"/>
      <c r="D2" s="169"/>
    </row>
    <row r="3" spans="2:8" ht="16.5" thickBot="1">
      <c r="B3" s="166"/>
      <c r="C3" s="170"/>
      <c r="D3" s="170"/>
      <c r="E3" s="170"/>
      <c r="F3" s="170"/>
      <c r="G3" s="835" t="s">
        <v>103</v>
      </c>
      <c r="H3" s="835"/>
    </row>
    <row r="4" spans="2:8" ht="15.75">
      <c r="B4" s="824" t="s">
        <v>105</v>
      </c>
      <c r="C4" s="823" t="s">
        <v>58</v>
      </c>
      <c r="D4" s="773" t="s">
        <v>758</v>
      </c>
      <c r="E4" s="773"/>
      <c r="F4" s="773"/>
      <c r="G4" s="773"/>
      <c r="H4" s="774"/>
    </row>
    <row r="5" spans="2:8" ht="32.25" thickBot="1">
      <c r="B5" s="826"/>
      <c r="C5" s="822"/>
      <c r="D5" s="309" t="s">
        <v>399</v>
      </c>
      <c r="E5" s="309" t="s">
        <v>400</v>
      </c>
      <c r="F5" s="309" t="s">
        <v>135</v>
      </c>
      <c r="G5" s="309" t="s">
        <v>401</v>
      </c>
      <c r="H5" s="310" t="s">
        <v>182</v>
      </c>
    </row>
    <row r="6" spans="2:8" s="51" customFormat="1" ht="13.5" thickBot="1">
      <c r="B6" s="318">
        <v>1</v>
      </c>
      <c r="C6" s="319">
        <v>2</v>
      </c>
      <c r="D6" s="319">
        <v>3</v>
      </c>
      <c r="E6" s="319">
        <v>4</v>
      </c>
      <c r="F6" s="319">
        <v>5</v>
      </c>
      <c r="G6" s="319">
        <v>6</v>
      </c>
      <c r="H6" s="320">
        <v>7</v>
      </c>
    </row>
    <row r="7" spans="2:8" ht="16.5" customHeight="1">
      <c r="B7" s="650" t="s">
        <v>46</v>
      </c>
      <c r="C7" s="651" t="s">
        <v>402</v>
      </c>
      <c r="D7" s="652"/>
      <c r="E7" s="652"/>
      <c r="F7" s="652"/>
      <c r="G7" s="652"/>
      <c r="H7" s="653"/>
    </row>
    <row r="8" spans="2:8" ht="16.5" customHeight="1">
      <c r="B8" s="308" t="s">
        <v>48</v>
      </c>
      <c r="C8" s="306" t="s">
        <v>403</v>
      </c>
      <c r="D8" s="275">
        <v>75614</v>
      </c>
      <c r="E8" s="275">
        <v>166455</v>
      </c>
      <c r="F8" s="275">
        <v>1996</v>
      </c>
      <c r="G8" s="275">
        <f>SUM(D8:F8)</f>
        <v>244065</v>
      </c>
      <c r="H8" s="276">
        <f>G8/G13*100</f>
        <v>53.101359598451772</v>
      </c>
    </row>
    <row r="9" spans="2:8" ht="36" customHeight="1">
      <c r="B9" s="308" t="s">
        <v>49</v>
      </c>
      <c r="C9" s="306" t="s">
        <v>410</v>
      </c>
      <c r="D9" s="449">
        <v>57841</v>
      </c>
      <c r="E9" s="449">
        <v>107269</v>
      </c>
      <c r="F9" s="274">
        <v>1528</v>
      </c>
      <c r="G9" s="449">
        <f>SUM(D9:F9)</f>
        <v>166638</v>
      </c>
      <c r="H9" s="276">
        <f>G9/G13*100</f>
        <v>36.255523572682712</v>
      </c>
    </row>
    <row r="10" spans="2:8" ht="16.5" customHeight="1">
      <c r="B10" s="308" t="s">
        <v>195</v>
      </c>
      <c r="C10" s="306" t="s">
        <v>404</v>
      </c>
      <c r="D10" s="275">
        <v>19415</v>
      </c>
      <c r="E10" s="275">
        <v>28671</v>
      </c>
      <c r="F10" s="307">
        <v>590</v>
      </c>
      <c r="G10" s="275">
        <f>SUM(D10:F10)</f>
        <v>48676</v>
      </c>
      <c r="H10" s="276">
        <f>G10/G13*100</f>
        <v>10.590464752480848</v>
      </c>
    </row>
    <row r="11" spans="2:8" ht="16.5" customHeight="1">
      <c r="B11" s="308" t="s">
        <v>322</v>
      </c>
      <c r="C11" s="306" t="s">
        <v>405</v>
      </c>
      <c r="D11" s="307">
        <v>56</v>
      </c>
      <c r="E11" s="275">
        <v>84</v>
      </c>
      <c r="F11" s="307">
        <v>0</v>
      </c>
      <c r="G11" s="275">
        <f>SUM(D11:F11)</f>
        <v>140</v>
      </c>
      <c r="H11" s="276">
        <f>G11/G13*100</f>
        <v>3.0459878900224314E-2</v>
      </c>
    </row>
    <row r="12" spans="2:8" ht="16.5" customHeight="1" thickBot="1">
      <c r="B12" s="311" t="s">
        <v>323</v>
      </c>
      <c r="C12" s="312" t="s">
        <v>110</v>
      </c>
      <c r="D12" s="313">
        <v>46</v>
      </c>
      <c r="E12" s="313">
        <v>55</v>
      </c>
      <c r="F12" s="313">
        <v>1</v>
      </c>
      <c r="G12" s="282">
        <f>SUM(D12:F12)</f>
        <v>102</v>
      </c>
      <c r="H12" s="283">
        <f>G12/G13*100</f>
        <v>2.2192197484449144E-2</v>
      </c>
    </row>
    <row r="13" spans="2:8" ht="16.5" customHeight="1" thickBot="1">
      <c r="B13" s="278"/>
      <c r="C13" s="314" t="s">
        <v>187</v>
      </c>
      <c r="D13" s="315">
        <f>SUM(D8:D12)</f>
        <v>152972</v>
      </c>
      <c r="E13" s="315">
        <f>SUM(E8:E12)</f>
        <v>302534</v>
      </c>
      <c r="F13" s="315">
        <f>SUM(F8:F12)</f>
        <v>4115</v>
      </c>
      <c r="G13" s="315">
        <f>SUM(G8:G12)</f>
        <v>459621</v>
      </c>
      <c r="H13" s="316">
        <f>SUM(H8:H12)</f>
        <v>100</v>
      </c>
    </row>
    <row r="14" spans="2:8" ht="16.5" customHeight="1">
      <c r="B14" s="650" t="s">
        <v>47</v>
      </c>
      <c r="C14" s="651" t="s">
        <v>406</v>
      </c>
      <c r="D14" s="652"/>
      <c r="E14" s="652"/>
      <c r="F14" s="652"/>
      <c r="G14" s="652"/>
      <c r="H14" s="653"/>
    </row>
    <row r="15" spans="2:8" ht="16.5" customHeight="1">
      <c r="B15" s="308" t="s">
        <v>50</v>
      </c>
      <c r="C15" s="306" t="s">
        <v>191</v>
      </c>
      <c r="D15" s="275">
        <v>139302</v>
      </c>
      <c r="E15" s="275">
        <v>273416</v>
      </c>
      <c r="F15" s="275">
        <v>3817</v>
      </c>
      <c r="G15" s="275">
        <f>D15+E15+F15</f>
        <v>416535</v>
      </c>
      <c r="H15" s="276">
        <f>G15/G19*100</f>
        <v>90.62575469789239</v>
      </c>
    </row>
    <row r="16" spans="2:8" ht="16.5" customHeight="1">
      <c r="B16" s="308" t="s">
        <v>51</v>
      </c>
      <c r="C16" s="306" t="s">
        <v>407</v>
      </c>
      <c r="D16" s="275">
        <v>5423</v>
      </c>
      <c r="E16" s="275">
        <v>10813</v>
      </c>
      <c r="F16" s="307">
        <v>135</v>
      </c>
      <c r="G16" s="275">
        <f t="shared" ref="G16:G18" si="0">D16+E16+F16</f>
        <v>16371</v>
      </c>
      <c r="H16" s="276">
        <f>G16/G19*100</f>
        <v>3.5618476962540875</v>
      </c>
    </row>
    <row r="17" spans="2:8" ht="16.5" customHeight="1">
      <c r="B17" s="308" t="s">
        <v>52</v>
      </c>
      <c r="C17" s="306" t="s">
        <v>408</v>
      </c>
      <c r="D17" s="275">
        <v>7464</v>
      </c>
      <c r="E17" s="275">
        <v>16924</v>
      </c>
      <c r="F17" s="275">
        <v>140</v>
      </c>
      <c r="G17" s="275">
        <f t="shared" si="0"/>
        <v>24528</v>
      </c>
      <c r="H17" s="276">
        <f>G17/G19*100</f>
        <v>5.3365707833193001</v>
      </c>
    </row>
    <row r="18" spans="2:8" ht="16.5" customHeight="1" thickBot="1">
      <c r="B18" s="311" t="s">
        <v>329</v>
      </c>
      <c r="C18" s="312" t="s">
        <v>409</v>
      </c>
      <c r="D18" s="282">
        <v>783</v>
      </c>
      <c r="E18" s="282">
        <v>1381</v>
      </c>
      <c r="F18" s="313">
        <v>23</v>
      </c>
      <c r="G18" s="275">
        <f t="shared" si="0"/>
        <v>2187</v>
      </c>
      <c r="H18" s="283">
        <f>G18/G19*100</f>
        <v>0.47582682253421837</v>
      </c>
    </row>
    <row r="19" spans="2:8" ht="16.5" customHeight="1" thickBot="1">
      <c r="B19" s="317"/>
      <c r="C19" s="314" t="s">
        <v>187</v>
      </c>
      <c r="D19" s="315">
        <f>SUM(D15:D18)</f>
        <v>152972</v>
      </c>
      <c r="E19" s="315">
        <f>SUM(E15:E18)</f>
        <v>302534</v>
      </c>
      <c r="F19" s="315">
        <f>SUM(F15:F18)</f>
        <v>4115</v>
      </c>
      <c r="G19" s="315">
        <f>SUM(G15:G18)</f>
        <v>459621</v>
      </c>
      <c r="H19" s="316">
        <f>SUM(H15:H18)</f>
        <v>100</v>
      </c>
    </row>
  </sheetData>
  <mergeCells count="4">
    <mergeCell ref="G3:H3"/>
    <mergeCell ref="D4:H4"/>
    <mergeCell ref="B4:B5"/>
    <mergeCell ref="C4:C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D260-9A3E-4C03-A90C-4E5F44D79C21}">
  <sheetPr>
    <pageSetUpPr fitToPage="1"/>
  </sheetPr>
  <dimension ref="B2:I31"/>
  <sheetViews>
    <sheetView tabSelected="1" topLeftCell="A3" workbookViewId="0">
      <selection activeCell="M26" sqref="M26"/>
    </sheetView>
  </sheetViews>
  <sheetFormatPr defaultColWidth="9.140625" defaultRowHeight="15.75"/>
  <cols>
    <col min="1" max="1" width="9.140625" style="166"/>
    <col min="2" max="2" width="7.7109375" style="166" customWidth="1"/>
    <col min="3" max="3" width="53.42578125" style="166" customWidth="1"/>
    <col min="4" max="4" width="12.5703125" style="166" customWidth="1"/>
    <col min="5" max="5" width="13.140625" style="166" customWidth="1"/>
    <col min="6" max="6" width="13.28515625" style="166" customWidth="1"/>
    <col min="7" max="7" width="14.28515625" style="166" customWidth="1"/>
    <col min="8" max="16384" width="9.140625" style="166"/>
  </cols>
  <sheetData>
    <row r="2" spans="2:9" s="73" customFormat="1" ht="30" customHeight="1">
      <c r="B2" s="73" t="s">
        <v>532</v>
      </c>
      <c r="I2" s="201"/>
    </row>
    <row r="4" spans="2:9" ht="15.75" customHeight="1">
      <c r="B4" s="810" t="s">
        <v>105</v>
      </c>
      <c r="C4" s="842" t="s">
        <v>427</v>
      </c>
      <c r="D4" s="839" t="s">
        <v>759</v>
      </c>
      <c r="E4" s="840"/>
      <c r="F4" s="840"/>
      <c r="G4" s="841"/>
    </row>
    <row r="5" spans="2:9">
      <c r="B5" s="810"/>
      <c r="C5" s="842"/>
      <c r="D5" s="843" t="s">
        <v>428</v>
      </c>
      <c r="E5" s="843" t="s">
        <v>446</v>
      </c>
      <c r="F5" s="843" t="s">
        <v>445</v>
      </c>
      <c r="G5" s="836" t="s">
        <v>516</v>
      </c>
    </row>
    <row r="6" spans="2:9">
      <c r="B6" s="810"/>
      <c r="C6" s="842"/>
      <c r="D6" s="844"/>
      <c r="E6" s="844"/>
      <c r="F6" s="844"/>
      <c r="G6" s="837"/>
    </row>
    <row r="7" spans="2:9" ht="22.5" customHeight="1">
      <c r="B7" s="810"/>
      <c r="C7" s="842"/>
      <c r="D7" s="845"/>
      <c r="E7" s="845"/>
      <c r="F7" s="845"/>
      <c r="G7" s="838"/>
    </row>
    <row r="8" spans="2:9" s="51" customFormat="1" ht="13.5" thickBot="1">
      <c r="B8" s="325">
        <v>1</v>
      </c>
      <c r="C8" s="326">
        <v>2</v>
      </c>
      <c r="D8" s="327">
        <v>3</v>
      </c>
      <c r="E8" s="327">
        <v>4</v>
      </c>
      <c r="F8" s="327">
        <v>5</v>
      </c>
      <c r="G8" s="328">
        <v>6</v>
      </c>
    </row>
    <row r="9" spans="2:9" ht="15.75" customHeight="1" thickBot="1">
      <c r="B9" s="295" t="s">
        <v>46</v>
      </c>
      <c r="C9" s="321" t="s">
        <v>429</v>
      </c>
      <c r="D9" s="322">
        <f>SUM(D10:D14)</f>
        <v>4</v>
      </c>
      <c r="E9" s="322">
        <f>SUM(E10:E14)</f>
        <v>75</v>
      </c>
      <c r="F9" s="406">
        <v>4.84</v>
      </c>
      <c r="G9" s="407">
        <v>7.13</v>
      </c>
    </row>
    <row r="10" spans="2:9" ht="15.75" customHeight="1">
      <c r="B10" s="172" t="s">
        <v>430</v>
      </c>
      <c r="C10" s="173" t="s">
        <v>431</v>
      </c>
      <c r="D10" s="450">
        <v>4</v>
      </c>
      <c r="E10" s="450">
        <v>75</v>
      </c>
      <c r="F10" s="451">
        <v>4.84</v>
      </c>
      <c r="G10" s="452">
        <v>7.13</v>
      </c>
    </row>
    <row r="11" spans="2:9" ht="15.75" customHeight="1">
      <c r="B11" s="174" t="s">
        <v>432</v>
      </c>
      <c r="C11" s="175" t="s">
        <v>772</v>
      </c>
      <c r="D11" s="182">
        <v>0</v>
      </c>
      <c r="E11" s="182">
        <v>0</v>
      </c>
      <c r="F11" s="453">
        <v>0</v>
      </c>
      <c r="G11" s="454">
        <v>0</v>
      </c>
    </row>
    <row r="12" spans="2:9" ht="15.75" customHeight="1">
      <c r="B12" s="174" t="s">
        <v>433</v>
      </c>
      <c r="C12" s="175" t="s">
        <v>434</v>
      </c>
      <c r="D12" s="182">
        <v>0</v>
      </c>
      <c r="E12" s="182">
        <v>0</v>
      </c>
      <c r="F12" s="453">
        <v>0</v>
      </c>
      <c r="G12" s="454">
        <v>0</v>
      </c>
    </row>
    <row r="13" spans="2:9" ht="15.75" customHeight="1">
      <c r="B13" s="174" t="s">
        <v>435</v>
      </c>
      <c r="C13" s="175" t="s">
        <v>436</v>
      </c>
      <c r="D13" s="182">
        <v>0</v>
      </c>
      <c r="E13" s="182">
        <v>0</v>
      </c>
      <c r="F13" s="453">
        <v>0</v>
      </c>
      <c r="G13" s="454">
        <v>0</v>
      </c>
    </row>
    <row r="14" spans="2:9" ht="15.75" customHeight="1" thickBot="1">
      <c r="B14" s="176" t="s">
        <v>437</v>
      </c>
      <c r="C14" s="177" t="s">
        <v>418</v>
      </c>
      <c r="D14" s="455">
        <v>0</v>
      </c>
      <c r="E14" s="455">
        <v>0</v>
      </c>
      <c r="F14" s="456">
        <v>0</v>
      </c>
      <c r="G14" s="457">
        <v>0</v>
      </c>
    </row>
    <row r="15" spans="2:9" ht="15.75" customHeight="1" thickBot="1">
      <c r="B15" s="295" t="s">
        <v>48</v>
      </c>
      <c r="C15" s="321" t="s">
        <v>438</v>
      </c>
      <c r="D15" s="458">
        <f>D16+D17+D18</f>
        <v>4</v>
      </c>
      <c r="E15" s="458">
        <f>E16+E17+E18</f>
        <v>75</v>
      </c>
      <c r="F15" s="459">
        <v>4.84</v>
      </c>
      <c r="G15" s="460">
        <v>7.13</v>
      </c>
    </row>
    <row r="16" spans="2:9" ht="15.75" customHeight="1">
      <c r="B16" s="172" t="s">
        <v>430</v>
      </c>
      <c r="C16" s="173" t="s">
        <v>439</v>
      </c>
      <c r="D16" s="450">
        <v>3</v>
      </c>
      <c r="E16" s="450">
        <v>62</v>
      </c>
      <c r="F16" s="451">
        <v>4.49</v>
      </c>
      <c r="G16" s="452">
        <v>6.24</v>
      </c>
    </row>
    <row r="17" spans="2:7" ht="15.75" customHeight="1">
      <c r="B17" s="174" t="s">
        <v>432</v>
      </c>
      <c r="C17" s="175" t="s">
        <v>440</v>
      </c>
      <c r="D17" s="182">
        <v>0</v>
      </c>
      <c r="E17" s="182">
        <v>0</v>
      </c>
      <c r="F17" s="453">
        <v>0</v>
      </c>
      <c r="G17" s="461">
        <v>0</v>
      </c>
    </row>
    <row r="18" spans="2:7" ht="15.75" customHeight="1" thickBot="1">
      <c r="B18" s="176" t="s">
        <v>433</v>
      </c>
      <c r="C18" s="177" t="s">
        <v>441</v>
      </c>
      <c r="D18" s="455">
        <v>1</v>
      </c>
      <c r="E18" s="455">
        <v>13</v>
      </c>
      <c r="F18" s="456">
        <v>6.5</v>
      </c>
      <c r="G18" s="457">
        <v>11.36</v>
      </c>
    </row>
    <row r="19" spans="2:7" ht="15.75" customHeight="1" thickBot="1">
      <c r="B19" s="295" t="s">
        <v>47</v>
      </c>
      <c r="C19" s="321" t="s">
        <v>442</v>
      </c>
      <c r="D19" s="458">
        <f>SUM(D20:D24)</f>
        <v>900</v>
      </c>
      <c r="E19" s="458">
        <f>SUM(E20:E24)</f>
        <v>61413</v>
      </c>
      <c r="F19" s="459">
        <v>5.81</v>
      </c>
      <c r="G19" s="460">
        <v>9.07</v>
      </c>
    </row>
    <row r="20" spans="2:7" ht="15.75" customHeight="1">
      <c r="B20" s="172" t="s">
        <v>430</v>
      </c>
      <c r="C20" s="173" t="s">
        <v>431</v>
      </c>
      <c r="D20" s="450">
        <v>616</v>
      </c>
      <c r="E20" s="450">
        <v>34433</v>
      </c>
      <c r="F20" s="451">
        <v>5.92</v>
      </c>
      <c r="G20" s="452">
        <v>9.6300000000000008</v>
      </c>
    </row>
    <row r="21" spans="2:7" ht="15.75" customHeight="1">
      <c r="B21" s="174" t="s">
        <v>432</v>
      </c>
      <c r="C21" s="175" t="s">
        <v>772</v>
      </c>
      <c r="D21" s="182">
        <v>240</v>
      </c>
      <c r="E21" s="182">
        <v>20661</v>
      </c>
      <c r="F21" s="453">
        <v>5.66</v>
      </c>
      <c r="G21" s="454">
        <v>8.36</v>
      </c>
    </row>
    <row r="22" spans="2:7" ht="15.75" customHeight="1">
      <c r="B22" s="174" t="s">
        <v>433</v>
      </c>
      <c r="C22" s="175" t="s">
        <v>434</v>
      </c>
      <c r="D22" s="182">
        <v>44</v>
      </c>
      <c r="E22" s="182">
        <v>6319</v>
      </c>
      <c r="F22" s="453">
        <v>5.67</v>
      </c>
      <c r="G22" s="454">
        <v>8.3699999999999992</v>
      </c>
    </row>
    <row r="23" spans="2:7" ht="15.75" customHeight="1">
      <c r="B23" s="174" t="s">
        <v>435</v>
      </c>
      <c r="C23" s="175" t="s">
        <v>436</v>
      </c>
      <c r="D23" s="182">
        <v>0</v>
      </c>
      <c r="E23" s="182">
        <v>0</v>
      </c>
      <c r="F23" s="453">
        <v>0</v>
      </c>
      <c r="G23" s="454">
        <v>0</v>
      </c>
    </row>
    <row r="24" spans="2:7" ht="15.75" customHeight="1" thickBot="1">
      <c r="B24" s="176" t="s">
        <v>437</v>
      </c>
      <c r="C24" s="177" t="s">
        <v>418</v>
      </c>
      <c r="D24" s="455">
        <v>0</v>
      </c>
      <c r="E24" s="455">
        <v>0</v>
      </c>
      <c r="F24" s="456">
        <v>0</v>
      </c>
      <c r="G24" s="457">
        <v>0</v>
      </c>
    </row>
    <row r="25" spans="2:7" ht="15.75" customHeight="1" thickBot="1">
      <c r="B25" s="295" t="s">
        <v>50</v>
      </c>
      <c r="C25" s="321" t="s">
        <v>443</v>
      </c>
      <c r="D25" s="458">
        <f>D26+D27+D28</f>
        <v>900</v>
      </c>
      <c r="E25" s="458">
        <f>E26+E27+E28</f>
        <v>61413</v>
      </c>
      <c r="F25" s="459">
        <v>5.81</v>
      </c>
      <c r="G25" s="460">
        <v>9.07</v>
      </c>
    </row>
    <row r="26" spans="2:7" ht="15.75" customHeight="1">
      <c r="B26" s="178" t="s">
        <v>430</v>
      </c>
      <c r="C26" s="179" t="s">
        <v>439</v>
      </c>
      <c r="D26" s="450">
        <v>766</v>
      </c>
      <c r="E26" s="450">
        <v>54237</v>
      </c>
      <c r="F26" s="451">
        <v>5.73</v>
      </c>
      <c r="G26" s="452">
        <v>8.24</v>
      </c>
    </row>
    <row r="27" spans="2:7" ht="15.75" customHeight="1">
      <c r="B27" s="180" t="s">
        <v>432</v>
      </c>
      <c r="C27" s="181" t="s">
        <v>440</v>
      </c>
      <c r="D27" s="182">
        <v>48</v>
      </c>
      <c r="E27" s="182">
        <v>2518</v>
      </c>
      <c r="F27" s="453">
        <v>6.55</v>
      </c>
      <c r="G27" s="454">
        <v>9.52</v>
      </c>
    </row>
    <row r="28" spans="2:7" ht="15.75" customHeight="1" thickBot="1">
      <c r="B28" s="183" t="s">
        <v>433</v>
      </c>
      <c r="C28" s="184" t="s">
        <v>441</v>
      </c>
      <c r="D28" s="455">
        <v>86</v>
      </c>
      <c r="E28" s="455">
        <v>4658</v>
      </c>
      <c r="F28" s="456">
        <v>6.29</v>
      </c>
      <c r="G28" s="457">
        <v>18.52</v>
      </c>
    </row>
    <row r="29" spans="2:7" ht="15.75" customHeight="1" thickBot="1">
      <c r="B29" s="323"/>
      <c r="C29" s="324" t="s">
        <v>444</v>
      </c>
      <c r="D29" s="462">
        <f>D9+D19</f>
        <v>904</v>
      </c>
      <c r="E29" s="462">
        <f>E9+E19</f>
        <v>61488</v>
      </c>
      <c r="F29" s="465">
        <v>5.81</v>
      </c>
      <c r="G29" s="466">
        <v>9.07</v>
      </c>
    </row>
    <row r="30" spans="2:7">
      <c r="B30" s="1" t="s">
        <v>160</v>
      </c>
      <c r="C30" s="1"/>
    </row>
    <row r="31" spans="2:7">
      <c r="B31" s="1" t="s">
        <v>161</v>
      </c>
      <c r="C31" s="1"/>
    </row>
  </sheetData>
  <mergeCells count="7">
    <mergeCell ref="G5:G7"/>
    <mergeCell ref="D4:G4"/>
    <mergeCell ref="B4:B7"/>
    <mergeCell ref="C4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C35"/>
  <sheetViews>
    <sheetView zoomScaleNormal="100" workbookViewId="0">
      <selection activeCell="B34" sqref="B34"/>
    </sheetView>
  </sheetViews>
  <sheetFormatPr defaultColWidth="9.140625" defaultRowHeight="12"/>
  <cols>
    <col min="1" max="1" width="38.5703125" style="1" customWidth="1"/>
    <col min="2" max="2" width="11.7109375" style="1" customWidth="1"/>
    <col min="3" max="3" width="11.28515625" style="1" customWidth="1"/>
    <col min="4" max="16384" width="9.140625" style="1"/>
  </cols>
  <sheetData>
    <row r="1" spans="1:3" ht="17.100000000000001" customHeight="1">
      <c r="A1" s="24" t="s">
        <v>35</v>
      </c>
    </row>
    <row r="2" spans="1:3" ht="11.25" customHeight="1" thickBot="1">
      <c r="B2" s="25"/>
      <c r="C2" s="26" t="s">
        <v>4</v>
      </c>
    </row>
    <row r="3" spans="1:3" ht="14.1" customHeight="1">
      <c r="A3" s="701" t="s">
        <v>3</v>
      </c>
      <c r="B3" s="703" t="s">
        <v>45</v>
      </c>
      <c r="C3" s="704"/>
    </row>
    <row r="4" spans="1:3" ht="14.1" customHeight="1">
      <c r="A4" s="702"/>
      <c r="B4" s="15" t="s">
        <v>1</v>
      </c>
      <c r="C4" s="31" t="s">
        <v>2</v>
      </c>
    </row>
    <row r="5" spans="1:3" ht="12" customHeight="1">
      <c r="A5" s="16">
        <v>1</v>
      </c>
      <c r="B5" s="17">
        <v>2</v>
      </c>
      <c r="C5" s="16">
        <v>3</v>
      </c>
    </row>
    <row r="6" spans="1:3" ht="14.1" customHeight="1">
      <c r="A6" s="4" t="s">
        <v>5</v>
      </c>
      <c r="B6" s="18"/>
      <c r="C6" s="32"/>
    </row>
    <row r="7" spans="1:3" ht="14.1" customHeight="1">
      <c r="A7" s="2" t="s">
        <v>6</v>
      </c>
      <c r="B7" s="19">
        <v>1661232</v>
      </c>
      <c r="C7" s="33">
        <f t="shared" ref="C7:C13" si="0">IF(B$14&lt;&gt;0,B7*100/B$14,0)</f>
        <v>19.488551517730286</v>
      </c>
    </row>
    <row r="8" spans="1:3" ht="14.1" customHeight="1">
      <c r="A8" s="3" t="s">
        <v>7</v>
      </c>
      <c r="B8" s="7">
        <v>1091767</v>
      </c>
      <c r="C8" s="34">
        <f t="shared" si="0"/>
        <v>12.80793858103976</v>
      </c>
    </row>
    <row r="9" spans="1:3" ht="14.1" customHeight="1">
      <c r="A9" s="2" t="s">
        <v>8</v>
      </c>
      <c r="B9" s="19">
        <v>18799</v>
      </c>
      <c r="C9" s="33">
        <f t="shared" si="0"/>
        <v>0.22053829927536411</v>
      </c>
    </row>
    <row r="10" spans="1:3" ht="14.1" customHeight="1">
      <c r="A10" s="3" t="s">
        <v>9</v>
      </c>
      <c r="B10" s="7">
        <v>5367548</v>
      </c>
      <c r="C10" s="34">
        <f t="shared" si="0"/>
        <v>62.968769998344705</v>
      </c>
    </row>
    <row r="11" spans="1:3" ht="23.25" customHeight="1">
      <c r="A11" s="2" t="s">
        <v>24</v>
      </c>
      <c r="B11" s="19">
        <v>14331</v>
      </c>
      <c r="C11" s="33">
        <f t="shared" si="0"/>
        <v>0.16812247283979165</v>
      </c>
    </row>
    <row r="12" spans="1:3" ht="14.1" customHeight="1">
      <c r="A12" s="3" t="s">
        <v>10</v>
      </c>
      <c r="B12" s="7">
        <v>212848</v>
      </c>
      <c r="C12" s="34">
        <f t="shared" si="0"/>
        <v>2.4970017513784084</v>
      </c>
    </row>
    <row r="13" spans="1:3" ht="14.1" customHeight="1">
      <c r="A13" s="2" t="s">
        <v>11</v>
      </c>
      <c r="B13" s="19">
        <v>157618</v>
      </c>
      <c r="C13" s="33">
        <f t="shared" si="0"/>
        <v>1.8490773793916879</v>
      </c>
    </row>
    <row r="14" spans="1:3" ht="14.1" customHeight="1">
      <c r="A14" s="4" t="s">
        <v>25</v>
      </c>
      <c r="B14" s="10">
        <f>SUM(B6:B13)</f>
        <v>8524143</v>
      </c>
      <c r="C14" s="35">
        <f>SUM(C6:C13)</f>
        <v>100.00000000000001</v>
      </c>
    </row>
    <row r="15" spans="1:3" ht="14.1" customHeight="1">
      <c r="A15" s="2" t="s">
        <v>26</v>
      </c>
      <c r="B15" s="5">
        <f>B16+B17</f>
        <v>356583</v>
      </c>
      <c r="C15" s="33"/>
    </row>
    <row r="16" spans="1:3" ht="14.1" customHeight="1">
      <c r="A16" s="3" t="s">
        <v>28</v>
      </c>
      <c r="B16" s="7">
        <v>329845</v>
      </c>
      <c r="C16" s="34"/>
    </row>
    <row r="17" spans="1:3" ht="23.25" customHeight="1">
      <c r="A17" s="2" t="s">
        <v>29</v>
      </c>
      <c r="B17" s="19">
        <v>26738</v>
      </c>
      <c r="C17" s="33"/>
    </row>
    <row r="18" spans="1:3" ht="14.1" customHeight="1">
      <c r="A18" s="4" t="s">
        <v>27</v>
      </c>
      <c r="B18" s="10">
        <f>B14-B15</f>
        <v>8167560</v>
      </c>
      <c r="C18" s="36"/>
    </row>
    <row r="19" spans="1:3" ht="14.1" customHeight="1">
      <c r="A19" s="2" t="s">
        <v>12</v>
      </c>
      <c r="B19" s="5">
        <f>B20+B21</f>
        <v>1035164</v>
      </c>
      <c r="C19" s="33"/>
    </row>
    <row r="20" spans="1:3" ht="14.1" customHeight="1">
      <c r="A20" s="3" t="s">
        <v>30</v>
      </c>
      <c r="B20" s="7">
        <v>1035164</v>
      </c>
      <c r="C20" s="34"/>
    </row>
    <row r="21" spans="1:3" ht="14.1" customHeight="1">
      <c r="A21" s="45" t="s">
        <v>31</v>
      </c>
      <c r="B21" s="46"/>
      <c r="C21" s="47"/>
    </row>
    <row r="22" spans="1:3" ht="14.1" customHeight="1">
      <c r="A22" s="4" t="s">
        <v>13</v>
      </c>
      <c r="B22" s="10">
        <f>B18+B19</f>
        <v>9202724</v>
      </c>
      <c r="C22" s="36"/>
    </row>
    <row r="23" spans="1:3" ht="14.1" customHeight="1">
      <c r="A23" s="20" t="s">
        <v>14</v>
      </c>
      <c r="B23" s="5"/>
      <c r="C23" s="33"/>
    </row>
    <row r="24" spans="1:3" ht="14.1" customHeight="1">
      <c r="A24" s="3" t="s">
        <v>15</v>
      </c>
      <c r="B24" s="7">
        <v>6297357</v>
      </c>
      <c r="C24" s="34">
        <f t="shared" ref="C24:C30" si="1">IF(B$31&lt;&gt;0,B24*100/B$31,0)</f>
        <v>77.102059856309594</v>
      </c>
    </row>
    <row r="25" spans="1:3" ht="14.1" customHeight="1">
      <c r="A25" s="2" t="s">
        <v>16</v>
      </c>
      <c r="B25" s="19">
        <v>0</v>
      </c>
      <c r="C25" s="33">
        <f t="shared" si="1"/>
        <v>0</v>
      </c>
    </row>
    <row r="26" spans="1:3" ht="14.1" customHeight="1">
      <c r="A26" s="3" t="s">
        <v>17</v>
      </c>
      <c r="B26" s="7">
        <v>609527</v>
      </c>
      <c r="C26" s="34">
        <f t="shared" si="1"/>
        <v>7.4627795816620877</v>
      </c>
    </row>
    <row r="27" spans="1:3" ht="14.1" customHeight="1">
      <c r="A27" s="2" t="s">
        <v>34</v>
      </c>
      <c r="B27" s="19">
        <v>52268</v>
      </c>
      <c r="C27" s="33">
        <f t="shared" si="1"/>
        <v>0.63994632423881792</v>
      </c>
    </row>
    <row r="28" spans="1:3" ht="14.1" customHeight="1">
      <c r="A28" s="3" t="s">
        <v>18</v>
      </c>
      <c r="B28" s="7">
        <v>185830</v>
      </c>
      <c r="C28" s="34">
        <f t="shared" si="1"/>
        <v>2.275220506491535</v>
      </c>
    </row>
    <row r="29" spans="1:3" ht="14.1" customHeight="1">
      <c r="A29" s="2" t="s">
        <v>19</v>
      </c>
      <c r="B29" s="19">
        <v>10143</v>
      </c>
      <c r="C29" s="33">
        <f t="shared" si="1"/>
        <v>0.12418641552679135</v>
      </c>
    </row>
    <row r="30" spans="1:3" ht="14.1" customHeight="1">
      <c r="A30" s="3" t="s">
        <v>20</v>
      </c>
      <c r="B30" s="7">
        <v>1012435</v>
      </c>
      <c r="C30" s="34">
        <f t="shared" si="1"/>
        <v>12.395807315771172</v>
      </c>
    </row>
    <row r="31" spans="1:3" ht="14.1" customHeight="1">
      <c r="A31" s="20" t="s">
        <v>21</v>
      </c>
      <c r="B31" s="21">
        <f>SUM(B24:B30)</f>
        <v>8167560</v>
      </c>
      <c r="C31" s="37">
        <f>SUM(C24:C30)</f>
        <v>100</v>
      </c>
    </row>
    <row r="32" spans="1:3" ht="14.1" customHeight="1">
      <c r="A32" s="3" t="s">
        <v>22</v>
      </c>
      <c r="B32" s="6">
        <f>B33+B34</f>
        <v>1035164</v>
      </c>
      <c r="C32" s="34"/>
    </row>
    <row r="33" spans="1:3" ht="14.1" customHeight="1">
      <c r="A33" s="2" t="s">
        <v>32</v>
      </c>
      <c r="B33" s="19">
        <f>B20</f>
        <v>1035164</v>
      </c>
      <c r="C33" s="33"/>
    </row>
    <row r="34" spans="1:3" ht="14.1" customHeight="1">
      <c r="A34" s="45" t="s">
        <v>33</v>
      </c>
      <c r="B34" s="46"/>
      <c r="C34" s="47"/>
    </row>
    <row r="35" spans="1:3" ht="14.1" customHeight="1" thickBot="1">
      <c r="A35" s="22" t="s">
        <v>23</v>
      </c>
      <c r="B35" s="23">
        <f>B31+B32</f>
        <v>9202724</v>
      </c>
      <c r="C35" s="38"/>
    </row>
  </sheetData>
  <mergeCells count="2">
    <mergeCell ref="A3:A4"/>
    <mergeCell ref="B3:C3"/>
  </mergeCells>
  <pageMargins left="0.7" right="0.7" top="0.75" bottom="0.75" header="0.3" footer="0.3"/>
  <pageSetup paperSize="9" scale="98" orientation="portrait" r:id="rId1"/>
  <ignoredErrors>
    <ignoredError sqref="B1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82"/>
  <sheetViews>
    <sheetView zoomScaleNormal="100" workbookViewId="0">
      <selection activeCell="J19" sqref="J19"/>
    </sheetView>
  </sheetViews>
  <sheetFormatPr defaultColWidth="9.140625" defaultRowHeight="12.75"/>
  <cols>
    <col min="1" max="1" width="9.140625" style="51"/>
    <col min="2" max="2" width="7" style="51" customWidth="1"/>
    <col min="3" max="3" width="6.42578125" style="51" customWidth="1"/>
    <col min="4" max="4" width="92.42578125" style="51" customWidth="1"/>
    <col min="5" max="5" width="14.140625" style="51" customWidth="1"/>
    <col min="6" max="16384" width="9.140625" style="51"/>
  </cols>
  <sheetData>
    <row r="2" spans="2:6" ht="30" customHeight="1">
      <c r="B2" s="725" t="s">
        <v>503</v>
      </c>
      <c r="C2" s="725"/>
      <c r="D2" s="725"/>
    </row>
    <row r="3" spans="2:6" ht="11.25" customHeight="1">
      <c r="E3" s="705" t="s">
        <v>103</v>
      </c>
      <c r="F3" s="705"/>
    </row>
    <row r="4" spans="2:6" ht="22.5" customHeight="1">
      <c r="B4" s="726" t="s">
        <v>552</v>
      </c>
      <c r="C4" s="727"/>
      <c r="D4" s="728"/>
      <c r="E4" s="710" t="s">
        <v>758</v>
      </c>
      <c r="F4" s="711"/>
    </row>
    <row r="5" spans="2:6" ht="24.75" customHeight="1">
      <c r="B5" s="729"/>
      <c r="C5" s="730"/>
      <c r="D5" s="731"/>
      <c r="E5" s="569" t="s">
        <v>92</v>
      </c>
      <c r="F5" s="547" t="s">
        <v>2</v>
      </c>
    </row>
    <row r="6" spans="2:6" ht="14.1" customHeight="1">
      <c r="B6" s="548">
        <v>1</v>
      </c>
      <c r="C6" s="712">
        <v>2</v>
      </c>
      <c r="D6" s="713"/>
      <c r="E6" s="549">
        <v>3</v>
      </c>
      <c r="F6" s="550">
        <v>4</v>
      </c>
    </row>
    <row r="7" spans="2:6" ht="15.95" customHeight="1">
      <c r="B7" s="601" t="s">
        <v>105</v>
      </c>
      <c r="C7" s="714" t="s">
        <v>576</v>
      </c>
      <c r="D7" s="715"/>
      <c r="E7" s="715"/>
      <c r="F7" s="716"/>
    </row>
    <row r="8" spans="2:6" ht="15.95" customHeight="1">
      <c r="B8" s="551" t="s">
        <v>46</v>
      </c>
      <c r="C8" s="721" t="s">
        <v>553</v>
      </c>
      <c r="D8" s="722"/>
      <c r="E8" s="558">
        <v>6198921</v>
      </c>
      <c r="F8" s="553">
        <f>E8/E$38%</f>
        <v>19.300228137270427</v>
      </c>
    </row>
    <row r="9" spans="2:6" ht="15.95" customHeight="1">
      <c r="B9" s="554" t="s">
        <v>47</v>
      </c>
      <c r="C9" s="721" t="s">
        <v>554</v>
      </c>
      <c r="D9" s="722"/>
      <c r="E9" s="555">
        <f>SUM(E10:E12)</f>
        <v>24039</v>
      </c>
      <c r="F9" s="553">
        <f t="shared" ref="F9:F37" si="0">E9/E$38%</f>
        <v>7.4844990634957892E-2</v>
      </c>
    </row>
    <row r="10" spans="2:6" ht="15.95" customHeight="1">
      <c r="B10" s="551" t="s">
        <v>50</v>
      </c>
      <c r="C10" s="721" t="s">
        <v>555</v>
      </c>
      <c r="D10" s="722"/>
      <c r="E10" s="555">
        <v>12470</v>
      </c>
      <c r="F10" s="553">
        <f t="shared" si="0"/>
        <v>3.8825118899202329E-2</v>
      </c>
    </row>
    <row r="11" spans="2:6" ht="15.95" customHeight="1">
      <c r="B11" s="551" t="s">
        <v>51</v>
      </c>
      <c r="C11" s="721" t="s">
        <v>556</v>
      </c>
      <c r="D11" s="722"/>
      <c r="E11" s="555">
        <v>1172</v>
      </c>
      <c r="F11" s="553">
        <f t="shared" si="0"/>
        <v>3.6490007497887037E-3</v>
      </c>
    </row>
    <row r="12" spans="2:6" ht="38.25" customHeight="1">
      <c r="B12" s="551" t="s">
        <v>52</v>
      </c>
      <c r="C12" s="721" t="s">
        <v>557</v>
      </c>
      <c r="D12" s="722"/>
      <c r="E12" s="848">
        <v>10397</v>
      </c>
      <c r="F12" s="849">
        <f t="shared" si="0"/>
        <v>3.2370870985966853E-2</v>
      </c>
    </row>
    <row r="13" spans="2:6" ht="15.95" customHeight="1">
      <c r="B13" s="551" t="s">
        <v>62</v>
      </c>
      <c r="C13" s="721" t="s">
        <v>559</v>
      </c>
      <c r="D13" s="722"/>
      <c r="E13" s="555">
        <f>SUM(E14:E15)</f>
        <v>1235667</v>
      </c>
      <c r="F13" s="553">
        <f t="shared" si="0"/>
        <v>3.8472267999054246</v>
      </c>
    </row>
    <row r="14" spans="2:6" ht="15.95" customHeight="1">
      <c r="B14" s="551" t="s">
        <v>154</v>
      </c>
      <c r="C14" s="721" t="s">
        <v>560</v>
      </c>
      <c r="D14" s="722"/>
      <c r="E14" s="555">
        <v>10038</v>
      </c>
      <c r="F14" s="553">
        <f t="shared" si="0"/>
        <v>3.125313099520393E-2</v>
      </c>
    </row>
    <row r="15" spans="2:6" ht="15.95" customHeight="1">
      <c r="B15" s="551" t="s">
        <v>155</v>
      </c>
      <c r="C15" s="721" t="s">
        <v>561</v>
      </c>
      <c r="D15" s="722"/>
      <c r="E15" s="555">
        <v>1225629</v>
      </c>
      <c r="F15" s="553">
        <f t="shared" si="0"/>
        <v>3.8159736689102211</v>
      </c>
    </row>
    <row r="16" spans="2:6" ht="15.95" customHeight="1">
      <c r="B16" s="551" t="s">
        <v>63</v>
      </c>
      <c r="C16" s="721" t="s">
        <v>562</v>
      </c>
      <c r="D16" s="722"/>
      <c r="E16" s="558">
        <f>SUM(E17:E20)</f>
        <v>23879514</v>
      </c>
      <c r="F16" s="553">
        <f t="shared" si="0"/>
        <v>74.348433865690993</v>
      </c>
    </row>
    <row r="17" spans="2:6" ht="15.95" customHeight="1">
      <c r="B17" s="556" t="s">
        <v>334</v>
      </c>
      <c r="C17" s="721" t="s">
        <v>563</v>
      </c>
      <c r="D17" s="722"/>
      <c r="E17" s="557">
        <v>2674689</v>
      </c>
      <c r="F17" s="553">
        <f t="shared" si="0"/>
        <v>8.3275957051634784</v>
      </c>
    </row>
    <row r="18" spans="2:6" ht="15.95" customHeight="1">
      <c r="B18" s="556" t="s">
        <v>335</v>
      </c>
      <c r="C18" s="721" t="s">
        <v>564</v>
      </c>
      <c r="D18" s="722"/>
      <c r="E18" s="557">
        <v>222420</v>
      </c>
      <c r="F18" s="553">
        <f t="shared" si="0"/>
        <v>0.6925006371740644</v>
      </c>
    </row>
    <row r="19" spans="2:6" ht="15.95" customHeight="1">
      <c r="B19" s="551" t="s">
        <v>337</v>
      </c>
      <c r="C19" s="721" t="s">
        <v>565</v>
      </c>
      <c r="D19" s="722"/>
      <c r="E19" s="558">
        <v>18872662</v>
      </c>
      <c r="F19" s="553">
        <f t="shared" si="0"/>
        <v>58.759690945826598</v>
      </c>
    </row>
    <row r="20" spans="2:6" ht="15.95" customHeight="1">
      <c r="B20" s="551" t="s">
        <v>558</v>
      </c>
      <c r="C20" s="721" t="s">
        <v>566</v>
      </c>
      <c r="D20" s="722"/>
      <c r="E20" s="558">
        <v>2109743</v>
      </c>
      <c r="F20" s="553">
        <f t="shared" si="0"/>
        <v>6.5686465775268505</v>
      </c>
    </row>
    <row r="21" spans="2:6" ht="15.95" customHeight="1">
      <c r="B21" s="551" t="s">
        <v>64</v>
      </c>
      <c r="C21" s="721" t="s">
        <v>567</v>
      </c>
      <c r="D21" s="722"/>
      <c r="E21" s="558">
        <v>34040</v>
      </c>
      <c r="F21" s="553">
        <f t="shared" si="0"/>
        <v>0.10598292280103026</v>
      </c>
    </row>
    <row r="22" spans="2:6" ht="15.95" customHeight="1">
      <c r="B22" s="551" t="s">
        <v>65</v>
      </c>
      <c r="C22" s="721" t="s">
        <v>577</v>
      </c>
      <c r="D22" s="722"/>
      <c r="E22" s="558">
        <v>4463</v>
      </c>
      <c r="F22" s="553">
        <f t="shared" si="0"/>
        <v>1.3895469578760224E-2</v>
      </c>
    </row>
    <row r="23" spans="2:6" ht="15.95" customHeight="1">
      <c r="B23" s="551" t="s">
        <v>66</v>
      </c>
      <c r="C23" s="721" t="s">
        <v>578</v>
      </c>
      <c r="D23" s="722"/>
      <c r="E23" s="558">
        <v>13122</v>
      </c>
      <c r="F23" s="553">
        <f t="shared" si="0"/>
        <v>4.0855109077412431E-2</v>
      </c>
    </row>
    <row r="24" spans="2:6" ht="15.95" customHeight="1">
      <c r="B24" s="551" t="s">
        <v>67</v>
      </c>
      <c r="C24" s="721" t="s">
        <v>579</v>
      </c>
      <c r="D24" s="722"/>
      <c r="E24" s="558">
        <v>34475</v>
      </c>
      <c r="F24" s="553">
        <f t="shared" si="0"/>
        <v>0.10733728741379313</v>
      </c>
    </row>
    <row r="25" spans="2:6" ht="15.95" customHeight="1">
      <c r="B25" s="551" t="s">
        <v>68</v>
      </c>
      <c r="C25" s="721" t="s">
        <v>580</v>
      </c>
      <c r="D25" s="722"/>
      <c r="E25" s="558">
        <f>SUM(E26:E28)</f>
        <v>539668</v>
      </c>
      <c r="F25" s="553">
        <f t="shared" si="0"/>
        <v>1.680246532966698</v>
      </c>
    </row>
    <row r="26" spans="2:6" ht="15.95" customHeight="1">
      <c r="B26" s="551" t="s">
        <v>568</v>
      </c>
      <c r="C26" s="721" t="s">
        <v>581</v>
      </c>
      <c r="D26" s="722"/>
      <c r="E26" s="558">
        <v>428706</v>
      </c>
      <c r="F26" s="553">
        <f t="shared" si="0"/>
        <v>1.3347683578830341</v>
      </c>
    </row>
    <row r="27" spans="2:6" ht="15.95" customHeight="1">
      <c r="B27" s="554" t="s">
        <v>569</v>
      </c>
      <c r="C27" s="721" t="s">
        <v>582</v>
      </c>
      <c r="D27" s="722"/>
      <c r="E27" s="558">
        <v>80754</v>
      </c>
      <c r="F27" s="553">
        <f t="shared" si="0"/>
        <v>0.25142611480242061</v>
      </c>
    </row>
    <row r="28" spans="2:6" ht="15.95" customHeight="1">
      <c r="B28" s="551" t="s">
        <v>570</v>
      </c>
      <c r="C28" s="721" t="s">
        <v>583</v>
      </c>
      <c r="D28" s="722"/>
      <c r="E28" s="558">
        <v>30208</v>
      </c>
      <c r="F28" s="553">
        <f t="shared" si="0"/>
        <v>9.4052060281243299E-2</v>
      </c>
    </row>
    <row r="29" spans="2:6" ht="15.95" customHeight="1">
      <c r="B29" s="551" t="s">
        <v>70</v>
      </c>
      <c r="C29" s="721" t="s">
        <v>584</v>
      </c>
      <c r="D29" s="722"/>
      <c r="E29" s="558">
        <f>SUM(E30:E31)</f>
        <v>81738</v>
      </c>
      <c r="F29" s="553">
        <f t="shared" si="0"/>
        <v>0.25448978096094627</v>
      </c>
    </row>
    <row r="30" spans="2:6" ht="15.95" customHeight="1">
      <c r="B30" s="551" t="s">
        <v>571</v>
      </c>
      <c r="C30" s="721" t="s">
        <v>585</v>
      </c>
      <c r="D30" s="722"/>
      <c r="E30" s="558">
        <v>0</v>
      </c>
      <c r="F30" s="553">
        <f t="shared" si="0"/>
        <v>0</v>
      </c>
    </row>
    <row r="31" spans="2:6" ht="15.95" customHeight="1">
      <c r="B31" s="551" t="s">
        <v>572</v>
      </c>
      <c r="C31" s="721" t="s">
        <v>586</v>
      </c>
      <c r="D31" s="722"/>
      <c r="E31" s="558">
        <v>81738</v>
      </c>
      <c r="F31" s="553">
        <f t="shared" si="0"/>
        <v>0.25448978096094627</v>
      </c>
    </row>
    <row r="32" spans="2:6" ht="15.95" customHeight="1">
      <c r="B32" s="551" t="s">
        <v>71</v>
      </c>
      <c r="C32" s="721" t="s">
        <v>587</v>
      </c>
      <c r="D32" s="722"/>
      <c r="E32" s="558">
        <f>SUM(E33:E35)</f>
        <v>12271</v>
      </c>
      <c r="F32" s="553">
        <f t="shared" si="0"/>
        <v>3.8205536007386673E-2</v>
      </c>
    </row>
    <row r="33" spans="2:6" ht="15.95" customHeight="1">
      <c r="B33" s="551" t="s">
        <v>573</v>
      </c>
      <c r="C33" s="721" t="s">
        <v>588</v>
      </c>
      <c r="D33" s="722"/>
      <c r="E33" s="558">
        <v>11662</v>
      </c>
      <c r="F33" s="553">
        <f t="shared" si="0"/>
        <v>3.6309425549518652E-2</v>
      </c>
    </row>
    <row r="34" spans="2:6" ht="15.95" customHeight="1">
      <c r="B34" s="554" t="s">
        <v>574</v>
      </c>
      <c r="C34" s="721" t="s">
        <v>589</v>
      </c>
      <c r="D34" s="722"/>
      <c r="E34" s="558">
        <v>609</v>
      </c>
      <c r="F34" s="553">
        <f t="shared" si="0"/>
        <v>1.8961104578680207E-3</v>
      </c>
    </row>
    <row r="35" spans="2:6" ht="15.95" customHeight="1">
      <c r="B35" s="551" t="s">
        <v>575</v>
      </c>
      <c r="C35" s="721" t="s">
        <v>590</v>
      </c>
      <c r="D35" s="722"/>
      <c r="E35" s="558">
        <v>0</v>
      </c>
      <c r="F35" s="553">
        <f t="shared" si="0"/>
        <v>0</v>
      </c>
    </row>
    <row r="36" spans="2:6" ht="15.95" customHeight="1">
      <c r="B36" s="551" t="s">
        <v>73</v>
      </c>
      <c r="C36" s="721" t="s">
        <v>591</v>
      </c>
      <c r="D36" s="722"/>
      <c r="E36" s="558">
        <v>7629</v>
      </c>
      <c r="F36" s="553">
        <f t="shared" si="0"/>
        <v>2.3752753174179197E-2</v>
      </c>
    </row>
    <row r="37" spans="2:6" ht="15.95" customHeight="1">
      <c r="B37" s="551" t="s">
        <v>74</v>
      </c>
      <c r="C37" s="721" t="s">
        <v>592</v>
      </c>
      <c r="D37" s="722"/>
      <c r="E37" s="558">
        <v>52835</v>
      </c>
      <c r="F37" s="553">
        <f t="shared" si="0"/>
        <v>0.16450081451799159</v>
      </c>
    </row>
    <row r="38" spans="2:6" ht="15.95" customHeight="1">
      <c r="B38" s="551" t="s">
        <v>75</v>
      </c>
      <c r="C38" s="723" t="s">
        <v>593</v>
      </c>
      <c r="D38" s="724"/>
      <c r="E38" s="552">
        <f>E8+E9+E13+E16+E21+E22+E23+E24+E25+E29+E32+E36+E37</f>
        <v>32118382</v>
      </c>
      <c r="F38" s="559">
        <f>F8+F9+F13+F16+F21+F22+F23+F24+F25+F29+F32+F36+F37</f>
        <v>100</v>
      </c>
    </row>
    <row r="39" spans="2:6" ht="15.95" customHeight="1">
      <c r="B39" s="551" t="s">
        <v>76</v>
      </c>
      <c r="C39" s="721" t="s">
        <v>317</v>
      </c>
      <c r="D39" s="722"/>
      <c r="E39" s="558">
        <v>5336015</v>
      </c>
      <c r="F39" s="553"/>
    </row>
    <row r="40" spans="2:6" ht="15.95" customHeight="1">
      <c r="B40" s="551" t="s">
        <v>77</v>
      </c>
      <c r="C40" s="723" t="s">
        <v>594</v>
      </c>
      <c r="D40" s="724"/>
      <c r="E40" s="552">
        <f>E38+E39</f>
        <v>37454397</v>
      </c>
      <c r="F40" s="553"/>
    </row>
    <row r="41" spans="2:6" ht="15.95" customHeight="1">
      <c r="B41" s="714" t="s">
        <v>550</v>
      </c>
      <c r="C41" s="715"/>
      <c r="D41" s="715"/>
      <c r="E41" s="716"/>
      <c r="F41" s="602"/>
    </row>
    <row r="42" spans="2:6" ht="15.95" customHeight="1">
      <c r="B42" s="560" t="s">
        <v>78</v>
      </c>
      <c r="C42" s="717" t="s">
        <v>604</v>
      </c>
      <c r="D42" s="718"/>
      <c r="E42" s="564">
        <v>1482</v>
      </c>
      <c r="F42" s="553">
        <f>E42/E$80%</f>
        <v>4.6141801289990257E-3</v>
      </c>
    </row>
    <row r="43" spans="2:6" ht="15.95" customHeight="1">
      <c r="B43" s="562" t="s">
        <v>79</v>
      </c>
      <c r="C43" s="717" t="s">
        <v>605</v>
      </c>
      <c r="D43" s="718"/>
      <c r="E43" s="564">
        <f>SUM(E44:E49)</f>
        <v>27599333</v>
      </c>
      <c r="F43" s="553">
        <f t="shared" ref="F43:F80" si="1">E43/E$80%</f>
        <v>85.930022875996684</v>
      </c>
    </row>
    <row r="44" spans="2:6" ht="15.95" customHeight="1">
      <c r="B44" s="563" t="s">
        <v>595</v>
      </c>
      <c r="C44" s="717" t="s">
        <v>606</v>
      </c>
      <c r="D44" s="718"/>
      <c r="E44" s="564">
        <v>966262</v>
      </c>
      <c r="F44" s="553">
        <f t="shared" si="1"/>
        <v>3.0084392171436281</v>
      </c>
    </row>
    <row r="45" spans="2:6" ht="15.95" customHeight="1">
      <c r="B45" s="563" t="s">
        <v>596</v>
      </c>
      <c r="C45" s="717" t="s">
        <v>607</v>
      </c>
      <c r="D45" s="718"/>
      <c r="E45" s="564">
        <v>24978224</v>
      </c>
      <c r="F45" s="553">
        <f t="shared" si="1"/>
        <v>77.769247529343161</v>
      </c>
    </row>
    <row r="46" spans="2:6" ht="15.95" customHeight="1">
      <c r="B46" s="563" t="s">
        <v>597</v>
      </c>
      <c r="C46" s="717" t="s">
        <v>608</v>
      </c>
      <c r="D46" s="718"/>
      <c r="E46" s="564">
        <v>1129322</v>
      </c>
      <c r="F46" s="553">
        <f t="shared" si="1"/>
        <v>3.5161235706082579</v>
      </c>
    </row>
    <row r="47" spans="2:6" ht="15.95" customHeight="1">
      <c r="B47" s="562" t="s">
        <v>598</v>
      </c>
      <c r="C47" s="717" t="s">
        <v>609</v>
      </c>
      <c r="D47" s="718"/>
      <c r="E47" s="564">
        <v>82399</v>
      </c>
      <c r="F47" s="553">
        <f t="shared" si="1"/>
        <v>0.25654779247597215</v>
      </c>
    </row>
    <row r="48" spans="2:6" ht="15.95" customHeight="1">
      <c r="B48" s="563" t="s">
        <v>599</v>
      </c>
      <c r="C48" s="717" t="s">
        <v>610</v>
      </c>
      <c r="D48" s="718"/>
      <c r="E48" s="564">
        <v>60079</v>
      </c>
      <c r="F48" s="553">
        <f t="shared" si="1"/>
        <v>0.18705487717282893</v>
      </c>
    </row>
    <row r="49" spans="2:6" ht="15.95" customHeight="1">
      <c r="B49" s="560" t="s">
        <v>600</v>
      </c>
      <c r="C49" s="717" t="s">
        <v>611</v>
      </c>
      <c r="D49" s="718"/>
      <c r="E49" s="564">
        <v>383047</v>
      </c>
      <c r="F49" s="553">
        <f t="shared" si="1"/>
        <v>1.1926098892528272</v>
      </c>
    </row>
    <row r="50" spans="2:6" ht="15.95" customHeight="1">
      <c r="B50" s="560" t="s">
        <v>81</v>
      </c>
      <c r="C50" s="717" t="s">
        <v>577</v>
      </c>
      <c r="D50" s="718"/>
      <c r="E50" s="588">
        <v>15074</v>
      </c>
      <c r="F50" s="553">
        <f t="shared" si="1"/>
        <v>4.6932625684569039E-2</v>
      </c>
    </row>
    <row r="51" spans="2:6" ht="15.95" customHeight="1">
      <c r="B51" s="563" t="s">
        <v>82</v>
      </c>
      <c r="C51" s="717" t="s">
        <v>612</v>
      </c>
      <c r="D51" s="718"/>
      <c r="E51" s="564">
        <v>238</v>
      </c>
      <c r="F51" s="553">
        <f t="shared" si="1"/>
        <v>7.4100868468405417E-4</v>
      </c>
    </row>
    <row r="52" spans="2:6" ht="15.95" customHeight="1">
      <c r="B52" s="563" t="s">
        <v>83</v>
      </c>
      <c r="C52" s="717" t="s">
        <v>613</v>
      </c>
      <c r="D52" s="718"/>
      <c r="E52" s="564">
        <v>7079</v>
      </c>
      <c r="F52" s="553">
        <f t="shared" si="1"/>
        <v>2.2040338146547978E-2</v>
      </c>
    </row>
    <row r="53" spans="2:6" ht="15.95" customHeight="1">
      <c r="B53" s="563" t="s">
        <v>85</v>
      </c>
      <c r="C53" s="717" t="s">
        <v>614</v>
      </c>
      <c r="D53" s="718"/>
      <c r="E53" s="564">
        <f>SUM(E54:E56)</f>
        <v>136177</v>
      </c>
      <c r="F53" s="553">
        <f t="shared" si="1"/>
        <v>0.42398462039588419</v>
      </c>
    </row>
    <row r="54" spans="2:6" ht="15.95" customHeight="1">
      <c r="B54" s="563" t="s">
        <v>601</v>
      </c>
      <c r="C54" s="717" t="s">
        <v>615</v>
      </c>
      <c r="D54" s="718"/>
      <c r="E54" s="564">
        <v>59428</v>
      </c>
      <c r="F54" s="553">
        <f t="shared" si="1"/>
        <v>0.18502800047648726</v>
      </c>
    </row>
    <row r="55" spans="2:6" ht="15.95" customHeight="1">
      <c r="B55" s="563" t="s">
        <v>602</v>
      </c>
      <c r="C55" s="717" t="s">
        <v>616</v>
      </c>
      <c r="D55" s="718"/>
      <c r="E55" s="564">
        <v>35487</v>
      </c>
      <c r="F55" s="553">
        <f t="shared" si="1"/>
        <v>0.11048813106463458</v>
      </c>
    </row>
    <row r="56" spans="2:6" ht="15.95" customHeight="1">
      <c r="B56" s="563" t="s">
        <v>603</v>
      </c>
      <c r="C56" s="717" t="s">
        <v>374</v>
      </c>
      <c r="D56" s="718"/>
      <c r="E56" s="564">
        <v>41262</v>
      </c>
      <c r="F56" s="553">
        <f t="shared" si="1"/>
        <v>0.12846848885476236</v>
      </c>
    </row>
    <row r="57" spans="2:6" ht="15.95" customHeight="1">
      <c r="B57" s="563" t="s">
        <v>86</v>
      </c>
      <c r="C57" s="717" t="s">
        <v>80</v>
      </c>
      <c r="D57" s="718"/>
      <c r="E57" s="558">
        <v>122524</v>
      </c>
      <c r="F57" s="553">
        <f t="shared" si="1"/>
        <v>0.38147625244634054</v>
      </c>
    </row>
    <row r="58" spans="2:6" ht="15.95" customHeight="1">
      <c r="B58" s="563" t="s">
        <v>87</v>
      </c>
      <c r="C58" s="719" t="s">
        <v>226</v>
      </c>
      <c r="D58" s="720"/>
      <c r="E58" s="561">
        <f>E42+E43+E50+E51+E52+E53+E57</f>
        <v>27881907</v>
      </c>
      <c r="F58" s="559">
        <f t="shared" si="1"/>
        <v>86.809811901483698</v>
      </c>
    </row>
    <row r="59" spans="2:6" ht="15.95" customHeight="1">
      <c r="B59" s="714" t="s">
        <v>551</v>
      </c>
      <c r="C59" s="715"/>
      <c r="D59" s="715"/>
      <c r="E59" s="716"/>
      <c r="F59" s="602"/>
    </row>
    <row r="60" spans="2:6" ht="15.95" customHeight="1">
      <c r="B60" s="566" t="s">
        <v>88</v>
      </c>
      <c r="C60" s="706" t="s">
        <v>636</v>
      </c>
      <c r="D60" s="707"/>
      <c r="E60" s="564">
        <f>SUM(E61:E63)</f>
        <v>1633879</v>
      </c>
      <c r="F60" s="553">
        <f t="shared" si="1"/>
        <v>5.0870526416928472</v>
      </c>
    </row>
    <row r="61" spans="2:6" ht="15.95" customHeight="1">
      <c r="B61" s="566" t="s">
        <v>617</v>
      </c>
      <c r="C61" s="706" t="s">
        <v>84</v>
      </c>
      <c r="D61" s="707"/>
      <c r="E61" s="564">
        <v>1633536</v>
      </c>
      <c r="F61" s="553">
        <f t="shared" si="1"/>
        <v>5.0859847174119794</v>
      </c>
    </row>
    <row r="62" spans="2:6" ht="15.95" customHeight="1">
      <c r="B62" s="566" t="s">
        <v>618</v>
      </c>
      <c r="C62" s="706" t="s">
        <v>637</v>
      </c>
      <c r="D62" s="707"/>
      <c r="E62" s="564">
        <v>343</v>
      </c>
      <c r="F62" s="553">
        <f t="shared" si="1"/>
        <v>1.0679242808681957E-3</v>
      </c>
    </row>
    <row r="63" spans="2:6" ht="15.95" customHeight="1">
      <c r="B63" s="566" t="s">
        <v>635</v>
      </c>
      <c r="C63" s="706" t="s">
        <v>638</v>
      </c>
      <c r="D63" s="707"/>
      <c r="E63" s="564">
        <v>0</v>
      </c>
      <c r="F63" s="553">
        <f t="shared" si="1"/>
        <v>0</v>
      </c>
    </row>
    <row r="64" spans="2:6" ht="15.95" customHeight="1">
      <c r="B64" s="566" t="s">
        <v>89</v>
      </c>
      <c r="C64" s="706" t="s">
        <v>639</v>
      </c>
      <c r="D64" s="707"/>
      <c r="E64" s="564">
        <v>118164</v>
      </c>
      <c r="F64" s="553">
        <f t="shared" si="1"/>
        <v>0.36790147150002761</v>
      </c>
    </row>
    <row r="65" spans="2:6" ht="15.95" customHeight="1">
      <c r="B65" s="566" t="s">
        <v>90</v>
      </c>
      <c r="C65" s="706" t="s">
        <v>640</v>
      </c>
      <c r="D65" s="707"/>
      <c r="E65" s="564">
        <f>SUM(E66:E68)</f>
        <v>1368430</v>
      </c>
      <c r="F65" s="553">
        <f t="shared" si="1"/>
        <v>4.2605819932025222</v>
      </c>
    </row>
    <row r="66" spans="2:6" ht="15.95" customHeight="1">
      <c r="B66" s="566" t="s">
        <v>619</v>
      </c>
      <c r="C66" s="706" t="s">
        <v>641</v>
      </c>
      <c r="D66" s="707"/>
      <c r="E66" s="564">
        <v>200616</v>
      </c>
      <c r="F66" s="553">
        <f t="shared" si="1"/>
        <v>0.62461427851502604</v>
      </c>
    </row>
    <row r="67" spans="2:6" ht="15.95" customHeight="1">
      <c r="B67" s="566" t="s">
        <v>620</v>
      </c>
      <c r="C67" s="706" t="s">
        <v>642</v>
      </c>
      <c r="D67" s="707"/>
      <c r="E67" s="564">
        <v>1091681</v>
      </c>
      <c r="F67" s="553">
        <f t="shared" si="1"/>
        <v>3.3989289995990459</v>
      </c>
    </row>
    <row r="68" spans="2:6" ht="15.95" customHeight="1">
      <c r="B68" s="566" t="s">
        <v>621</v>
      </c>
      <c r="C68" s="706" t="s">
        <v>643</v>
      </c>
      <c r="D68" s="707"/>
      <c r="E68" s="564">
        <v>76133</v>
      </c>
      <c r="F68" s="553">
        <f t="shared" si="1"/>
        <v>0.23703871508844998</v>
      </c>
    </row>
    <row r="69" spans="2:6" ht="15.95" customHeight="1">
      <c r="B69" s="560" t="s">
        <v>91</v>
      </c>
      <c r="C69" s="706" t="s">
        <v>644</v>
      </c>
      <c r="D69" s="707"/>
      <c r="E69" s="564">
        <f>SUM(E70:E72)</f>
        <v>-13567</v>
      </c>
      <c r="F69" s="553">
        <f t="shared" si="1"/>
        <v>-4.2240608508859502E-2</v>
      </c>
    </row>
    <row r="70" spans="2:6" ht="15.95" customHeight="1">
      <c r="B70" s="560" t="s">
        <v>622</v>
      </c>
      <c r="C70" s="706" t="s">
        <v>645</v>
      </c>
      <c r="D70" s="707"/>
      <c r="E70" s="564">
        <v>10985</v>
      </c>
      <c r="F70" s="553">
        <f t="shared" si="1"/>
        <v>3.4201598324598043E-2</v>
      </c>
    </row>
    <row r="71" spans="2:6" ht="15.95" customHeight="1">
      <c r="B71" s="566" t="s">
        <v>623</v>
      </c>
      <c r="C71" s="706" t="s">
        <v>646</v>
      </c>
      <c r="D71" s="707"/>
      <c r="E71" s="567">
        <v>-24270</v>
      </c>
      <c r="F71" s="553">
        <f t="shared" si="1"/>
        <v>-7.5564204946563004E-2</v>
      </c>
    </row>
    <row r="72" spans="2:6" ht="15.95" customHeight="1">
      <c r="B72" s="566" t="s">
        <v>624</v>
      </c>
      <c r="C72" s="706" t="s">
        <v>647</v>
      </c>
      <c r="D72" s="707"/>
      <c r="E72" s="567">
        <v>-282</v>
      </c>
      <c r="F72" s="553">
        <f t="shared" si="1"/>
        <v>-8.780018868945515E-4</v>
      </c>
    </row>
    <row r="73" spans="2:6" ht="15.95" customHeight="1">
      <c r="B73" s="560" t="s">
        <v>625</v>
      </c>
      <c r="C73" s="706" t="s">
        <v>648</v>
      </c>
      <c r="D73" s="707"/>
      <c r="E73" s="589">
        <f>SUM(E74:E75)</f>
        <v>1220794</v>
      </c>
      <c r="F73" s="553">
        <f t="shared" si="1"/>
        <v>3.8009199840764083</v>
      </c>
    </row>
    <row r="74" spans="2:6" ht="15.95" customHeight="1">
      <c r="B74" s="566" t="s">
        <v>626</v>
      </c>
      <c r="C74" s="706" t="s">
        <v>649</v>
      </c>
      <c r="D74" s="707"/>
      <c r="E74" s="567">
        <v>147888</v>
      </c>
      <c r="F74" s="553">
        <f t="shared" si="1"/>
        <v>0.46044660655695546</v>
      </c>
    </row>
    <row r="75" spans="2:6" ht="15.95" customHeight="1">
      <c r="B75" s="566" t="s">
        <v>627</v>
      </c>
      <c r="C75" s="706" t="s">
        <v>650</v>
      </c>
      <c r="D75" s="707"/>
      <c r="E75" s="567">
        <v>1072906</v>
      </c>
      <c r="F75" s="553">
        <f t="shared" si="1"/>
        <v>3.3404733775194528</v>
      </c>
    </row>
    <row r="76" spans="2:6" ht="15.95" customHeight="1">
      <c r="B76" s="560" t="s">
        <v>628</v>
      </c>
      <c r="C76" s="706" t="s">
        <v>651</v>
      </c>
      <c r="D76" s="707"/>
      <c r="E76" s="589">
        <f>SUM(E77:E78)</f>
        <v>91225</v>
      </c>
      <c r="F76" s="553">
        <f t="shared" si="1"/>
        <v>0.28402738344665057</v>
      </c>
    </row>
    <row r="77" spans="2:6" ht="15.95" customHeight="1">
      <c r="B77" s="566" t="s">
        <v>629</v>
      </c>
      <c r="C77" s="706" t="s">
        <v>652</v>
      </c>
      <c r="D77" s="707"/>
      <c r="E77" s="567">
        <v>0</v>
      </c>
      <c r="F77" s="553">
        <f t="shared" si="1"/>
        <v>0</v>
      </c>
    </row>
    <row r="78" spans="2:6" ht="15.95" customHeight="1">
      <c r="B78" s="566" t="s">
        <v>630</v>
      </c>
      <c r="C78" s="706" t="s">
        <v>653</v>
      </c>
      <c r="D78" s="707"/>
      <c r="E78" s="567">
        <v>91225</v>
      </c>
      <c r="F78" s="553">
        <f t="shared" si="1"/>
        <v>0.28402738344665057</v>
      </c>
    </row>
    <row r="79" spans="2:6" ht="15.95" customHeight="1">
      <c r="B79" s="563" t="s">
        <v>631</v>
      </c>
      <c r="C79" s="708" t="s">
        <v>231</v>
      </c>
      <c r="D79" s="709"/>
      <c r="E79" s="568">
        <f>E60+E64+E65+E69+E73-E76</f>
        <v>4236475</v>
      </c>
      <c r="F79" s="559">
        <f t="shared" si="1"/>
        <v>13.190188098516295</v>
      </c>
    </row>
    <row r="80" spans="2:6" ht="15.95" customHeight="1">
      <c r="B80" s="563" t="s">
        <v>632</v>
      </c>
      <c r="C80" s="708" t="s">
        <v>654</v>
      </c>
      <c r="D80" s="709"/>
      <c r="E80" s="568">
        <f>E58+E79</f>
        <v>32118382</v>
      </c>
      <c r="F80" s="559">
        <f t="shared" si="1"/>
        <v>100</v>
      </c>
    </row>
    <row r="81" spans="2:6" ht="15.95" customHeight="1">
      <c r="B81" s="560" t="s">
        <v>633</v>
      </c>
      <c r="C81" s="706" t="s">
        <v>317</v>
      </c>
      <c r="D81" s="707"/>
      <c r="E81" s="590">
        <v>5336015</v>
      </c>
      <c r="F81" s="496"/>
    </row>
    <row r="82" spans="2:6" ht="15.95" customHeight="1">
      <c r="B82" s="560" t="s">
        <v>634</v>
      </c>
      <c r="C82" s="708" t="s">
        <v>655</v>
      </c>
      <c r="D82" s="709"/>
      <c r="E82" s="568">
        <f>E80+E81</f>
        <v>37454397</v>
      </c>
      <c r="F82" s="565"/>
    </row>
  </sheetData>
  <mergeCells count="81">
    <mergeCell ref="C31:D31"/>
    <mergeCell ref="C32:D32"/>
    <mergeCell ref="C33:D33"/>
    <mergeCell ref="C34:D34"/>
    <mergeCell ref="C35:D35"/>
    <mergeCell ref="C21:D21"/>
    <mergeCell ref="C22:D22"/>
    <mergeCell ref="C28:D28"/>
    <mergeCell ref="C29:D29"/>
    <mergeCell ref="C30:D30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B2:D2"/>
    <mergeCell ref="C8:D8"/>
    <mergeCell ref="C9:D9"/>
    <mergeCell ref="C10:D10"/>
    <mergeCell ref="B4:D5"/>
    <mergeCell ref="C36:D36"/>
    <mergeCell ref="C37:D37"/>
    <mergeCell ref="C38:D38"/>
    <mergeCell ref="C39:D39"/>
    <mergeCell ref="C40:D40"/>
    <mergeCell ref="B41:E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B59:E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E3:F3"/>
    <mergeCell ref="C81:D81"/>
    <mergeCell ref="C82:D82"/>
    <mergeCell ref="E4:F4"/>
    <mergeCell ref="C6:D6"/>
    <mergeCell ref="C7:F7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ignoredErrors>
    <ignoredError sqref="E16 E32 E43 E53 E6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83"/>
  <sheetViews>
    <sheetView workbookViewId="0">
      <selection activeCell="G48" sqref="G48"/>
    </sheetView>
  </sheetViews>
  <sheetFormatPr defaultColWidth="9.140625" defaultRowHeight="12.75"/>
  <cols>
    <col min="1" max="1" width="9.140625" style="51"/>
    <col min="2" max="2" width="7.5703125" style="51" customWidth="1"/>
    <col min="3" max="3" width="7.140625" style="51" customWidth="1"/>
    <col min="4" max="4" width="60.28515625" style="51" customWidth="1"/>
    <col min="5" max="5" width="53.28515625" style="51" customWidth="1"/>
    <col min="6" max="6" width="15" style="51" customWidth="1"/>
    <col min="7" max="16384" width="9.140625" style="51"/>
  </cols>
  <sheetData>
    <row r="2" spans="2:7" ht="30" customHeight="1">
      <c r="B2" s="748" t="s">
        <v>104</v>
      </c>
      <c r="C2" s="748"/>
      <c r="D2" s="748"/>
      <c r="E2" s="748"/>
      <c r="F2" s="748"/>
    </row>
    <row r="3" spans="2:7" ht="15.75" customHeight="1" thickBot="1">
      <c r="F3" s="53" t="s">
        <v>103</v>
      </c>
    </row>
    <row r="4" spans="2:7" ht="31.5" customHeight="1">
      <c r="B4" s="740" t="s">
        <v>105</v>
      </c>
      <c r="C4" s="749" t="s">
        <v>658</v>
      </c>
      <c r="D4" s="749"/>
      <c r="E4" s="750"/>
      <c r="F4" s="738" t="s">
        <v>759</v>
      </c>
      <c r="G4" s="739"/>
    </row>
    <row r="5" spans="2:7" ht="31.5">
      <c r="B5" s="741"/>
      <c r="C5" s="730"/>
      <c r="D5" s="730"/>
      <c r="E5" s="731"/>
      <c r="F5" s="570" t="s">
        <v>92</v>
      </c>
      <c r="G5" s="593" t="s">
        <v>756</v>
      </c>
    </row>
    <row r="6" spans="2:7">
      <c r="B6" s="576">
        <v>1</v>
      </c>
      <c r="C6" s="742">
        <v>2</v>
      </c>
      <c r="D6" s="742"/>
      <c r="E6" s="742"/>
      <c r="F6" s="575">
        <v>3</v>
      </c>
      <c r="G6" s="577">
        <v>4</v>
      </c>
    </row>
    <row r="7" spans="2:7" ht="15.95" customHeight="1">
      <c r="B7" s="743" t="s">
        <v>656</v>
      </c>
      <c r="C7" s="744"/>
      <c r="D7" s="744"/>
      <c r="E7" s="744"/>
      <c r="F7" s="744"/>
      <c r="G7" s="745"/>
    </row>
    <row r="8" spans="2:7" ht="15.95" customHeight="1">
      <c r="B8" s="578" t="s">
        <v>46</v>
      </c>
      <c r="C8" s="706" t="s">
        <v>687</v>
      </c>
      <c r="D8" s="707"/>
      <c r="E8" s="746"/>
      <c r="F8" s="571">
        <f>SUM(F9:F11)</f>
        <v>262796</v>
      </c>
      <c r="G8" s="591">
        <f>F8/F$50*100</f>
        <v>77.81590986482685</v>
      </c>
    </row>
    <row r="9" spans="2:7" ht="15.95" customHeight="1">
      <c r="B9" s="578" t="s">
        <v>48</v>
      </c>
      <c r="C9" s="706" t="s">
        <v>688</v>
      </c>
      <c r="D9" s="707"/>
      <c r="E9" s="746"/>
      <c r="F9" s="571">
        <v>254951</v>
      </c>
      <c r="G9" s="591">
        <f t="shared" ref="G9:G66" si="0">F9/F$50*100</f>
        <v>75.492945234887415</v>
      </c>
    </row>
    <row r="10" spans="2:7" ht="15.95" customHeight="1">
      <c r="B10" s="579" t="s">
        <v>49</v>
      </c>
      <c r="C10" s="706" t="s">
        <v>689</v>
      </c>
      <c r="D10" s="707"/>
      <c r="E10" s="746"/>
      <c r="F10" s="571">
        <v>7171</v>
      </c>
      <c r="G10" s="591">
        <f t="shared" si="0"/>
        <v>2.123388063900034</v>
      </c>
    </row>
    <row r="11" spans="2:7" ht="15.95" customHeight="1">
      <c r="B11" s="578" t="s">
        <v>195</v>
      </c>
      <c r="C11" s="706" t="s">
        <v>690</v>
      </c>
      <c r="D11" s="707"/>
      <c r="E11" s="746"/>
      <c r="F11" s="571">
        <v>674</v>
      </c>
      <c r="G11" s="591">
        <f t="shared" si="0"/>
        <v>0.19957656603941193</v>
      </c>
    </row>
    <row r="12" spans="2:7" ht="15.95" customHeight="1">
      <c r="B12" s="578" t="s">
        <v>47</v>
      </c>
      <c r="C12" s="706" t="s">
        <v>691</v>
      </c>
      <c r="D12" s="707"/>
      <c r="E12" s="746"/>
      <c r="F12" s="571">
        <f>SUM(F13:F14)</f>
        <v>41698</v>
      </c>
      <c r="G12" s="591">
        <f t="shared" si="0"/>
        <v>12.347097404616319</v>
      </c>
    </row>
    <row r="13" spans="2:7" ht="15.95" customHeight="1">
      <c r="B13" s="578" t="s">
        <v>50</v>
      </c>
      <c r="C13" s="706" t="s">
        <v>692</v>
      </c>
      <c r="D13" s="707"/>
      <c r="E13" s="746"/>
      <c r="F13" s="571">
        <v>41414</v>
      </c>
      <c r="G13" s="591">
        <f t="shared" si="0"/>
        <v>12.263002827828199</v>
      </c>
    </row>
    <row r="14" spans="2:7" ht="15.95" customHeight="1">
      <c r="B14" s="578" t="s">
        <v>51</v>
      </c>
      <c r="C14" s="706" t="s">
        <v>693</v>
      </c>
      <c r="D14" s="707"/>
      <c r="E14" s="746"/>
      <c r="F14" s="571">
        <v>284</v>
      </c>
      <c r="G14" s="591">
        <f t="shared" si="0"/>
        <v>8.4094576788120157E-2</v>
      </c>
    </row>
    <row r="15" spans="2:7" ht="15.95" customHeight="1">
      <c r="B15" s="578" t="s">
        <v>62</v>
      </c>
      <c r="C15" s="706" t="s">
        <v>694</v>
      </c>
      <c r="D15" s="707"/>
      <c r="E15" s="746"/>
      <c r="F15" s="571">
        <f>F8-F12</f>
        <v>221098</v>
      </c>
      <c r="G15" s="591">
        <f t="shared" si="0"/>
        <v>65.468812460210529</v>
      </c>
    </row>
    <row r="16" spans="2:7" ht="15.95" customHeight="1">
      <c r="B16" s="578" t="s">
        <v>63</v>
      </c>
      <c r="C16" s="706" t="s">
        <v>695</v>
      </c>
      <c r="D16" s="707"/>
      <c r="E16" s="746"/>
      <c r="F16" s="571">
        <v>140407</v>
      </c>
      <c r="G16" s="591">
        <f t="shared" si="0"/>
        <v>41.575588884118261</v>
      </c>
    </row>
    <row r="17" spans="2:7" ht="15.95" customHeight="1">
      <c r="B17" s="578" t="s">
        <v>64</v>
      </c>
      <c r="C17" s="706" t="s">
        <v>696</v>
      </c>
      <c r="D17" s="707"/>
      <c r="E17" s="746"/>
      <c r="F17" s="571">
        <v>38811</v>
      </c>
      <c r="G17" s="591">
        <f t="shared" si="0"/>
        <v>11.492234576492013</v>
      </c>
    </row>
    <row r="18" spans="2:7" ht="15.95" customHeight="1">
      <c r="B18" s="578" t="s">
        <v>65</v>
      </c>
      <c r="C18" s="706" t="s">
        <v>697</v>
      </c>
      <c r="D18" s="707"/>
      <c r="E18" s="746"/>
      <c r="F18" s="571">
        <f>F16-F17</f>
        <v>101596</v>
      </c>
      <c r="G18" s="591">
        <f t="shared" si="0"/>
        <v>30.083354307626252</v>
      </c>
    </row>
    <row r="19" spans="2:7" ht="15.95" customHeight="1">
      <c r="B19" s="578" t="s">
        <v>66</v>
      </c>
      <c r="C19" s="706" t="s">
        <v>698</v>
      </c>
      <c r="D19" s="707"/>
      <c r="E19" s="746"/>
      <c r="F19" s="571">
        <f>SUM(F20:F24)</f>
        <v>-11117</v>
      </c>
      <c r="G19" s="591">
        <f t="shared" si="0"/>
        <v>-3.2918289089913095</v>
      </c>
    </row>
    <row r="20" spans="2:7" ht="15.95" customHeight="1">
      <c r="B20" s="578" t="s">
        <v>363</v>
      </c>
      <c r="C20" s="706" t="s">
        <v>773</v>
      </c>
      <c r="D20" s="707"/>
      <c r="E20" s="746"/>
      <c r="F20" s="571">
        <v>-9563</v>
      </c>
      <c r="G20" s="591">
        <f t="shared" si="0"/>
        <v>-2.8316775979746236</v>
      </c>
    </row>
    <row r="21" spans="2:7" ht="32.1" customHeight="1">
      <c r="B21" s="578" t="s">
        <v>365</v>
      </c>
      <c r="C21" s="706" t="s">
        <v>774</v>
      </c>
      <c r="D21" s="707"/>
      <c r="E21" s="746"/>
      <c r="F21" s="850">
        <v>-842</v>
      </c>
      <c r="G21" s="851">
        <f t="shared" si="0"/>
        <v>-0.24932265371689147</v>
      </c>
    </row>
    <row r="22" spans="2:7" ht="15.95" customHeight="1">
      <c r="B22" s="578" t="s">
        <v>366</v>
      </c>
      <c r="C22" s="706" t="s">
        <v>775</v>
      </c>
      <c r="D22" s="707"/>
      <c r="E22" s="746"/>
      <c r="F22" s="571">
        <v>1055</v>
      </c>
      <c r="G22" s="591">
        <f t="shared" si="0"/>
        <v>0.31239358630798159</v>
      </c>
    </row>
    <row r="23" spans="2:7" ht="15.95" customHeight="1">
      <c r="B23" s="578" t="s">
        <v>659</v>
      </c>
      <c r="C23" s="706" t="s">
        <v>776</v>
      </c>
      <c r="D23" s="707"/>
      <c r="E23" s="746"/>
      <c r="F23" s="571">
        <v>179</v>
      </c>
      <c r="G23" s="591">
        <f t="shared" si="0"/>
        <v>5.3003271989695448E-2</v>
      </c>
    </row>
    <row r="24" spans="2:7" ht="15.95" customHeight="1">
      <c r="B24" s="578" t="s">
        <v>660</v>
      </c>
      <c r="C24" s="706" t="s">
        <v>777</v>
      </c>
      <c r="D24" s="707"/>
      <c r="E24" s="746"/>
      <c r="F24" s="571">
        <v>-1946</v>
      </c>
      <c r="G24" s="591">
        <f t="shared" si="0"/>
        <v>-0.57622551559747126</v>
      </c>
    </row>
    <row r="25" spans="2:7" ht="15.95" customHeight="1">
      <c r="B25" s="578" t="s">
        <v>67</v>
      </c>
      <c r="C25" s="706" t="s">
        <v>699</v>
      </c>
      <c r="D25" s="707"/>
      <c r="E25" s="746"/>
      <c r="F25" s="571">
        <f>SUM(F26:F33)</f>
        <v>8009</v>
      </c>
      <c r="G25" s="591">
        <f t="shared" si="0"/>
        <v>2.3715262869579377</v>
      </c>
    </row>
    <row r="26" spans="2:7" ht="15.95" customHeight="1">
      <c r="B26" s="578" t="s">
        <v>369</v>
      </c>
      <c r="C26" s="706" t="s">
        <v>700</v>
      </c>
      <c r="D26" s="707"/>
      <c r="E26" s="746"/>
      <c r="F26" s="571">
        <v>0</v>
      </c>
      <c r="G26" s="591">
        <f t="shared" si="0"/>
        <v>0</v>
      </c>
    </row>
    <row r="27" spans="2:7" ht="15.95" customHeight="1">
      <c r="B27" s="578" t="s">
        <v>371</v>
      </c>
      <c r="C27" s="706" t="s">
        <v>701</v>
      </c>
      <c r="D27" s="707"/>
      <c r="E27" s="746"/>
      <c r="F27" s="571">
        <v>195</v>
      </c>
      <c r="G27" s="591">
        <f t="shared" si="0"/>
        <v>5.7740994625645879E-2</v>
      </c>
    </row>
    <row r="28" spans="2:7" ht="15.95" customHeight="1">
      <c r="B28" s="578" t="s">
        <v>373</v>
      </c>
      <c r="C28" s="706" t="s">
        <v>702</v>
      </c>
      <c r="D28" s="707"/>
      <c r="E28" s="746"/>
      <c r="F28" s="571">
        <v>0</v>
      </c>
      <c r="G28" s="591">
        <f t="shared" si="0"/>
        <v>0</v>
      </c>
    </row>
    <row r="29" spans="2:7" ht="15.95" customHeight="1">
      <c r="B29" s="578" t="s">
        <v>661</v>
      </c>
      <c r="C29" s="706" t="s">
        <v>703</v>
      </c>
      <c r="D29" s="707"/>
      <c r="E29" s="746"/>
      <c r="F29" s="571">
        <v>369</v>
      </c>
      <c r="G29" s="591">
        <f t="shared" si="0"/>
        <v>0.10926372829160683</v>
      </c>
    </row>
    <row r="30" spans="2:7" ht="15.95" customHeight="1">
      <c r="B30" s="578" t="s">
        <v>662</v>
      </c>
      <c r="C30" s="706" t="s">
        <v>704</v>
      </c>
      <c r="D30" s="707"/>
      <c r="E30" s="746"/>
      <c r="F30" s="571">
        <v>7317</v>
      </c>
      <c r="G30" s="591">
        <f t="shared" si="0"/>
        <v>2.1666197829530818</v>
      </c>
    </row>
    <row r="31" spans="2:7" ht="15.95" customHeight="1">
      <c r="B31" s="578" t="s">
        <v>663</v>
      </c>
      <c r="C31" s="706" t="s">
        <v>705</v>
      </c>
      <c r="D31" s="707"/>
      <c r="E31" s="746"/>
      <c r="F31" s="571">
        <v>128</v>
      </c>
      <c r="G31" s="591">
        <f t="shared" si="0"/>
        <v>3.7901781087603455E-2</v>
      </c>
    </row>
    <row r="32" spans="2:7" ht="15.95" customHeight="1">
      <c r="B32" s="578" t="s">
        <v>664</v>
      </c>
      <c r="C32" s="706" t="s">
        <v>706</v>
      </c>
      <c r="D32" s="707"/>
      <c r="E32" s="746"/>
      <c r="F32" s="571">
        <v>0</v>
      </c>
      <c r="G32" s="591">
        <f t="shared" si="0"/>
        <v>0</v>
      </c>
    </row>
    <row r="33" spans="2:7" ht="15.95" customHeight="1">
      <c r="B33" s="578" t="s">
        <v>665</v>
      </c>
      <c r="C33" s="706" t="s">
        <v>707</v>
      </c>
      <c r="D33" s="707"/>
      <c r="E33" s="746"/>
      <c r="F33" s="571">
        <v>0</v>
      </c>
      <c r="G33" s="591">
        <f t="shared" si="0"/>
        <v>0</v>
      </c>
    </row>
    <row r="34" spans="2:7" ht="15.95" customHeight="1">
      <c r="B34" s="580" t="s">
        <v>68</v>
      </c>
      <c r="C34" s="706" t="s">
        <v>708</v>
      </c>
      <c r="D34" s="707"/>
      <c r="E34" s="746"/>
      <c r="F34" s="571">
        <v>55</v>
      </c>
      <c r="G34" s="591">
        <f t="shared" si="0"/>
        <v>1.6285921561079608E-2</v>
      </c>
    </row>
    <row r="35" spans="2:7" ht="15.95" customHeight="1">
      <c r="B35" s="578" t="s">
        <v>70</v>
      </c>
      <c r="C35" s="706" t="s">
        <v>709</v>
      </c>
      <c r="D35" s="707"/>
      <c r="E35" s="746"/>
      <c r="F35" s="571">
        <v>7217</v>
      </c>
      <c r="G35" s="591">
        <f t="shared" si="0"/>
        <v>2.1370090164783919</v>
      </c>
    </row>
    <row r="36" spans="2:7" ht="15.95" customHeight="1">
      <c r="B36" s="580" t="s">
        <v>71</v>
      </c>
      <c r="C36" s="706" t="s">
        <v>710</v>
      </c>
      <c r="D36" s="707"/>
      <c r="E36" s="746"/>
      <c r="F36" s="571">
        <f>SUM(F37:F47)</f>
        <v>414</v>
      </c>
      <c r="G36" s="591">
        <f t="shared" si="0"/>
        <v>0.12258857320521742</v>
      </c>
    </row>
    <row r="37" spans="2:7" ht="15.95" customHeight="1">
      <c r="B37" s="580" t="s">
        <v>573</v>
      </c>
      <c r="C37" s="706" t="s">
        <v>711</v>
      </c>
      <c r="D37" s="707"/>
      <c r="E37" s="746"/>
      <c r="F37" s="571">
        <v>647</v>
      </c>
      <c r="G37" s="591">
        <f t="shared" si="0"/>
        <v>0.19158165909124558</v>
      </c>
    </row>
    <row r="38" spans="2:7" ht="32.1" customHeight="1">
      <c r="B38" s="580" t="s">
        <v>574</v>
      </c>
      <c r="C38" s="706" t="s">
        <v>712</v>
      </c>
      <c r="D38" s="707"/>
      <c r="E38" s="746"/>
      <c r="F38" s="850">
        <v>146</v>
      </c>
      <c r="G38" s="851">
        <f t="shared" si="0"/>
        <v>4.3231719053047686E-2</v>
      </c>
    </row>
    <row r="39" spans="2:7" ht="32.1" customHeight="1">
      <c r="B39" s="578" t="s">
        <v>575</v>
      </c>
      <c r="C39" s="706" t="s">
        <v>713</v>
      </c>
      <c r="D39" s="707"/>
      <c r="E39" s="746"/>
      <c r="F39" s="850">
        <v>0</v>
      </c>
      <c r="G39" s="851">
        <f t="shared" si="0"/>
        <v>0</v>
      </c>
    </row>
    <row r="40" spans="2:7" ht="15.95" customHeight="1">
      <c r="B40" s="580" t="s">
        <v>666</v>
      </c>
      <c r="C40" s="706" t="s">
        <v>714</v>
      </c>
      <c r="D40" s="707"/>
      <c r="E40" s="746"/>
      <c r="F40" s="850">
        <v>0</v>
      </c>
      <c r="G40" s="851">
        <f t="shared" si="0"/>
        <v>0</v>
      </c>
    </row>
    <row r="41" spans="2:7" ht="15.95" customHeight="1">
      <c r="B41" s="580" t="s">
        <v>667</v>
      </c>
      <c r="C41" s="706" t="s">
        <v>715</v>
      </c>
      <c r="D41" s="707"/>
      <c r="E41" s="746"/>
      <c r="F41" s="850">
        <v>0</v>
      </c>
      <c r="G41" s="851">
        <f t="shared" si="0"/>
        <v>0</v>
      </c>
    </row>
    <row r="42" spans="2:7" ht="32.1" customHeight="1">
      <c r="B42" s="578" t="s">
        <v>668</v>
      </c>
      <c r="C42" s="706" t="s">
        <v>716</v>
      </c>
      <c r="D42" s="707"/>
      <c r="E42" s="746"/>
      <c r="F42" s="850">
        <v>0</v>
      </c>
      <c r="G42" s="851">
        <f t="shared" si="0"/>
        <v>0</v>
      </c>
    </row>
    <row r="43" spans="2:7" ht="15.95" customHeight="1">
      <c r="B43" s="580" t="s">
        <v>669</v>
      </c>
      <c r="C43" s="706" t="s">
        <v>717</v>
      </c>
      <c r="D43" s="707"/>
      <c r="E43" s="746"/>
      <c r="F43" s="850">
        <v>0</v>
      </c>
      <c r="G43" s="851">
        <f t="shared" si="0"/>
        <v>0</v>
      </c>
    </row>
    <row r="44" spans="2:7" ht="32.1" customHeight="1">
      <c r="B44" s="578" t="s">
        <v>670</v>
      </c>
      <c r="C44" s="706" t="s">
        <v>718</v>
      </c>
      <c r="D44" s="707"/>
      <c r="E44" s="746"/>
      <c r="F44" s="850">
        <v>0</v>
      </c>
      <c r="G44" s="851">
        <f t="shared" si="0"/>
        <v>0</v>
      </c>
    </row>
    <row r="45" spans="2:7" ht="15.95" customHeight="1">
      <c r="B45" s="580" t="s">
        <v>671</v>
      </c>
      <c r="C45" s="706" t="s">
        <v>719</v>
      </c>
      <c r="D45" s="707"/>
      <c r="E45" s="746"/>
      <c r="F45" s="850">
        <v>-765</v>
      </c>
      <c r="G45" s="851">
        <f t="shared" si="0"/>
        <v>-0.22652236353138</v>
      </c>
    </row>
    <row r="46" spans="2:7" ht="15.95" customHeight="1">
      <c r="B46" s="580" t="s">
        <v>672</v>
      </c>
      <c r="C46" s="706" t="s">
        <v>720</v>
      </c>
      <c r="D46" s="707"/>
      <c r="E46" s="746"/>
      <c r="F46" s="850">
        <v>417</v>
      </c>
      <c r="G46" s="851">
        <f t="shared" si="0"/>
        <v>0.12347689619945812</v>
      </c>
    </row>
    <row r="47" spans="2:7" ht="32.1" customHeight="1">
      <c r="B47" s="578" t="s">
        <v>673</v>
      </c>
      <c r="C47" s="706" t="s">
        <v>721</v>
      </c>
      <c r="D47" s="707"/>
      <c r="E47" s="746"/>
      <c r="F47" s="850">
        <v>-31</v>
      </c>
      <c r="G47" s="851">
        <f t="shared" si="0"/>
        <v>-9.1793376071539617E-3</v>
      </c>
    </row>
    <row r="48" spans="2:7" ht="15.95" customHeight="1">
      <c r="B48" s="578" t="s">
        <v>73</v>
      </c>
      <c r="C48" s="706" t="s">
        <v>722</v>
      </c>
      <c r="D48" s="707"/>
      <c r="E48" s="746"/>
      <c r="F48" s="850">
        <v>53</v>
      </c>
      <c r="G48" s="851">
        <f t="shared" si="0"/>
        <v>1.5693706231585804E-2</v>
      </c>
    </row>
    <row r="49" spans="2:7" ht="15.95" customHeight="1">
      <c r="B49" s="580" t="s">
        <v>74</v>
      </c>
      <c r="C49" s="706" t="s">
        <v>723</v>
      </c>
      <c r="D49" s="707"/>
      <c r="E49" s="746"/>
      <c r="F49" s="850">
        <v>6607</v>
      </c>
      <c r="G49" s="851">
        <f t="shared" si="0"/>
        <v>1.9563833409827813</v>
      </c>
    </row>
    <row r="50" spans="2:7" ht="15.95" customHeight="1">
      <c r="B50" s="580"/>
      <c r="C50" s="706" t="s">
        <v>755</v>
      </c>
      <c r="D50" s="707"/>
      <c r="E50" s="746"/>
      <c r="F50" s="850">
        <f>F15+F18+F25+F34+F35+F36+F48-F27-F38-F42-F46-F47</f>
        <v>337715</v>
      </c>
      <c r="G50" s="851">
        <f t="shared" si="0"/>
        <v>100</v>
      </c>
    </row>
    <row r="51" spans="2:7" ht="15.95" customHeight="1">
      <c r="B51" s="578" t="s">
        <v>75</v>
      </c>
      <c r="C51" s="706" t="s">
        <v>724</v>
      </c>
      <c r="D51" s="707"/>
      <c r="E51" s="746"/>
      <c r="F51" s="850">
        <v>80331</v>
      </c>
      <c r="G51" s="851">
        <f t="shared" si="0"/>
        <v>23.786624816783384</v>
      </c>
    </row>
    <row r="52" spans="2:7" ht="15.95" customHeight="1">
      <c r="B52" s="578" t="s">
        <v>76</v>
      </c>
      <c r="C52" s="706" t="s">
        <v>725</v>
      </c>
      <c r="D52" s="707"/>
      <c r="E52" s="746"/>
      <c r="F52" s="850">
        <v>19255</v>
      </c>
      <c r="G52" s="851">
        <f t="shared" si="0"/>
        <v>5.7015530847015974</v>
      </c>
    </row>
    <row r="53" spans="2:7" ht="15.95" customHeight="1">
      <c r="B53" s="578" t="s">
        <v>77</v>
      </c>
      <c r="C53" s="706" t="s">
        <v>726</v>
      </c>
      <c r="D53" s="707"/>
      <c r="E53" s="746"/>
      <c r="F53" s="850">
        <v>80973</v>
      </c>
      <c r="G53" s="851">
        <f t="shared" si="0"/>
        <v>23.976725937550896</v>
      </c>
    </row>
    <row r="54" spans="2:7" ht="15.95" customHeight="1">
      <c r="B54" s="578" t="s">
        <v>78</v>
      </c>
      <c r="C54" s="706" t="s">
        <v>727</v>
      </c>
      <c r="D54" s="707"/>
      <c r="E54" s="746"/>
      <c r="F54" s="850">
        <v>0</v>
      </c>
      <c r="G54" s="851">
        <f t="shared" si="0"/>
        <v>0</v>
      </c>
    </row>
    <row r="55" spans="2:7" ht="15.95" customHeight="1">
      <c r="B55" s="578" t="s">
        <v>79</v>
      </c>
      <c r="C55" s="706" t="s">
        <v>728</v>
      </c>
      <c r="D55" s="707"/>
      <c r="E55" s="746"/>
      <c r="F55" s="850">
        <v>0</v>
      </c>
      <c r="G55" s="851">
        <f t="shared" si="0"/>
        <v>0</v>
      </c>
    </row>
    <row r="56" spans="2:7" ht="15.95" customHeight="1">
      <c r="B56" s="581" t="s">
        <v>81</v>
      </c>
      <c r="C56" s="706" t="s">
        <v>729</v>
      </c>
      <c r="D56" s="707"/>
      <c r="E56" s="746"/>
      <c r="F56" s="852">
        <f>F15+F18+F19+F25+F34+F35+F36+F48+F49-F51-F52-F53+F54-F55</f>
        <v>153373</v>
      </c>
      <c r="G56" s="851">
        <f t="shared" si="0"/>
        <v>45.414920865226598</v>
      </c>
    </row>
    <row r="57" spans="2:7" ht="15.95" customHeight="1">
      <c r="B57" s="580" t="s">
        <v>82</v>
      </c>
      <c r="C57" s="706" t="s">
        <v>730</v>
      </c>
      <c r="D57" s="707"/>
      <c r="E57" s="746"/>
      <c r="F57" s="852">
        <v>5155</v>
      </c>
      <c r="G57" s="851">
        <f t="shared" si="0"/>
        <v>1.5264350117702796</v>
      </c>
    </row>
    <row r="58" spans="2:7" ht="15.95" customHeight="1">
      <c r="B58" s="580" t="s">
        <v>83</v>
      </c>
      <c r="C58" s="706" t="s">
        <v>731</v>
      </c>
      <c r="D58" s="707"/>
      <c r="E58" s="746"/>
      <c r="F58" s="852">
        <f>F59-F60+F61-F62</f>
        <v>330</v>
      </c>
      <c r="G58" s="851">
        <f t="shared" si="0"/>
        <v>9.7715529366477649E-2</v>
      </c>
    </row>
    <row r="59" spans="2:7" ht="15.95" customHeight="1">
      <c r="B59" s="578" t="s">
        <v>674</v>
      </c>
      <c r="C59" s="706" t="s">
        <v>732</v>
      </c>
      <c r="D59" s="707"/>
      <c r="E59" s="746"/>
      <c r="F59" s="850">
        <v>260</v>
      </c>
      <c r="G59" s="851">
        <f t="shared" si="0"/>
        <v>7.698799283419451E-2</v>
      </c>
    </row>
    <row r="60" spans="2:7" ht="15.95" customHeight="1">
      <c r="B60" s="578" t="s">
        <v>675</v>
      </c>
      <c r="C60" s="706" t="s">
        <v>733</v>
      </c>
      <c r="D60" s="707"/>
      <c r="E60" s="746"/>
      <c r="F60" s="571">
        <v>73</v>
      </c>
      <c r="G60" s="591">
        <f t="shared" si="0"/>
        <v>2.1615859526523843E-2</v>
      </c>
    </row>
    <row r="61" spans="2:7" ht="15.95" customHeight="1">
      <c r="B61" s="578" t="s">
        <v>676</v>
      </c>
      <c r="C61" s="706" t="s">
        <v>734</v>
      </c>
      <c r="D61" s="707"/>
      <c r="E61" s="746"/>
      <c r="F61" s="571">
        <v>221</v>
      </c>
      <c r="G61" s="591">
        <f t="shared" si="0"/>
        <v>6.5439793909065333E-2</v>
      </c>
    </row>
    <row r="62" spans="2:7" ht="15.95" customHeight="1">
      <c r="B62" s="578" t="s">
        <v>677</v>
      </c>
      <c r="C62" s="706" t="s">
        <v>735</v>
      </c>
      <c r="D62" s="707"/>
      <c r="E62" s="746"/>
      <c r="F62" s="571">
        <v>78</v>
      </c>
      <c r="G62" s="591">
        <f t="shared" si="0"/>
        <v>2.3096397850258354E-2</v>
      </c>
    </row>
    <row r="63" spans="2:7" ht="15.95" customHeight="1">
      <c r="B63" s="581" t="s">
        <v>85</v>
      </c>
      <c r="C63" s="706" t="s">
        <v>736</v>
      </c>
      <c r="D63" s="707"/>
      <c r="E63" s="746"/>
      <c r="F63" s="571">
        <f>F57+F58</f>
        <v>5485</v>
      </c>
      <c r="G63" s="591">
        <f t="shared" si="0"/>
        <v>1.6241505411367572</v>
      </c>
    </row>
    <row r="64" spans="2:7" ht="15.95" customHeight="1">
      <c r="B64" s="580" t="s">
        <v>86</v>
      </c>
      <c r="C64" s="706" t="s">
        <v>737</v>
      </c>
      <c r="D64" s="707"/>
      <c r="E64" s="746"/>
      <c r="F64" s="572">
        <f>F56-F63</f>
        <v>147888</v>
      </c>
      <c r="G64" s="591">
        <f t="shared" si="0"/>
        <v>43.790770324089841</v>
      </c>
    </row>
    <row r="65" spans="2:7" ht="15.95" customHeight="1">
      <c r="B65" s="582" t="s">
        <v>87</v>
      </c>
      <c r="C65" s="706" t="s">
        <v>738</v>
      </c>
      <c r="D65" s="707"/>
      <c r="E65" s="746"/>
      <c r="F65" s="571">
        <v>0</v>
      </c>
      <c r="G65" s="591">
        <f t="shared" si="0"/>
        <v>0</v>
      </c>
    </row>
    <row r="66" spans="2:7" ht="15.95" customHeight="1">
      <c r="B66" s="580" t="s">
        <v>88</v>
      </c>
      <c r="C66" s="708" t="s">
        <v>739</v>
      </c>
      <c r="D66" s="709"/>
      <c r="E66" s="747"/>
      <c r="F66" s="573">
        <f>F64+F65</f>
        <v>147888</v>
      </c>
      <c r="G66" s="592">
        <f t="shared" si="0"/>
        <v>43.790770324089841</v>
      </c>
    </row>
    <row r="67" spans="2:7" ht="15.95" customHeight="1">
      <c r="B67" s="743" t="s">
        <v>657</v>
      </c>
      <c r="C67" s="744"/>
      <c r="D67" s="744"/>
      <c r="E67" s="744"/>
      <c r="F67" s="744"/>
      <c r="G67" s="745"/>
    </row>
    <row r="68" spans="2:7" ht="15.95" customHeight="1">
      <c r="B68" s="583" t="s">
        <v>89</v>
      </c>
      <c r="C68" s="732" t="s">
        <v>740</v>
      </c>
      <c r="D68" s="733"/>
      <c r="E68" s="734"/>
      <c r="F68" s="574">
        <f>SUM(F69:F72)-F73</f>
        <v>3658</v>
      </c>
      <c r="G68" s="591">
        <f>F68/F$82*100</f>
        <v>90.522147983172488</v>
      </c>
    </row>
    <row r="69" spans="2:7" ht="15.95" customHeight="1">
      <c r="B69" s="583" t="s">
        <v>678</v>
      </c>
      <c r="C69" s="732" t="s">
        <v>741</v>
      </c>
      <c r="D69" s="733"/>
      <c r="E69" s="734"/>
      <c r="F69" s="574">
        <v>4015</v>
      </c>
      <c r="G69" s="591">
        <f t="shared" ref="G69:G82" si="1">F69/F$82*100</f>
        <v>99.356594902251913</v>
      </c>
    </row>
    <row r="70" spans="2:7" ht="15.95" customHeight="1">
      <c r="B70" s="583" t="s">
        <v>679</v>
      </c>
      <c r="C70" s="732" t="s">
        <v>742</v>
      </c>
      <c r="D70" s="733"/>
      <c r="E70" s="734"/>
      <c r="F70" s="574">
        <v>0</v>
      </c>
      <c r="G70" s="591">
        <f t="shared" si="1"/>
        <v>0</v>
      </c>
    </row>
    <row r="71" spans="2:7" ht="15.95" customHeight="1">
      <c r="B71" s="583" t="s">
        <v>680</v>
      </c>
      <c r="C71" s="732" t="s">
        <v>743</v>
      </c>
      <c r="D71" s="733"/>
      <c r="E71" s="734"/>
      <c r="F71" s="574">
        <v>0</v>
      </c>
      <c r="G71" s="591">
        <f t="shared" si="1"/>
        <v>0</v>
      </c>
    </row>
    <row r="72" spans="2:7" ht="15.95" customHeight="1">
      <c r="B72" s="583" t="s">
        <v>681</v>
      </c>
      <c r="C72" s="732" t="s">
        <v>744</v>
      </c>
      <c r="D72" s="733"/>
      <c r="E72" s="734"/>
      <c r="F72" s="574">
        <v>0</v>
      </c>
      <c r="G72" s="591">
        <f t="shared" si="1"/>
        <v>0</v>
      </c>
    </row>
    <row r="73" spans="2:7" ht="15.95" customHeight="1">
      <c r="B73" s="583" t="s">
        <v>682</v>
      </c>
      <c r="C73" s="732" t="s">
        <v>745</v>
      </c>
      <c r="D73" s="733"/>
      <c r="E73" s="734"/>
      <c r="F73" s="574">
        <v>357</v>
      </c>
      <c r="G73" s="591">
        <f t="shared" si="1"/>
        <v>8.8344469190794364</v>
      </c>
    </row>
    <row r="74" spans="2:7" ht="15.95" customHeight="1">
      <c r="B74" s="583" t="s">
        <v>90</v>
      </c>
      <c r="C74" s="732" t="s">
        <v>746</v>
      </c>
      <c r="D74" s="733"/>
      <c r="E74" s="734"/>
      <c r="F74" s="574">
        <f>SUM(F75:F80)-F81</f>
        <v>383</v>
      </c>
      <c r="G74" s="591">
        <f t="shared" si="1"/>
        <v>9.4778520168275175</v>
      </c>
    </row>
    <row r="75" spans="2:7" ht="15.95" customHeight="1">
      <c r="B75" s="583" t="s">
        <v>619</v>
      </c>
      <c r="C75" s="732" t="s">
        <v>747</v>
      </c>
      <c r="D75" s="733"/>
      <c r="E75" s="734"/>
      <c r="F75" s="574">
        <v>-28</v>
      </c>
      <c r="G75" s="591">
        <f t="shared" si="1"/>
        <v>-0.6928977975748577</v>
      </c>
    </row>
    <row r="76" spans="2:7" ht="15.95" customHeight="1">
      <c r="B76" s="584" t="s">
        <v>620</v>
      </c>
      <c r="C76" s="732" t="s">
        <v>748</v>
      </c>
      <c r="D76" s="733"/>
      <c r="E76" s="734"/>
      <c r="F76" s="574">
        <v>426</v>
      </c>
      <c r="G76" s="591">
        <f t="shared" si="1"/>
        <v>10.541945063103192</v>
      </c>
    </row>
    <row r="77" spans="2:7" ht="15.95" customHeight="1">
      <c r="B77" s="583" t="s">
        <v>621</v>
      </c>
      <c r="C77" s="732" t="s">
        <v>749</v>
      </c>
      <c r="D77" s="733"/>
      <c r="E77" s="734"/>
      <c r="F77" s="574">
        <v>0</v>
      </c>
      <c r="G77" s="591">
        <f t="shared" si="1"/>
        <v>0</v>
      </c>
    </row>
    <row r="78" spans="2:7" ht="15.95" customHeight="1">
      <c r="B78" s="584" t="s">
        <v>683</v>
      </c>
      <c r="C78" s="732" t="s">
        <v>750</v>
      </c>
      <c r="D78" s="733"/>
      <c r="E78" s="734"/>
      <c r="F78" s="574">
        <v>0</v>
      </c>
      <c r="G78" s="591">
        <f t="shared" si="1"/>
        <v>0</v>
      </c>
    </row>
    <row r="79" spans="2:7" ht="15.95" customHeight="1">
      <c r="B79" s="583" t="s">
        <v>684</v>
      </c>
      <c r="C79" s="732" t="s">
        <v>751</v>
      </c>
      <c r="D79" s="733"/>
      <c r="E79" s="734"/>
      <c r="F79" s="574">
        <v>0</v>
      </c>
      <c r="G79" s="591">
        <f t="shared" si="1"/>
        <v>0</v>
      </c>
    </row>
    <row r="80" spans="2:7" ht="15.95" customHeight="1">
      <c r="B80" s="583" t="s">
        <v>685</v>
      </c>
      <c r="C80" s="732" t="s">
        <v>752</v>
      </c>
      <c r="D80" s="733"/>
      <c r="E80" s="734"/>
      <c r="F80" s="574">
        <v>0</v>
      </c>
      <c r="G80" s="591">
        <f t="shared" si="1"/>
        <v>0</v>
      </c>
    </row>
    <row r="81" spans="2:7" ht="15.95" customHeight="1">
      <c r="B81" s="583" t="s">
        <v>686</v>
      </c>
      <c r="C81" s="732" t="s">
        <v>745</v>
      </c>
      <c r="D81" s="733"/>
      <c r="E81" s="734"/>
      <c r="F81" s="574">
        <v>15</v>
      </c>
      <c r="G81" s="591">
        <f t="shared" si="1"/>
        <v>0.3711952487008166</v>
      </c>
    </row>
    <row r="82" spans="2:7" ht="15.95" customHeight="1">
      <c r="B82" s="583" t="s">
        <v>91</v>
      </c>
      <c r="C82" s="732" t="s">
        <v>753</v>
      </c>
      <c r="D82" s="733"/>
      <c r="E82" s="734"/>
      <c r="F82" s="574">
        <f>F68+F74</f>
        <v>4041</v>
      </c>
      <c r="G82" s="591">
        <f t="shared" si="1"/>
        <v>100</v>
      </c>
    </row>
    <row r="83" spans="2:7" ht="15.95" customHeight="1" thickBot="1">
      <c r="B83" s="585" t="s">
        <v>625</v>
      </c>
      <c r="C83" s="735" t="s">
        <v>754</v>
      </c>
      <c r="D83" s="736"/>
      <c r="E83" s="737"/>
      <c r="F83" s="586">
        <f>F66+F82</f>
        <v>151929</v>
      </c>
      <c r="G83" s="587"/>
    </row>
  </sheetData>
  <mergeCells count="82">
    <mergeCell ref="C32:E32"/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20:E20"/>
    <mergeCell ref="C21:E21"/>
    <mergeCell ref="B2:F2"/>
    <mergeCell ref="C4:E5"/>
    <mergeCell ref="C8:E8"/>
    <mergeCell ref="C9:E9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6:E56"/>
    <mergeCell ref="C57:E57"/>
    <mergeCell ref="C58:E58"/>
    <mergeCell ref="C50:E50"/>
    <mergeCell ref="C52:E52"/>
    <mergeCell ref="C53:E53"/>
    <mergeCell ref="C54:E54"/>
    <mergeCell ref="C55:E55"/>
    <mergeCell ref="C51:E51"/>
    <mergeCell ref="C59:E59"/>
    <mergeCell ref="C60:E60"/>
    <mergeCell ref="C61:E61"/>
    <mergeCell ref="C62:E62"/>
    <mergeCell ref="C63:E63"/>
    <mergeCell ref="C64:E64"/>
    <mergeCell ref="C65:E65"/>
    <mergeCell ref="C74:E74"/>
    <mergeCell ref="C75:E75"/>
    <mergeCell ref="C66:E66"/>
    <mergeCell ref="C68:E68"/>
    <mergeCell ref="C69:E69"/>
    <mergeCell ref="C70:E70"/>
    <mergeCell ref="C81:E81"/>
    <mergeCell ref="C82:E82"/>
    <mergeCell ref="C83:E83"/>
    <mergeCell ref="F4:G4"/>
    <mergeCell ref="B4:B5"/>
    <mergeCell ref="C6:E6"/>
    <mergeCell ref="B67:G67"/>
    <mergeCell ref="B7:G7"/>
    <mergeCell ref="C76:E76"/>
    <mergeCell ref="C77:E77"/>
    <mergeCell ref="C78:E78"/>
    <mergeCell ref="C79:E79"/>
    <mergeCell ref="C80:E80"/>
    <mergeCell ref="C71:E71"/>
    <mergeCell ref="C72:E72"/>
    <mergeCell ref="C73:E73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F25 F3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F14"/>
  <sheetViews>
    <sheetView zoomScaleNormal="100" workbookViewId="0">
      <selection activeCell="G22" sqref="G22"/>
    </sheetView>
  </sheetViews>
  <sheetFormatPr defaultColWidth="9.140625" defaultRowHeight="15"/>
  <cols>
    <col min="1" max="1" width="9.140625" customWidth="1"/>
    <col min="3" max="3" width="44.28515625" customWidth="1"/>
    <col min="4" max="4" width="17.85546875" customWidth="1"/>
    <col min="5" max="5" width="13.28515625" customWidth="1"/>
  </cols>
  <sheetData>
    <row r="2" spans="2:6" ht="30" customHeight="1">
      <c r="B2" s="757" t="s">
        <v>128</v>
      </c>
      <c r="C2" s="757"/>
      <c r="D2" s="757"/>
      <c r="E2" s="757"/>
      <c r="F2" s="757"/>
    </row>
    <row r="3" spans="2:6" ht="15.75" thickBot="1">
      <c r="C3" s="48"/>
      <c r="D3" s="48"/>
      <c r="E3" s="58" t="s">
        <v>112</v>
      </c>
    </row>
    <row r="4" spans="2:6" ht="15.75">
      <c r="B4" s="755" t="s">
        <v>105</v>
      </c>
      <c r="C4" s="751" t="s">
        <v>111</v>
      </c>
      <c r="D4" s="753" t="s">
        <v>758</v>
      </c>
      <c r="E4" s="754"/>
    </row>
    <row r="5" spans="2:6" ht="14.1" customHeight="1" thickBot="1">
      <c r="B5" s="756"/>
      <c r="C5" s="752"/>
      <c r="D5" s="69" t="s">
        <v>92</v>
      </c>
      <c r="E5" s="70" t="s">
        <v>2</v>
      </c>
    </row>
    <row r="6" spans="2:6" s="51" customFormat="1" ht="12" customHeight="1" thickBot="1">
      <c r="B6" s="212">
        <v>1</v>
      </c>
      <c r="C6" s="188">
        <v>2</v>
      </c>
      <c r="D6" s="188">
        <v>3</v>
      </c>
      <c r="E6" s="189">
        <v>4</v>
      </c>
    </row>
    <row r="7" spans="2:6" ht="15" customHeight="1">
      <c r="B7" s="205" t="s">
        <v>46</v>
      </c>
      <c r="C7" s="206" t="s">
        <v>106</v>
      </c>
      <c r="D7" s="57">
        <v>3231497</v>
      </c>
      <c r="E7" s="257">
        <f t="shared" ref="E7:E13" si="0">D7/D$14*100</f>
        <v>12.473150760563763</v>
      </c>
    </row>
    <row r="8" spans="2:6" ht="15" customHeight="1">
      <c r="B8" s="203" t="s">
        <v>47</v>
      </c>
      <c r="C8" s="202" t="s">
        <v>107</v>
      </c>
      <c r="D8" s="56">
        <v>1646231</v>
      </c>
      <c r="E8" s="257">
        <f t="shared" si="0"/>
        <v>6.3542337961983701</v>
      </c>
    </row>
    <row r="9" spans="2:6" s="54" customFormat="1" ht="15" customHeight="1">
      <c r="B9" s="204" t="s">
        <v>62</v>
      </c>
      <c r="C9" s="202" t="s">
        <v>113</v>
      </c>
      <c r="D9" s="56">
        <v>6022834</v>
      </c>
      <c r="E9" s="257">
        <f t="shared" si="0"/>
        <v>23.247342172327343</v>
      </c>
    </row>
    <row r="10" spans="2:6" ht="15" customHeight="1">
      <c r="B10" s="203" t="s">
        <v>63</v>
      </c>
      <c r="C10" s="202" t="s">
        <v>114</v>
      </c>
      <c r="D10" s="56">
        <v>634692</v>
      </c>
      <c r="E10" s="257">
        <f t="shared" si="0"/>
        <v>2.4498271242472875</v>
      </c>
    </row>
    <row r="11" spans="2:6" s="54" customFormat="1" ht="15" customHeight="1">
      <c r="B11" s="204" t="s">
        <v>64</v>
      </c>
      <c r="C11" s="202" t="s">
        <v>108</v>
      </c>
      <c r="D11" s="56">
        <v>197798</v>
      </c>
      <c r="E11" s="257">
        <f t="shared" si="0"/>
        <v>0.76347410322150733</v>
      </c>
    </row>
    <row r="12" spans="2:6" ht="15" customHeight="1">
      <c r="B12" s="203" t="s">
        <v>65</v>
      </c>
      <c r="C12" s="202" t="s">
        <v>115</v>
      </c>
      <c r="D12" s="56">
        <v>766040</v>
      </c>
      <c r="E12" s="257">
        <f t="shared" si="0"/>
        <v>2.9568130215260187</v>
      </c>
    </row>
    <row r="13" spans="2:6" s="54" customFormat="1" ht="15" customHeight="1" thickBot="1">
      <c r="B13" s="204" t="s">
        <v>66</v>
      </c>
      <c r="C13" s="202" t="s">
        <v>109</v>
      </c>
      <c r="D13" s="56">
        <v>13408532</v>
      </c>
      <c r="E13" s="257">
        <f t="shared" si="0"/>
        <v>51.755159021915709</v>
      </c>
    </row>
    <row r="14" spans="2:6" s="55" customFormat="1" ht="15" customHeight="1" thickBot="1">
      <c r="B14" s="213"/>
      <c r="C14" s="214" t="s">
        <v>116</v>
      </c>
      <c r="D14" s="215">
        <f>SUM(D7:D13)</f>
        <v>25907624</v>
      </c>
      <c r="E14" s="258">
        <f>SUM(E7:E13)</f>
        <v>100</v>
      </c>
      <c r="F14"/>
    </row>
  </sheetData>
  <mergeCells count="4">
    <mergeCell ref="C4:C5"/>
    <mergeCell ref="D4:E4"/>
    <mergeCell ref="B4:B5"/>
    <mergeCell ref="B2:F2"/>
  </mergeCells>
  <pageMargins left="0.70866141732283472" right="1.3779527559055118" top="0.74803149606299213" bottom="0.74803149606299213" header="0.31496062992125984" footer="0.31496062992125984"/>
  <pageSetup orientation="landscape" r:id="rId1"/>
  <ignoredErrors>
    <ignoredError sqref="D1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K12"/>
  <sheetViews>
    <sheetView zoomScaleNormal="100" workbookViewId="0">
      <selection activeCell="K21" sqref="K21"/>
    </sheetView>
  </sheetViews>
  <sheetFormatPr defaultColWidth="9.140625" defaultRowHeight="15"/>
  <cols>
    <col min="3" max="3" width="37.28515625" customWidth="1"/>
    <col min="4" max="4" width="15.7109375" customWidth="1"/>
  </cols>
  <sheetData>
    <row r="2" spans="2:11" ht="30" customHeight="1">
      <c r="B2" s="757" t="s">
        <v>129</v>
      </c>
      <c r="C2" s="757"/>
      <c r="D2" s="757"/>
      <c r="E2" s="757"/>
    </row>
    <row r="3" spans="2:11" ht="15.75" thickBot="1">
      <c r="D3" s="48"/>
      <c r="E3" s="52" t="s">
        <v>103</v>
      </c>
    </row>
    <row r="4" spans="2:11" ht="15.75">
      <c r="B4" s="755" t="s">
        <v>105</v>
      </c>
      <c r="C4" s="758" t="s">
        <v>117</v>
      </c>
      <c r="D4" s="760" t="s">
        <v>758</v>
      </c>
      <c r="E4" s="761"/>
    </row>
    <row r="5" spans="2:11" ht="16.5" thickBot="1">
      <c r="B5" s="762"/>
      <c r="C5" s="759"/>
      <c r="D5" s="208" t="s">
        <v>92</v>
      </c>
      <c r="E5" s="209" t="s">
        <v>2</v>
      </c>
    </row>
    <row r="6" spans="2:11" s="51" customFormat="1" ht="13.5" thickBot="1">
      <c r="B6" s="221">
        <v>1</v>
      </c>
      <c r="C6" s="190">
        <v>2</v>
      </c>
      <c r="D6" s="190">
        <v>3</v>
      </c>
      <c r="E6" s="217">
        <v>4</v>
      </c>
    </row>
    <row r="7" spans="2:11" ht="15.75">
      <c r="B7" s="222" t="s">
        <v>46</v>
      </c>
      <c r="C7" s="216" t="s">
        <v>118</v>
      </c>
      <c r="D7" s="59">
        <v>19553229</v>
      </c>
      <c r="E7" s="259">
        <f>D7/D$12*100</f>
        <v>75.472876246775854</v>
      </c>
      <c r="G7" s="846"/>
      <c r="H7" s="846"/>
      <c r="I7" s="846"/>
      <c r="J7" s="846"/>
      <c r="K7" s="846"/>
    </row>
    <row r="8" spans="2:11" ht="15.75">
      <c r="B8" s="223" t="s">
        <v>47</v>
      </c>
      <c r="C8" s="211" t="s">
        <v>119</v>
      </c>
      <c r="D8" s="60">
        <v>223942</v>
      </c>
      <c r="E8" s="259">
        <f t="shared" ref="E8:E11" si="0">D8/D$12*100</f>
        <v>0.86438648329927903</v>
      </c>
      <c r="G8" s="847"/>
      <c r="H8" s="847"/>
      <c r="I8" s="847"/>
      <c r="J8" s="847"/>
      <c r="K8" s="847"/>
    </row>
    <row r="9" spans="2:11" ht="15.75">
      <c r="B9" s="223" t="s">
        <v>62</v>
      </c>
      <c r="C9" s="211" t="s">
        <v>120</v>
      </c>
      <c r="D9" s="60">
        <v>863623</v>
      </c>
      <c r="E9" s="259">
        <f t="shared" si="0"/>
        <v>3.3334704872974843</v>
      </c>
      <c r="G9" s="847"/>
      <c r="H9" s="847"/>
      <c r="I9" s="847"/>
      <c r="J9" s="847"/>
      <c r="K9" s="847"/>
    </row>
    <row r="10" spans="2:11" ht="15.75">
      <c r="B10" s="223" t="s">
        <v>63</v>
      </c>
      <c r="C10" s="211" t="s">
        <v>121</v>
      </c>
      <c r="D10" s="60">
        <v>3401114</v>
      </c>
      <c r="E10" s="259">
        <f t="shared" si="0"/>
        <v>13.127849933286049</v>
      </c>
      <c r="G10" s="847"/>
      <c r="H10" s="847"/>
      <c r="I10" s="847"/>
      <c r="J10" s="847"/>
      <c r="K10" s="847"/>
    </row>
    <row r="11" spans="2:11" ht="16.5" thickBot="1">
      <c r="B11" s="224" t="s">
        <v>64</v>
      </c>
      <c r="C11" s="218" t="s">
        <v>122</v>
      </c>
      <c r="D11" s="61">
        <v>1865716</v>
      </c>
      <c r="E11" s="259">
        <f t="shared" si="0"/>
        <v>7.2014168493413369</v>
      </c>
      <c r="G11" s="847"/>
      <c r="H11" s="847"/>
      <c r="I11" s="847"/>
      <c r="J11" s="847"/>
      <c r="K11" s="847"/>
    </row>
    <row r="12" spans="2:11" ht="16.5" thickBot="1">
      <c r="B12" s="219"/>
      <c r="C12" s="220" t="s">
        <v>116</v>
      </c>
      <c r="D12" s="62">
        <f>SUM(D7:D11)</f>
        <v>25907624</v>
      </c>
      <c r="E12" s="260">
        <f>SUM(E7:E11)</f>
        <v>100.00000000000001</v>
      </c>
      <c r="G12" s="847"/>
      <c r="H12" s="847"/>
      <c r="I12" s="847"/>
      <c r="J12" s="847"/>
      <c r="K12" s="847"/>
    </row>
  </sheetData>
  <mergeCells count="4">
    <mergeCell ref="C4:C5"/>
    <mergeCell ref="D4:E4"/>
    <mergeCell ref="B2:E2"/>
    <mergeCell ref="B4:B5"/>
  </mergeCells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D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10"/>
  <sheetViews>
    <sheetView workbookViewId="0">
      <selection activeCell="H18" sqref="H18"/>
    </sheetView>
  </sheetViews>
  <sheetFormatPr defaultRowHeight="15"/>
  <cols>
    <col min="3" max="3" width="33.7109375" customWidth="1"/>
    <col min="4" max="4" width="20" customWidth="1"/>
    <col min="5" max="5" width="12.85546875" customWidth="1"/>
  </cols>
  <sheetData>
    <row r="2" spans="2:6" ht="30" customHeight="1">
      <c r="B2" s="748" t="s">
        <v>533</v>
      </c>
      <c r="C2" s="748"/>
      <c r="D2" s="748"/>
      <c r="E2" s="748"/>
      <c r="F2" s="748"/>
    </row>
    <row r="3" spans="2:6" ht="15.75" thickBot="1">
      <c r="E3" s="53" t="s">
        <v>103</v>
      </c>
    </row>
    <row r="4" spans="2:6" ht="15.75" customHeight="1">
      <c r="B4" s="763" t="s">
        <v>105</v>
      </c>
      <c r="C4" s="758" t="s">
        <v>117</v>
      </c>
      <c r="D4" s="760" t="s">
        <v>758</v>
      </c>
      <c r="E4" s="761"/>
    </row>
    <row r="5" spans="2:6" ht="16.5" thickBot="1">
      <c r="B5" s="764"/>
      <c r="C5" s="759"/>
      <c r="D5" s="208" t="s">
        <v>92</v>
      </c>
      <c r="E5" s="209" t="s">
        <v>2</v>
      </c>
    </row>
    <row r="6" spans="2:6" s="51" customFormat="1" ht="12" customHeight="1" thickBot="1">
      <c r="B6" s="221">
        <v>1</v>
      </c>
      <c r="C6" s="190">
        <v>2</v>
      </c>
      <c r="D6" s="190">
        <v>3</v>
      </c>
      <c r="E6" s="157">
        <v>4</v>
      </c>
    </row>
    <row r="7" spans="2:6" ht="15" customHeight="1">
      <c r="B7" s="222" t="s">
        <v>46</v>
      </c>
      <c r="C7" s="216" t="s">
        <v>125</v>
      </c>
      <c r="D7" s="59">
        <v>9455939</v>
      </c>
      <c r="E7" s="259">
        <f>D7/D$10*100</f>
        <v>74.870470321181031</v>
      </c>
    </row>
    <row r="8" spans="2:6" ht="15" customHeight="1">
      <c r="B8" s="223" t="s">
        <v>47</v>
      </c>
      <c r="C8" s="211" t="s">
        <v>126</v>
      </c>
      <c r="D8" s="60">
        <v>305998</v>
      </c>
      <c r="E8" s="259">
        <f t="shared" ref="E8:E9" si="0">D8/D$10*100</f>
        <v>2.4228386178612991</v>
      </c>
    </row>
    <row r="9" spans="2:6" ht="15" customHeight="1" thickBot="1">
      <c r="B9" s="224" t="s">
        <v>62</v>
      </c>
      <c r="C9" s="218" t="s">
        <v>127</v>
      </c>
      <c r="D9" s="61">
        <v>2867794</v>
      </c>
      <c r="E9" s="259">
        <f t="shared" si="0"/>
        <v>22.706691060957674</v>
      </c>
    </row>
    <row r="10" spans="2:6" ht="16.5" thickBot="1">
      <c r="B10" s="219"/>
      <c r="C10" s="220" t="s">
        <v>116</v>
      </c>
      <c r="D10" s="62">
        <f>SUM(D7:D9)</f>
        <v>12629731</v>
      </c>
      <c r="E10" s="260">
        <f>SUM(E7:E9)</f>
        <v>100</v>
      </c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G11"/>
  <sheetViews>
    <sheetView zoomScaleNormal="100" workbookViewId="0"/>
  </sheetViews>
  <sheetFormatPr defaultColWidth="9.140625" defaultRowHeight="15"/>
  <cols>
    <col min="1" max="1" width="18.7109375" customWidth="1"/>
    <col min="2" max="7" width="10.7109375" customWidth="1"/>
  </cols>
  <sheetData>
    <row r="1" spans="1:7">
      <c r="A1" s="24" t="s">
        <v>44</v>
      </c>
      <c r="B1" s="24"/>
    </row>
    <row r="2" spans="1:7" ht="15.75" thickBot="1">
      <c r="C2" s="27"/>
    </row>
    <row r="3" spans="1:7" ht="26.25" customHeight="1">
      <c r="A3" s="768" t="s">
        <v>0</v>
      </c>
      <c r="B3" s="765" t="s">
        <v>39</v>
      </c>
      <c r="C3" s="766"/>
      <c r="D3" s="765" t="s">
        <v>40</v>
      </c>
      <c r="E3" s="766"/>
      <c r="F3" s="767" t="s">
        <v>43</v>
      </c>
      <c r="G3" s="768"/>
    </row>
    <row r="4" spans="1:7" ht="14.1" customHeight="1">
      <c r="A4" s="769"/>
      <c r="B4" s="42" t="s">
        <v>36</v>
      </c>
      <c r="C4" s="43" t="s">
        <v>1</v>
      </c>
      <c r="D4" s="42" t="s">
        <v>36</v>
      </c>
      <c r="E4" s="43" t="s">
        <v>1</v>
      </c>
      <c r="F4" s="42" t="s">
        <v>36</v>
      </c>
      <c r="G4" s="44" t="s">
        <v>1</v>
      </c>
    </row>
    <row r="5" spans="1:7" ht="33.75" customHeight="1">
      <c r="A5" s="769"/>
      <c r="B5" s="11" t="s">
        <v>36</v>
      </c>
      <c r="C5" s="12" t="s">
        <v>37</v>
      </c>
      <c r="D5" s="11" t="s">
        <v>36</v>
      </c>
      <c r="E5" s="12" t="s">
        <v>37</v>
      </c>
      <c r="F5" s="11" t="s">
        <v>36</v>
      </c>
      <c r="G5" s="40" t="s">
        <v>37</v>
      </c>
    </row>
    <row r="6" spans="1:7" ht="12" customHeight="1">
      <c r="A6" s="28">
        <v>1</v>
      </c>
      <c r="B6" s="8">
        <v>2</v>
      </c>
      <c r="C6" s="9">
        <v>3</v>
      </c>
      <c r="D6" s="8">
        <v>4</v>
      </c>
      <c r="E6" s="9">
        <v>5</v>
      </c>
      <c r="F6" s="8" t="s">
        <v>41</v>
      </c>
      <c r="G6" s="28" t="s">
        <v>42</v>
      </c>
    </row>
    <row r="7" spans="1:7" ht="15" customHeight="1" thickBot="1">
      <c r="A7" s="41"/>
      <c r="B7" s="29"/>
      <c r="C7" s="30"/>
      <c r="D7" s="29"/>
      <c r="E7" s="30"/>
      <c r="F7" s="29">
        <f>B7+D7</f>
        <v>0</v>
      </c>
      <c r="G7" s="30">
        <f>C7+E7</f>
        <v>0</v>
      </c>
    </row>
    <row r="11" spans="1:7">
      <c r="A11" s="39" t="s">
        <v>38</v>
      </c>
    </row>
  </sheetData>
  <mergeCells count="4">
    <mergeCell ref="B3:C3"/>
    <mergeCell ref="D3:E3"/>
    <mergeCell ref="F3:G3"/>
    <mergeCell ref="A3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Info</vt:lpstr>
      <vt:lpstr>Tab</vt:lpstr>
      <vt:lpstr>Tab1 s</vt:lpstr>
      <vt:lpstr>Tab1</vt:lpstr>
      <vt:lpstr>Tab2</vt:lpstr>
      <vt:lpstr>Tab3</vt:lpstr>
      <vt:lpstr>Tab4</vt:lpstr>
      <vt:lpstr>Tab5</vt:lpstr>
      <vt:lpstr>Tab5s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'Tab1'!Print_Area</vt:lpstr>
      <vt:lpstr>'Tab1 s'!Print_Area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'Tab16'!Print_Area</vt:lpstr>
      <vt:lpstr>'Tab17'!Print_Area</vt:lpstr>
      <vt:lpstr>'Tab18'!Print_Area</vt:lpstr>
      <vt:lpstr>'Tab19'!Print_Area</vt:lpstr>
      <vt:lpstr>'Tab2'!Print_Area</vt:lpstr>
      <vt:lpstr>'Tab20'!Print_Area</vt:lpstr>
      <vt:lpstr>'Tab21'!Print_Area</vt:lpstr>
      <vt:lpstr>'Tab22'!Print_Area</vt:lpstr>
      <vt:lpstr>'Tab3'!Print_Area</vt:lpstr>
      <vt:lpstr>'Tab4'!Print_Area</vt:lpstr>
      <vt:lpstr>'Tab5'!Print_Area</vt:lpstr>
      <vt:lpstr>Tab5s!Print_Area</vt:lpstr>
      <vt:lpstr>'Tab6'!Print_Area</vt:lpstr>
      <vt:lpstr>'Tab7'!Print_Area</vt:lpstr>
      <vt:lpstr>'Tab8'!Print_Area</vt:lpstr>
      <vt:lpstr>'Tab9'!Print_Area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Odjel za izvj. i stat.</dc:creator>
  <cp:lastModifiedBy>Enisa Suljagić</cp:lastModifiedBy>
  <cp:lastPrinted>2023-05-15T13:47:42Z</cp:lastPrinted>
  <dcterms:created xsi:type="dcterms:W3CDTF">2019-07-26T12:02:38Z</dcterms:created>
  <dcterms:modified xsi:type="dcterms:W3CDTF">2025-05-15T11:37:52Z</dcterms:modified>
</cp:coreProperties>
</file>