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8_{CBAA88FF-B9A8-4DFF-927E-492845A4EC87}" xr6:coauthVersionLast="45" xr6:coauthVersionMax="45" xr10:uidLastSave="{00000000-0000-0000-0000-000000000000}"/>
  <bookViews>
    <workbookView xWindow="2340" yWindow="1350" windowWidth="21630" windowHeight="14850" firstSheet="49" activeTab="59" xr2:uid="{00000000-000D-0000-FFFF-FFFF00000000}"/>
  </bookViews>
  <sheets>
    <sheet name="Tabela 1" sheetId="80" r:id="rId1"/>
    <sheet name="Tabela 2" sheetId="55" r:id="rId2"/>
    <sheet name="Tabela 3" sheetId="2" r:id="rId3"/>
    <sheet name="Tabela 4" sheetId="3" r:id="rId4"/>
    <sheet name="Tabela 5" sheetId="79" r:id="rId5"/>
    <sheet name="Tabela 6" sheetId="4" r:id="rId6"/>
    <sheet name="Tabela 7" sheetId="5" r:id="rId7"/>
    <sheet name="Tabela 8" sheetId="6" r:id="rId8"/>
    <sheet name="Tabela 9" sheetId="7" r:id="rId9"/>
    <sheet name="Tabela 10" sheetId="8" r:id="rId10"/>
    <sheet name="Tabla 11" sheetId="9" r:id="rId11"/>
    <sheet name="Tabela 12" sheetId="10" r:id="rId12"/>
    <sheet name="Tabela 13" sheetId="11" r:id="rId13"/>
    <sheet name="Tabela 14" sheetId="12" r:id="rId14"/>
    <sheet name="Tabela 15" sheetId="13" r:id="rId15"/>
    <sheet name="Tabela 16" sheetId="14" r:id="rId16"/>
    <sheet name="Tabela 17" sheetId="54" r:id="rId17"/>
    <sheet name="Tabela 18" sheetId="15" r:id="rId18"/>
    <sheet name="Tabela 19" sheetId="16" r:id="rId19"/>
    <sheet name="Tabela 20" sheetId="17" r:id="rId20"/>
    <sheet name="Tabela 21" sheetId="18" r:id="rId21"/>
    <sheet name="Tabela 22" sheetId="22" r:id="rId22"/>
    <sheet name="Tabela 23" sheetId="67" r:id="rId23"/>
    <sheet name="Tabela 24" sheetId="68" r:id="rId24"/>
    <sheet name="Tabela 25" sheetId="23" r:id="rId25"/>
    <sheet name="Tabela 26" sheetId="69" r:id="rId26"/>
    <sheet name="Tabela 27" sheetId="27" r:id="rId27"/>
    <sheet name="Tabela 28" sheetId="28" r:id="rId28"/>
    <sheet name="Tabela 29" sheetId="29" r:id="rId29"/>
    <sheet name="Tabela 30" sheetId="30" r:id="rId30"/>
    <sheet name="Tabela 31" sheetId="31" r:id="rId31"/>
    <sheet name="Tabela 32" sheetId="32" r:id="rId32"/>
    <sheet name="Tabela 33" sheetId="33" r:id="rId33"/>
    <sheet name="Tabela 34" sheetId="34" r:id="rId34"/>
    <sheet name="Tabela 35" sheetId="35" r:id="rId35"/>
    <sheet name="Tabela 36" sheetId="57" r:id="rId36"/>
    <sheet name="Tabela 37" sheetId="36" r:id="rId37"/>
    <sheet name="Tabela 38" sheetId="37" r:id="rId38"/>
    <sheet name="Tabela 39" sheetId="38" r:id="rId39"/>
    <sheet name="Tabela 40" sheetId="39" r:id="rId40"/>
    <sheet name="Tabela 41" sheetId="40" r:id="rId41"/>
    <sheet name="Tabela 42" sheetId="41" r:id="rId42"/>
    <sheet name="Tabela 43" sheetId="42" r:id="rId43"/>
    <sheet name="Tabela 44" sheetId="58" r:id="rId44"/>
    <sheet name="Tabela 45" sheetId="43" r:id="rId45"/>
    <sheet name="Tabela 46" sheetId="44" r:id="rId46"/>
    <sheet name="Tabela 47" sheetId="45" r:id="rId47"/>
    <sheet name="Tabela 48" sheetId="46" r:id="rId48"/>
    <sheet name="Tabela 49" sheetId="49" r:id="rId49"/>
    <sheet name="Tabela 50" sheetId="50" r:id="rId50"/>
    <sheet name="Tabela 51" sheetId="51" r:id="rId51"/>
    <sheet name="Tabela 52" sheetId="20" r:id="rId52"/>
    <sheet name="Tabela 53" sheetId="71" r:id="rId53"/>
    <sheet name="Tabela 54" sheetId="72" r:id="rId54"/>
    <sheet name="Tabela 55" sheetId="73" r:id="rId55"/>
    <sheet name="Tabela 56" sheetId="74" r:id="rId56"/>
    <sheet name="Tabela 57" sheetId="75" r:id="rId57"/>
    <sheet name="Tabela 58" sheetId="76" r:id="rId58"/>
    <sheet name="Tabela 59" sheetId="77" r:id="rId59"/>
    <sheet name="Tabela 60" sheetId="78" r:id="rId60"/>
  </sheets>
  <definedNames>
    <definedName name="_ftn1" localSheetId="11">'Tabela 12'!$B$17</definedName>
    <definedName name="_ftn2" localSheetId="32">'Tabela 33'!#REF!</definedName>
    <definedName name="_ftn3" localSheetId="32">'Tabela 33'!$B$14</definedName>
    <definedName name="_ftnref1" localSheetId="11">'Tabela 12'!$C$14</definedName>
    <definedName name="_ftnref2" localSheetId="0">'Tabela 1'!#REF!</definedName>
    <definedName name="_ftnref3" localSheetId="0">'Tabela 1'!#REF!</definedName>
    <definedName name="_Hlk24466834" localSheetId="6">'Tabela 7'!$B$4</definedName>
    <definedName name="_Hlk48808701" localSheetId="0">'Tabela 1'!$B$28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37" l="1"/>
  <c r="K10" i="37"/>
  <c r="K8" i="37"/>
  <c r="G9" i="37"/>
  <c r="J11" i="37"/>
  <c r="I11" i="37"/>
  <c r="J9" i="37"/>
  <c r="J10" i="37"/>
  <c r="J8" i="37"/>
  <c r="F19" i="50" l="1"/>
  <c r="G18" i="50"/>
  <c r="E19" i="50"/>
  <c r="E18" i="50"/>
  <c r="D19" i="50"/>
  <c r="G10" i="49"/>
  <c r="D11" i="49"/>
  <c r="M8" i="46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D16" i="50"/>
  <c r="H15" i="50"/>
  <c r="H14" i="50"/>
  <c r="H13" i="50"/>
  <c r="F11" i="50"/>
  <c r="D11" i="50"/>
  <c r="H10" i="50"/>
  <c r="H9" i="50"/>
  <c r="H8" i="50"/>
  <c r="F16" i="49"/>
  <c r="H15" i="49"/>
  <c r="H14" i="49"/>
  <c r="H13" i="49"/>
  <c r="F11" i="49"/>
  <c r="H9" i="49"/>
  <c r="H8" i="49"/>
  <c r="I13" i="46"/>
  <c r="H13" i="46"/>
  <c r="G13" i="46"/>
  <c r="F13" i="46"/>
  <c r="K12" i="46"/>
  <c r="J12" i="46"/>
  <c r="K11" i="46"/>
  <c r="J11" i="46"/>
  <c r="M11" i="46" s="1"/>
  <c r="K10" i="46"/>
  <c r="J10" i="46"/>
  <c r="K9" i="46"/>
  <c r="J9" i="46"/>
  <c r="K8" i="46"/>
  <c r="J8" i="46"/>
  <c r="F11" i="45"/>
  <c r="D10" i="45"/>
  <c r="D11" i="45" s="1"/>
  <c r="H9" i="45"/>
  <c r="H8" i="45"/>
  <c r="H7" i="45"/>
  <c r="D18" i="44"/>
  <c r="F17" i="44"/>
  <c r="F16" i="44"/>
  <c r="F15" i="44"/>
  <c r="E18" i="44"/>
  <c r="F18" i="44" s="1"/>
  <c r="D12" i="44"/>
  <c r="F11" i="44"/>
  <c r="F10" i="44"/>
  <c r="F9" i="44"/>
  <c r="E12" i="44"/>
  <c r="F12" i="44" s="1"/>
  <c r="F7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F18" i="49" l="1"/>
  <c r="G16" i="49" s="1"/>
  <c r="M9" i="46"/>
  <c r="M10" i="46"/>
  <c r="E16" i="50"/>
  <c r="E15" i="50"/>
  <c r="E10" i="50"/>
  <c r="H16" i="50"/>
  <c r="E11" i="50"/>
  <c r="E17" i="50"/>
  <c r="H11" i="50"/>
  <c r="E8" i="50"/>
  <c r="E13" i="50"/>
  <c r="E9" i="50"/>
  <c r="E14" i="50"/>
  <c r="K13" i="46"/>
  <c r="M13" i="46" s="1"/>
  <c r="J13" i="46"/>
  <c r="M12" i="46"/>
  <c r="G19" i="43"/>
  <c r="H18" i="43" s="1"/>
  <c r="G13" i="43"/>
  <c r="H11" i="43" s="1"/>
  <c r="H8" i="43"/>
  <c r="N9" i="51"/>
  <c r="N13" i="51" s="1"/>
  <c r="O9" i="51"/>
  <c r="O13" i="51" s="1"/>
  <c r="H9" i="51"/>
  <c r="H13" i="51" s="1"/>
  <c r="I9" i="51"/>
  <c r="I13" i="51" s="1"/>
  <c r="D18" i="49"/>
  <c r="H18" i="49" s="1"/>
  <c r="G17" i="49"/>
  <c r="G15" i="49"/>
  <c r="G13" i="49"/>
  <c r="H10" i="49"/>
  <c r="D16" i="49"/>
  <c r="H11" i="49"/>
  <c r="G8" i="45"/>
  <c r="G9" i="45"/>
  <c r="H11" i="45"/>
  <c r="G7" i="45"/>
  <c r="G11" i="45" s="1"/>
  <c r="E7" i="45"/>
  <c r="E8" i="45"/>
  <c r="E9" i="45"/>
  <c r="H10" i="45"/>
  <c r="E10" i="45"/>
  <c r="G10" i="45"/>
  <c r="F8" i="44"/>
  <c r="F14" i="44"/>
  <c r="H9" i="43"/>
  <c r="H10" i="43"/>
  <c r="G10" i="58"/>
  <c r="G11" i="58"/>
  <c r="H12" i="58"/>
  <c r="G9" i="58"/>
  <c r="G8" i="58"/>
  <c r="E11" i="58"/>
  <c r="H8" i="58"/>
  <c r="E10" i="58"/>
  <c r="E8" i="58"/>
  <c r="E12" i="58" s="1"/>
  <c r="J30" i="35"/>
  <c r="H30" i="35"/>
  <c r="F30" i="35"/>
  <c r="G8" i="49" l="1"/>
  <c r="G11" i="49"/>
  <c r="G18" i="49" s="1"/>
  <c r="G9" i="49"/>
  <c r="G14" i="49"/>
  <c r="G12" i="58"/>
  <c r="G8" i="50"/>
  <c r="G15" i="50"/>
  <c r="G16" i="50"/>
  <c r="G10" i="50"/>
  <c r="G14" i="50"/>
  <c r="G9" i="50"/>
  <c r="G13" i="50"/>
  <c r="G17" i="50"/>
  <c r="G11" i="50"/>
  <c r="H15" i="43"/>
  <c r="H16" i="43"/>
  <c r="H17" i="43"/>
  <c r="H12" i="43"/>
  <c r="H13" i="43" s="1"/>
  <c r="H19" i="50"/>
  <c r="E13" i="49"/>
  <c r="E8" i="49"/>
  <c r="E17" i="49"/>
  <c r="E14" i="49"/>
  <c r="E9" i="49"/>
  <c r="E11" i="49"/>
  <c r="E10" i="49"/>
  <c r="E16" i="49"/>
  <c r="H16" i="49"/>
  <c r="E15" i="49"/>
  <c r="E11" i="45"/>
  <c r="I8" i="78"/>
  <c r="I7" i="78"/>
  <c r="H8" i="78"/>
  <c r="H7" i="78"/>
  <c r="E9" i="78"/>
  <c r="F9" i="78"/>
  <c r="G9" i="78"/>
  <c r="D9" i="78"/>
  <c r="H9" i="78" s="1"/>
  <c r="I8" i="77"/>
  <c r="I9" i="77"/>
  <c r="I7" i="77"/>
  <c r="H8" i="77"/>
  <c r="H9" i="77"/>
  <c r="H7" i="77"/>
  <c r="E10" i="77"/>
  <c r="F10" i="77"/>
  <c r="G10" i="77"/>
  <c r="D10" i="77"/>
  <c r="I10" i="76"/>
  <c r="I9" i="76"/>
  <c r="I8" i="76"/>
  <c r="H9" i="76"/>
  <c r="H10" i="76"/>
  <c r="H8" i="76"/>
  <c r="E11" i="76"/>
  <c r="F11" i="76"/>
  <c r="G11" i="76"/>
  <c r="D11" i="76"/>
  <c r="D11" i="75"/>
  <c r="E11" i="75"/>
  <c r="F11" i="75"/>
  <c r="C11" i="75"/>
  <c r="D12" i="74"/>
  <c r="E12" i="74"/>
  <c r="F12" i="74"/>
  <c r="C12" i="74"/>
  <c r="G9" i="73"/>
  <c r="H8" i="73" s="1"/>
  <c r="E7" i="71"/>
  <c r="E9" i="73"/>
  <c r="F8" i="73" s="1"/>
  <c r="D11" i="72"/>
  <c r="E11" i="72"/>
  <c r="F11" i="72"/>
  <c r="C11" i="72"/>
  <c r="F9" i="71"/>
  <c r="G8" i="71" s="1"/>
  <c r="D9" i="71"/>
  <c r="E8" i="71" s="1"/>
  <c r="E9" i="71" s="1"/>
  <c r="G19" i="50" l="1"/>
  <c r="H19" i="43"/>
  <c r="I9" i="78"/>
  <c r="H10" i="77"/>
  <c r="H11" i="76"/>
  <c r="I10" i="77"/>
  <c r="I11" i="76"/>
  <c r="H7" i="73"/>
  <c r="H9" i="73" s="1"/>
  <c r="F7" i="73"/>
  <c r="F9" i="73" s="1"/>
  <c r="G7" i="71"/>
  <c r="G9" i="71" s="1"/>
  <c r="E18" i="49"/>
  <c r="M9" i="35"/>
  <c r="L9" i="35"/>
  <c r="G8" i="34"/>
  <c r="H8" i="34"/>
  <c r="H7" i="31"/>
  <c r="H8" i="29"/>
  <c r="L9" i="23" l="1"/>
  <c r="K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E17" i="20" l="1"/>
  <c r="J12" i="42"/>
  <c r="K10" i="42" s="1"/>
  <c r="E19" i="42"/>
  <c r="E21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19" i="42"/>
  <c r="L14" i="42"/>
  <c r="L16" i="42"/>
  <c r="F18" i="42"/>
  <c r="G15" i="42" s="1"/>
  <c r="J18" i="42"/>
  <c r="L9" i="42"/>
  <c r="F9" i="41"/>
  <c r="F13" i="41"/>
  <c r="F11" i="41"/>
  <c r="F8" i="41"/>
  <c r="F10" i="41"/>
  <c r="F21" i="42" l="1"/>
  <c r="H21" i="42"/>
  <c r="J21" i="42" s="1"/>
  <c r="L21" i="42" s="1"/>
  <c r="G9" i="42"/>
  <c r="G12" i="42" s="1"/>
  <c r="G11" i="42"/>
  <c r="E15" i="20"/>
  <c r="I15" i="20"/>
  <c r="M14" i="20"/>
  <c r="M17" i="20"/>
  <c r="M18" i="20" s="1"/>
  <c r="L12" i="42"/>
  <c r="H15" i="40"/>
  <c r="K15" i="20"/>
  <c r="M12" i="20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18" i="42"/>
  <c r="K17" i="42"/>
  <c r="K15" i="42"/>
  <c r="G14" i="42"/>
  <c r="K12" i="42"/>
  <c r="K16" i="42"/>
  <c r="L19" i="42"/>
  <c r="K14" i="42"/>
  <c r="G16" i="42"/>
  <c r="F14" i="41"/>
  <c r="M15" i="20" l="1"/>
  <c r="O18" i="20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H11" i="37"/>
  <c r="F10" i="37"/>
  <c r="E11" i="37"/>
  <c r="D11" i="37"/>
  <c r="F8" i="37"/>
  <c r="F9" i="37"/>
  <c r="F11" i="37" l="1"/>
  <c r="G10" i="37" s="1"/>
  <c r="L10" i="37"/>
  <c r="L11" i="37"/>
  <c r="K21" i="69"/>
  <c r="K20" i="69"/>
  <c r="K19" i="69"/>
  <c r="H18" i="15" l="1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2" i="69" s="1"/>
  <c r="G20" i="69"/>
  <c r="G21" i="69"/>
  <c r="E12" i="69"/>
  <c r="E17" i="69"/>
  <c r="E19" i="69"/>
  <c r="E20" i="69"/>
  <c r="E21" i="69"/>
  <c r="E22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I20" i="69" s="1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22" i="69" s="1"/>
  <c r="D17" i="69"/>
  <c r="D12" i="69"/>
  <c r="L17" i="69" l="1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K15" i="68" s="1"/>
  <c r="G9" i="68"/>
  <c r="G13" i="68"/>
  <c r="G14" i="68"/>
  <c r="F15" i="68"/>
  <c r="G12" i="68" s="1"/>
  <c r="E10" i="68"/>
  <c r="D15" i="68"/>
  <c r="E11" i="68" s="1"/>
  <c r="G11" i="68" l="1"/>
  <c r="J15" i="68"/>
  <c r="E9" i="68"/>
  <c r="E14" i="68"/>
  <c r="E13" i="68"/>
  <c r="G8" i="68"/>
  <c r="G10" i="68"/>
  <c r="G15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11" i="16" l="1"/>
  <c r="I8" i="16"/>
  <c r="I10" i="16"/>
  <c r="E12" i="13"/>
  <c r="H11" i="11"/>
  <c r="H8" i="11"/>
  <c r="K8" i="11" s="1"/>
  <c r="H11" i="10"/>
  <c r="D15" i="6"/>
  <c r="F15" i="6"/>
  <c r="H15" i="6"/>
  <c r="K10" i="16" l="1"/>
  <c r="K11" i="16"/>
  <c r="J10" i="16"/>
  <c r="J11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4" i="32" s="1"/>
  <c r="G11" i="32"/>
  <c r="G12" i="32"/>
  <c r="G8" i="32"/>
  <c r="D12" i="2" l="1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L9" i="37"/>
  <c r="H12" i="8"/>
  <c r="G26" i="6"/>
  <c r="E26" i="6"/>
  <c r="G18" i="6"/>
  <c r="E18" i="6"/>
  <c r="G29" i="4"/>
  <c r="L8" i="37"/>
  <c r="G8" i="37" l="1"/>
  <c r="G11" i="37" s="1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I13" i="6" s="1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I19" i="35" s="1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J25" i="35"/>
  <c r="H14" i="32"/>
  <c r="I13" i="32" s="1"/>
  <c r="I9" i="35"/>
  <c r="K18" i="35"/>
  <c r="K12" i="35"/>
  <c r="F19" i="29"/>
  <c r="G11" i="29" s="1"/>
  <c r="M20" i="35"/>
  <c r="H17" i="28"/>
  <c r="H12" i="28"/>
  <c r="I16" i="35"/>
  <c r="I17" i="35"/>
  <c r="I18" i="35"/>
  <c r="I13" i="35"/>
  <c r="L20" i="35"/>
  <c r="H18" i="29"/>
  <c r="D19" i="29"/>
  <c r="D18" i="28"/>
  <c r="F18" i="28"/>
  <c r="G16" i="28" s="1"/>
  <c r="M14" i="35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9" i="32" l="1"/>
  <c r="I10" i="32"/>
  <c r="I14" i="32" s="1"/>
  <c r="I12" i="32"/>
  <c r="K14" i="32"/>
  <c r="I8" i="32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<sst xmlns="http://schemas.openxmlformats.org/spreadsheetml/2006/main" count="1794" uniqueCount="737">
  <si>
    <t>Banke</t>
  </si>
  <si>
    <t>31.12.2018.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</si>
  <si>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</si>
  <si>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</si>
  <si>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</si>
  <si>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</si>
  <si>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</si>
  <si>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</si>
  <si>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</si>
  <si>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</si>
  <si>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</si>
  <si>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</si>
  <si>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</si>
  <si>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</si>
  <si>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</si>
  <si>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</si>
  <si>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</si>
  <si>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</si>
  <si>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</si>
  <si>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</si>
  <si>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</si>
  <si>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</si>
  <si>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</si>
  <si>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</si>
  <si>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</si>
  <si>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</si>
  <si>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</si>
  <si>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</si>
  <si>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</si>
  <si>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</si>
  <si>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</si>
  <si>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</si>
  <si>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</si>
  <si>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</si>
  <si>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</si>
  <si>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</si>
  <si>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</si>
  <si>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</si>
  <si>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</si>
  <si>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</si>
  <si>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</si>
  <si>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</si>
  <si>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</si>
  <si>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</si>
  <si>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</si>
  <si>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</si>
  <si>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</si>
  <si>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</si>
  <si>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</si>
  <si>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</si>
  <si>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</si>
  <si>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</si>
  <si>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</si>
  <si>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</si>
  <si>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</si>
  <si>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</si>
  <si>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</si>
  <si>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</si>
  <si>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</si>
  <si>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</si>
  <si>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</si>
  <si>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</si>
  <si>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</si>
  <si>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</si>
  <si>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</si>
  <si>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</si>
  <si>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</si>
  <si>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</si>
  <si>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</si>
  <si>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</si>
  <si>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</si>
  <si>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</si>
  <si>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</si>
  <si>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</si>
  <si>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</si>
  <si>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</si>
  <si>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</si>
  <si>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</si>
  <si>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</si>
  <si>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</si>
  <si>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</si>
  <si>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</si>
  <si>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</si>
  <si>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</si>
  <si>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</si>
  <si>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</si>
  <si>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</si>
  <si>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</si>
  <si>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</si>
  <si>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</si>
  <si>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</si>
  <si>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</si>
  <si>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</si>
  <si>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</si>
  <si>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</si>
  <si>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</si>
  <si>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</si>
  <si>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</si>
  <si>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</si>
  <si>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</si>
  <si>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</si>
  <si>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</si>
  <si>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</si>
  <si>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</si>
  <si>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</si>
  <si>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</si>
  <si>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</si>
  <si>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</si>
  <si>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</si>
  <si>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</si>
  <si>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</si>
  <si>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</si>
  <si>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</si>
  <si>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</si>
  <si>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</si>
  <si>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</si>
  <si>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</si>
  <si>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</si>
  <si>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</si>
  <si>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</si>
  <si>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</si>
  <si>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</si>
  <si>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</si>
  <si>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</si>
  <si>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</si>
  <si>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</si>
  <si>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</si>
  <si>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</si>
  <si>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</si>
  <si>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</si>
  <si>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</si>
  <si>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</si>
  <si>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</si>
  <si>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</si>
  <si>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</si>
  <si>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</si>
  <si>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</si>
  <si>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</si>
  <si>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</si>
  <si>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</si>
  <si>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</si>
  <si>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</si>
  <si>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</si>
  <si>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</si>
  <si>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</si>
  <si>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16,6%</t>
  </si>
  <si>
    <t>Višak (+) / manjak (–) redovnog osnovnog kapitala</t>
  </si>
  <si>
    <t>Stopa osnovnog kapitala</t>
  </si>
  <si>
    <t>Višak (+) / manjak (–) osnovnog kapitala</t>
  </si>
  <si>
    <t>Stopa regulatornog kapitala</t>
  </si>
  <si>
    <t>17,5%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</si>
  <si>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</si>
  <si>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</si>
  <si>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</si>
  <si>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</si>
  <si>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</si>
  <si>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 xml:space="preserve"> 10,1%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</si>
  <si>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</si>
  <si>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</si>
  <si>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</si>
  <si>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</si>
  <si>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</si>
  <si>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</si>
  <si>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</si>
  <si>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</si>
  <si>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</si>
  <si>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</si>
  <si>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</si>
  <si>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</si>
  <si>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</si>
  <si>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</si>
  <si>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</si>
  <si>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</si>
  <si>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</si>
  <si>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</si>
  <si>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</si>
  <si>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</si>
  <si>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</si>
  <si>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</si>
  <si>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</si>
  <si>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</si>
  <si>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</si>
  <si>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</si>
  <si>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</si>
  <si>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</si>
  <si>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</si>
  <si>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</si>
  <si>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</si>
  <si>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</si>
  <si>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</si>
  <si>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</si>
  <si>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</si>
  <si>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</si>
  <si>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</si>
  <si>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</si>
  <si>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</si>
  <si>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</si>
  <si>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</si>
  <si>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</si>
  <si>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</si>
  <si>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</si>
  <si>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</si>
  <si>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</si>
  <si>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</si>
  <si>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</si>
  <si>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</si>
  <si>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</si>
  <si>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</si>
  <si>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</si>
  <si>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</si>
  <si>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</si>
  <si>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</si>
  <si>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</si>
  <si>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</si>
  <si>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</si>
  <si>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I  Finansijska aktiva</t>
  </si>
  <si>
    <t xml:space="preserve">    Ukupno I (1+2+3+4+5)</t>
  </si>
  <si>
    <t>II  Finansijske obaveze</t>
  </si>
  <si>
    <t>III Vanbilans</t>
  </si>
  <si>
    <t>IV  Pozicija</t>
  </si>
  <si>
    <t>Duga (iznos)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</si>
  <si>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</si>
  <si>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</si>
  <si>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</si>
  <si>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</si>
  <si>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</si>
  <si>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</si>
  <si>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</si>
  <si>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</si>
  <si>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</si>
  <si>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</si>
  <si>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</si>
  <si>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</si>
  <si>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</si>
  <si>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</si>
  <si>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</si>
  <si>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</si>
  <si>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</si>
  <si>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</si>
  <si>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</si>
  <si>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</si>
  <si>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</si>
  <si>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</si>
  <si>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</si>
  <si>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</si>
  <si>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</si>
  <si>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</si>
  <si>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</si>
  <si>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</si>
  <si>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</si>
  <si>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</si>
  <si>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</si>
  <si>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</si>
  <si>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</si>
  <si>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</si>
  <si>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</si>
  <si>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</si>
  <si>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</si>
  <si>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</si>
  <si>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</si>
  <si>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</si>
  <si>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</si>
  <si>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</si>
  <si>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</si>
  <si>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</si>
  <si>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</si>
  <si>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</si>
  <si>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</si>
  <si>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</si>
  <si>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</si>
  <si>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</si>
  <si>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</si>
  <si>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</si>
  <si>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</si>
  <si>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</si>
  <si>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</si>
  <si>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</si>
  <si>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</si>
  <si>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</si>
  <si>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</si>
  <si>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</si>
  <si>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</si>
  <si>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</si>
  <si>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</si>
  <si>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</si>
  <si>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</si>
  <si>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</si>
  <si>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</si>
  <si>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</si>
  <si>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</si>
  <si>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</si>
  <si>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</si>
  <si>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</si>
  <si>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</si>
  <si>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</si>
  <si>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</si>
  <si>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</si>
  <si>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</si>
  <si>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</si>
  <si>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</si>
  <si>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</si>
  <si>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</si>
  <si>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</si>
  <si>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</si>
  <si>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</si>
  <si>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</si>
  <si>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</si>
  <si>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</si>
  <si>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</si>
  <si>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</si>
  <si>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</si>
  <si>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</si>
  <si>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</si>
  <si>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</si>
  <si>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</si>
  <si>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</si>
  <si>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</si>
  <si>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</si>
  <si>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</si>
  <si>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</si>
  <si>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</si>
  <si>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</si>
  <si>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</si>
  <si>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</si>
  <si>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</si>
  <si>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</si>
  <si>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</si>
  <si>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</si>
  <si>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</si>
  <si>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</si>
  <si>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</si>
  <si>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</si>
  <si>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</si>
  <si>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</si>
  <si>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</si>
  <si>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</si>
  <si>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</si>
  <si>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</si>
  <si>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</si>
  <si>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</si>
  <si>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</si>
  <si>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</si>
  <si>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</si>
  <si>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</si>
  <si>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 xml:space="preserve">31.12.2019. 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</si>
  <si>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</si>
  <si>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</si>
  <si>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</si>
  <si>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</si>
  <si>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</si>
  <si>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</si>
  <si>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</si>
  <si>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</si>
  <si>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</si>
  <si>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</si>
  <si>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</si>
  <si>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</si>
  <si>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</si>
  <si>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</si>
  <si>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</si>
  <si>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</si>
  <si>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</si>
  <si>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</si>
  <si>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</si>
  <si>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</si>
  <si>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</si>
  <si>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</si>
  <si>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</si>
  <si>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Naziv banke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</si>
  <si>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</si>
  <si>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</si>
  <si>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</si>
  <si>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</si>
  <si>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</si>
  <si>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</si>
  <si>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</si>
  <si>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</si>
  <si>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</si>
  <si>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</si>
  <si>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</si>
  <si>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</si>
  <si>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</si>
  <si>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</si>
  <si>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</si>
  <si>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</si>
  <si>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</si>
  <si>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</si>
  <si>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</si>
  <si>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</si>
  <si>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II Organizacioni dijelovi banaka iz RS u FBiH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</si>
  <si>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</si>
  <si>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</si>
  <si>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</si>
  <si>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</si>
  <si>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</si>
  <si>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</si>
  <si>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</si>
  <si>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</si>
  <si>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</si>
  <si>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</si>
  <si>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</si>
  <si>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</si>
  <si>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</si>
  <si>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</si>
  <si>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</si>
  <si>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</si>
  <si>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</si>
  <si>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</si>
  <si>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</si>
  <si>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</si>
  <si>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</si>
  <si>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</si>
  <si>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</si>
  <si>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</si>
  <si>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</si>
  <si>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</si>
  <si>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</si>
  <si>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</si>
  <si>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</si>
  <si>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</si>
  <si>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</si>
  <si>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</si>
  <si>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</si>
  <si>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</si>
  <si>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</si>
  <si>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</si>
  <si>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</si>
  <si>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</si>
  <si>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</si>
  <si>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</si>
  <si>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</si>
  <si>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</si>
  <si>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</si>
  <si>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</si>
  <si>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</si>
  <si>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</si>
  <si>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</si>
  <si>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</si>
  <si>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</si>
  <si>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</si>
  <si>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</si>
  <si>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</si>
  <si>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</si>
  <si>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</si>
  <si>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</si>
  <si>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</si>
  <si>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</si>
  <si>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</si>
  <si>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</si>
  <si>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</si>
  <si>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</si>
  <si>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</si>
  <si>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</si>
  <si>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</si>
  <si>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</si>
  <si>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</si>
  <si>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</si>
  <si>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</si>
  <si>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</si>
  <si>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</si>
  <si>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</si>
  <si>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</si>
  <si>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</si>
  <si>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</si>
  <si>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</si>
  <si>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</si>
  <si>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</si>
  <si>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</si>
  <si>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</si>
  <si>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</si>
  <si>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</si>
  <si>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</si>
  <si>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</si>
  <si>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</si>
  <si>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</si>
  <si>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</si>
  <si>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</si>
  <si>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</si>
  <si>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</si>
  <si>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</si>
  <si>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</si>
  <si>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</si>
  <si>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</si>
  <si>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</si>
  <si>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Mašine i oprema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</si>
  <si>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</si>
  <si>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</si>
  <si>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</si>
  <si>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</si>
  <si>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</si>
  <si>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</si>
  <si>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</si>
  <si>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</si>
  <si>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</si>
  <si>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</si>
  <si>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>Volumen otkupljenih novčanih potraživanja i isplaćenih kupčevih obaveza prema dobavljačima</t>
  </si>
  <si>
    <t xml:space="preserve"> 31.12.2018.</t>
  </si>
  <si>
    <t xml:space="preserve"> 31.12.2019.</t>
  </si>
  <si>
    <t>Učešće            %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</si>
  <si>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</si>
  <si>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</si>
  <si>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</si>
  <si>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</si>
  <si>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</si>
  <si>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</si>
  <si>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</si>
  <si>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</si>
  <si>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</si>
  <si>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</si>
  <si>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</si>
  <si>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 xml:space="preserve">  - 000 KM -</t>
  </si>
  <si>
    <t>Vrsta faktoringa/domicilnost</t>
  </si>
  <si>
    <t>OBAVEZE:</t>
  </si>
  <si>
    <t xml:space="preserve"> 31.12.2019. 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</si>
  <si>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</si>
  <si>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</si>
  <si>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</si>
  <si>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</si>
  <si>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</si>
  <si>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</si>
  <si>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</si>
  <si>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</si>
  <si>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</si>
  <si>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</si>
  <si>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</si>
  <si>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</si>
  <si>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</si>
  <si>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</si>
  <si>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</si>
  <si>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</si>
  <si>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</si>
  <si>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</si>
  <si>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</si>
  <si>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</si>
  <si>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</si>
  <si>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</si>
  <si>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</si>
  <si>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</si>
  <si>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</si>
  <si>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</si>
  <si>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</si>
  <si>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</si>
  <si>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</si>
  <si>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</si>
  <si>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</si>
  <si>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</si>
  <si>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</si>
  <si>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</si>
  <si>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</si>
  <si>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</si>
  <si>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</si>
  <si>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</si>
  <si>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</si>
  <si>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</si>
  <si>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</si>
  <si>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</si>
  <si>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</si>
  <si>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</si>
  <si>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</si>
  <si>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</si>
  <si>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</si>
  <si>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</si>
  <si>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</si>
  <si>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</si>
  <si>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</si>
  <si>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</si>
  <si>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</si>
  <si>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</si>
  <si>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</si>
  <si>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</si>
  <si>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</si>
  <si>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</si>
  <si>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</si>
  <si>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</si>
  <si>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</si>
  <si>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</si>
  <si>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</si>
  <si>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</si>
  <si>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</si>
  <si>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</si>
  <si>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</si>
  <si>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</si>
  <si>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>(13/11)</t>
  </si>
  <si>
    <t xml:space="preserve"> VP svih nivoa vlasti u BiH</t>
  </si>
  <si>
    <t xml:space="preserve"> Državni VP (druge zemlje)</t>
  </si>
  <si>
    <t>Korporativne obveznice*</t>
  </si>
  <si>
    <t>Nebankarske finans. instit.</t>
  </si>
  <si>
    <t>Likvidna sredstva*/neto aktiva</t>
  </si>
  <si>
    <t>Izvršene platne transakcije</t>
  </si>
  <si>
    <t>Broj transakcija</t>
  </si>
  <si>
    <t>DPP</t>
  </si>
  <si>
    <t>UPP</t>
  </si>
  <si>
    <t>Transakcije DPP</t>
  </si>
  <si>
    <t>Valuta</t>
  </si>
  <si>
    <t>Priliv</t>
  </si>
  <si>
    <t xml:space="preserve">     Odliv</t>
  </si>
  <si>
    <t>USD</t>
  </si>
  <si>
    <t>Ostale valute</t>
  </si>
  <si>
    <t>Vrsta transakcije</t>
  </si>
  <si>
    <t>Transakcije</t>
  </si>
  <si>
    <t xml:space="preserve">Gotovinske </t>
  </si>
  <si>
    <t>Bezgotovinske</t>
  </si>
  <si>
    <t>Transakcije - vrijednost u KM</t>
  </si>
  <si>
    <t>Otkup</t>
  </si>
  <si>
    <t>Prodaja</t>
  </si>
  <si>
    <t xml:space="preserve">      Prodaja</t>
  </si>
  <si>
    <t>7 (5/3)</t>
  </si>
  <si>
    <t>8 (6/4)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</si>
  <si>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</si>
  <si>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</si>
  <si>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</si>
  <si>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</si>
  <si>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</si>
  <si>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Ukupna vrijednost transakcija (000 KM)</t>
  </si>
  <si>
    <t>Vrijednost (000 KM)</t>
  </si>
  <si>
    <t>Vrijednost transakcija (000 KM)</t>
  </si>
  <si>
    <t>Vrijednost    (000 KM)</t>
  </si>
  <si>
    <t>Vrijednost     (000 KM)</t>
  </si>
  <si>
    <t>31.12.2020.</t>
  </si>
  <si>
    <t xml:space="preserve">       31.12.2020.</t>
  </si>
  <si>
    <t xml:space="preserve"> 31.12.2020.</t>
  </si>
  <si>
    <t xml:space="preserve">                  31.12.2018.</t>
  </si>
  <si>
    <t xml:space="preserve">                 31.12.2019.</t>
  </si>
  <si>
    <t xml:space="preserve">    31.12.2020.</t>
  </si>
  <si>
    <t xml:space="preserve">31.12.2020. </t>
  </si>
  <si>
    <t xml:space="preserve">Za period 01.01. - 31.12.2019. </t>
  </si>
  <si>
    <t xml:space="preserve">Za period 01.01. - 31.12.2020. </t>
  </si>
  <si>
    <t xml:space="preserve"> 31.12.2020. </t>
  </si>
  <si>
    <t>01.01.-31.12.2019.</t>
  </si>
  <si>
    <t>01.01.-31.12.2020.</t>
  </si>
  <si>
    <t>01.01.-31.12.2020. </t>
  </si>
  <si>
    <t>01.01. - 31.12.2019.</t>
  </si>
  <si>
    <t>01.01. - 31.12.2020.</t>
  </si>
  <si>
    <t xml:space="preserve">01.01. - 31.12.2019. </t>
  </si>
  <si>
    <t xml:space="preserve">01.01. - 31.12.2020. </t>
  </si>
  <si>
    <t>01.01. -31.12.2019.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</si>
  <si>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</si>
  <si>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</si>
  <si>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</si>
  <si>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</si>
  <si>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</si>
  <si>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</si>
  <si>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</si>
  <si>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</si>
  <si>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</si>
  <si>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Union banka d.d. Sarajevo</t>
  </si>
  <si>
    <t>* Najveći dio, od cca. 92,9%, odnosi se na obveznice banaka iz EU i SAD, a preostali dio na obveznice kompanija iz EU i BiH.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</si>
  <si>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</si>
  <si>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</si>
  <si>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</si>
  <si>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2016.</t>
  </si>
  <si>
    <t>2017.</t>
  </si>
  <si>
    <t>2018.</t>
  </si>
  <si>
    <t>Rast BDP-a u %</t>
  </si>
  <si>
    <t>SAD</t>
  </si>
  <si>
    <t>Eurozona</t>
  </si>
  <si>
    <t>EU</t>
  </si>
  <si>
    <t>BiH</t>
  </si>
  <si>
    <t>Promjena potrošačkih cijena (CPI), godišnji prosjek u %</t>
  </si>
  <si>
    <t>Najvažnije kamatne stope</t>
  </si>
  <si>
    <t>***Eurostat za države članice EU, 10-godišnji prinos koji se koristi za računanje kriterija iz Maastrichta: podaci za zadnji mjesec izvještajnog razdoblja</t>
  </si>
  <si>
    <t>Tabela 60: Izvještene sumnjive transakcije po broju i vrijednosti – MKO</t>
  </si>
  <si>
    <t>Tabela 59: Izvještene sumnjive transakcije po broju i vrijednosti - banke</t>
  </si>
  <si>
    <t>Tabela 58: Izvještene transakcije po broju i vrijednosti - banke</t>
  </si>
  <si>
    <t xml:space="preserve">Tabela 57: Izvršeni mjenjački poslovi ovlaštenih mjenjača </t>
  </si>
  <si>
    <t xml:space="preserve">Tabela 56: Izvršeni mjenjački poslovi banaka </t>
  </si>
  <si>
    <t xml:space="preserve">Tabela 55: Obim UPP-a </t>
  </si>
  <si>
    <t>Tabela 54: Obim DPP-a</t>
  </si>
  <si>
    <t>Tabela 53: Obim UPP-a i DPP-a</t>
  </si>
  <si>
    <t>Tabela 52: Nominalni iznos otkupljenih novčanih potraživanja i isplaćenih kupčevih obaveza prema dobavljačima u FBiH, prema vrsti faktoringa i domicilnosti</t>
  </si>
  <si>
    <t>Tabela 51: Struktura broja zaključenih ugovora i iznosa finansiranja lizing sistema</t>
  </si>
  <si>
    <t>Tabela 50: Struktura ukupnih rashoda</t>
  </si>
  <si>
    <t>Tabela 49: Struktura ukupnih prihoda</t>
  </si>
  <si>
    <t>Tabela 48: Pregled rezervi za finansijski lizing</t>
  </si>
  <si>
    <t>Tabela 47: Struktura neto bilansnih pozicija aktive</t>
  </si>
  <si>
    <t>Tabela 46: Struktura potraživanja po finansijskom lizingu - uporedni pregled</t>
  </si>
  <si>
    <t>Tabela 45: Struktura potraživanja po finansijskom lizingu</t>
  </si>
  <si>
    <t>Tabela 44: Kvalifikaciona struktura zaposlenih u lizing društvima FBiH</t>
  </si>
  <si>
    <t>Tabela 43: Zbirni bilans uspjeha mikrokreditnog sektora</t>
  </si>
  <si>
    <t xml:space="preserve">Tabela 42: RKG </t>
  </si>
  <si>
    <t>Tabela 41: Sektorska i ročna struktura mikrokredita</t>
  </si>
  <si>
    <t xml:space="preserve">Tabela 40: Neto mikrokrediti  </t>
  </si>
  <si>
    <t xml:space="preserve">Tabela 39: Struktura kapitala mikrokreditnog sektora  </t>
  </si>
  <si>
    <t xml:space="preserve">Tabela 38: Ročna struktura uzetih kredita </t>
  </si>
  <si>
    <t xml:space="preserve">Tabela 37: Bilans stanja mikrokreditnog sektora   </t>
  </si>
  <si>
    <t>Tabela 36: Kvalifikaciona struktura zaposlenih u MKO u FBiH</t>
  </si>
  <si>
    <t>Tabela 34: Ročna usklađenost finansijske aktive i obaveza do 180 dana</t>
  </si>
  <si>
    <t>Tabela 33: Koeficijenti likvidnosti</t>
  </si>
  <si>
    <t>Tabela 32: Ročna struktura depozita po preostalom dospijeću</t>
  </si>
  <si>
    <t>Tabela 31: LCR</t>
  </si>
  <si>
    <t>Tabela 30: Pokazatelji profitabilnosti, produktivnosti i efikasnosti</t>
  </si>
  <si>
    <t>Tabela 29: Struktura ukupnih rashoda</t>
  </si>
  <si>
    <t>Tabela 28: Struktura ukupnih prihoda</t>
  </si>
  <si>
    <t>Tabela 27: Ostvareni finansijski rezultat: dobit/gubitak</t>
  </si>
  <si>
    <t>Tabela 26: Krediti prema nivoima kreditnog rizika</t>
  </si>
  <si>
    <t>Tabela 25: Ročna struktura kredita</t>
  </si>
  <si>
    <t>Tabela 24: Sektorska struktura kredita</t>
  </si>
  <si>
    <t xml:space="preserve">Tabela 22: Finansijska imovina, vanbilansne stavke i ECL </t>
  </si>
  <si>
    <t>Tabela 21: Stopa finansijske poluge</t>
  </si>
  <si>
    <t>Tabela 20: Pokazatelji adekvatnosti kapitala</t>
  </si>
  <si>
    <t>Tabela 19: Struktura izloženosti riziku</t>
  </si>
  <si>
    <t xml:space="preserve">Tabela 18: Izvještaj o stanju regulatornog kapitala </t>
  </si>
  <si>
    <t>Tabela 17: Krediti, štednja i depoziti stanovništva</t>
  </si>
  <si>
    <t>Tabela 16: Ročna struktura štednih depozita stanovništva</t>
  </si>
  <si>
    <t xml:space="preserve">Tabela 15: Štednja stanovništva  </t>
  </si>
  <si>
    <t>Tabela 14: Sektorska struktura depozita</t>
  </si>
  <si>
    <t>Tabela 13: Vrijednosni papiri entitetskih vlada BiH</t>
  </si>
  <si>
    <t>Tabela 12: Ulaganja u vrijednosne papire prema vrsti instrumenta</t>
  </si>
  <si>
    <t>Tabela 11: Novčana sredstva banaka</t>
  </si>
  <si>
    <t xml:space="preserve">Tabela 10: Učešće grupa banaka u ukupnoj aktivi </t>
  </si>
  <si>
    <t>Tabela 9: Aktiva banaka prema vlasničkoj strukturi</t>
  </si>
  <si>
    <t>Tabela 8: Bilans stanja</t>
  </si>
  <si>
    <t>Tabela 7: Ukupna aktiva po zaposlenom</t>
  </si>
  <si>
    <t>Tabela 6: Kvalifikaciona struktura zaposlenih u bankama FBiH</t>
  </si>
  <si>
    <t>Tabela 5: Tržišni udjeli banaka prema vrsti vlasništva (većinskom kapitalu)</t>
  </si>
  <si>
    <t>Tabela 4: Struktura vlasništva prema učešću državnog, privatnog i stranog kapitala</t>
  </si>
  <si>
    <t xml:space="preserve"> Tabela 3: Struktura vlasništva prema ukupnom kapitalu</t>
  </si>
  <si>
    <t>Finansijska imovina po amortizovanom trošku</t>
  </si>
  <si>
    <t>2019.</t>
  </si>
  <si>
    <t>2020.</t>
  </si>
  <si>
    <t>Područje/kamatne stope</t>
  </si>
  <si>
    <t>Slovenija</t>
  </si>
  <si>
    <t>Hrvatska</t>
  </si>
  <si>
    <t>Srbija</t>
  </si>
  <si>
    <t>SAD*</t>
  </si>
  <si>
    <t>* SAD još nije službeno objavio podatak za godišnji prosjek pa je korištena inflacija za decembar</t>
  </si>
  <si>
    <t>Izvor: MMF, World Economic Outlook Database, April 2020, Eurostat</t>
  </si>
  <si>
    <t>Porez na dobit</t>
  </si>
  <si>
    <t>Ukupni rashodi (1+2+3+4)</t>
  </si>
  <si>
    <t>6-mjesečni Euribor u %**</t>
  </si>
  <si>
    <t xml:space="preserve">**Podatak za period odnosi se na Euribor na prvi radni dan zadnjeg mjeseca u izvještajnom periodu. </t>
  </si>
  <si>
    <t xml:space="preserve">Tabela 1: Izdvojeni makroekonomski pokazatelji </t>
  </si>
  <si>
    <t>Prinos na 10-godišnju državnu obveznicu Njemačke u %***</t>
  </si>
  <si>
    <t>Prinos na 10-godišnju državnu obveznicu Italije u %</t>
  </si>
  <si>
    <t>Tabela 23: Izloženost prema nivoima kreditnog rizika</t>
  </si>
  <si>
    <t>Tabela 35: Devizna usklađenost finansijske aktive i obaveza (EUR i ukupno)</t>
  </si>
  <si>
    <t>Tabela 2: Banke FBiH, organizacioni dijelovi banaka iz RS u FBiH i mreža bankomata i POS uređaja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</si>
</sst>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59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31" fillId="0" borderId="7" xfId="0" applyFont="1" applyBorder="1" applyAlignment="1">
      <alignment horizontal="center" vertical="center" wrapText="1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6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6" fillId="0" borderId="0" xfId="0" applyNumberFormat="1" applyFont="1" applyBorder="1" applyAlignment="1">
      <alignment horizontal="right" vertical="center" wrapText="1"/>
    </xf>
    <xf numFmtId="0" fontId="56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3" fontId="31" fillId="0" borderId="3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3" fontId="11" fillId="6" borderId="9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/>
    <xf numFmtId="2" fontId="0" fillId="0" borderId="0" xfId="0" applyNumberFormat="1"/>
    <xf numFmtId="2" fontId="32" fillId="0" borderId="0" xfId="0" applyNumberFormat="1" applyFont="1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2" fontId="0" fillId="6" borderId="0" xfId="0" applyNumberFormat="1" applyFill="1"/>
    <xf numFmtId="2" fontId="32" fillId="6" borderId="0" xfId="0" applyNumberFormat="1" applyFont="1" applyFill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0" fillId="0" borderId="2" xfId="0" applyFont="1" applyBorder="1"/>
    <xf numFmtId="0" fontId="4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justify" vertical="center" wrapText="1"/>
    </xf>
    <xf numFmtId="0" fontId="0" fillId="0" borderId="5" xfId="0" applyBorder="1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6" fontId="2" fillId="0" borderId="0" xfId="0" applyNumberFormat="1" applyFont="1"/>
    <xf numFmtId="3" fontId="9" fillId="0" borderId="0" xfId="0" applyNumberFormat="1" applyFont="1"/>
    <xf numFmtId="2" fontId="0" fillId="0" borderId="0" xfId="0" applyNumberFormat="1" applyBorder="1" applyAlignment="1">
      <alignment horizontal="center" vertical="center" wrapText="1"/>
    </xf>
    <xf numFmtId="0" fontId="57" fillId="0" borderId="0" xfId="1" applyFont="1" applyAlignment="1">
      <alignment horizontal="left" vertical="center"/>
    </xf>
    <xf numFmtId="0" fontId="57" fillId="0" borderId="0" xfId="1" applyFont="1" applyAlignment="1">
      <alignment horizontal="left" wrapText="1"/>
    </xf>
    <xf numFmtId="0" fontId="33" fillId="2" borderId="0" xfId="0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3" fillId="5" borderId="18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/>
    </xf>
    <xf numFmtId="0" fontId="33" fillId="5" borderId="3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4429-D7BF-4BBA-94D7-717B06092382}">
  <dimension ref="B5:H28"/>
  <sheetViews>
    <sheetView workbookViewId="0">
      <selection activeCell="F30" sqref="F30"/>
    </sheetView>
  </sheetViews>
  <sheetFormatPr defaultRowHeight="15" x14ac:dyDescent="0.25"/>
  <cols>
    <col min="2" max="2" width="7.42578125" customWidth="1"/>
    <col min="3" max="3" width="42.140625" customWidth="1"/>
    <col min="4" max="4" width="10.28515625" customWidth="1"/>
    <col min="5" max="5" width="9.85546875" customWidth="1"/>
    <col min="6" max="7" width="9.7109375" customWidth="1"/>
    <col min="8" max="8" width="10.140625" customWidth="1"/>
  </cols>
  <sheetData>
    <row r="5" spans="2:8" ht="16.5" customHeight="1" thickBot="1" x14ac:dyDescent="0.3">
      <c r="B5" s="998" t="s">
        <v>731</v>
      </c>
      <c r="C5" s="998"/>
      <c r="D5" s="998"/>
      <c r="E5" s="998"/>
      <c r="F5" s="998"/>
      <c r="G5" s="998"/>
      <c r="H5" s="998"/>
    </row>
    <row r="6" spans="2:8" ht="21.75" customHeight="1" thickBot="1" x14ac:dyDescent="0.3">
      <c r="B6" s="976" t="s">
        <v>138</v>
      </c>
      <c r="C6" s="973" t="s">
        <v>720</v>
      </c>
      <c r="D6" s="964" t="s">
        <v>650</v>
      </c>
      <c r="E6" s="964" t="s">
        <v>651</v>
      </c>
      <c r="F6" s="964" t="s">
        <v>652</v>
      </c>
      <c r="G6" s="964" t="s">
        <v>718</v>
      </c>
      <c r="H6" s="974" t="s">
        <v>719</v>
      </c>
    </row>
    <row r="7" spans="2:8" s="336" customFormat="1" ht="13.5" thickBot="1" x14ac:dyDescent="0.25">
      <c r="B7" s="343">
        <v>1</v>
      </c>
      <c r="C7" s="571">
        <v>2</v>
      </c>
      <c r="D7" s="571">
        <v>3</v>
      </c>
      <c r="E7" s="571">
        <v>4</v>
      </c>
      <c r="F7" s="571">
        <v>5</v>
      </c>
      <c r="G7" s="571">
        <v>6</v>
      </c>
      <c r="H7" s="977">
        <v>7</v>
      </c>
    </row>
    <row r="8" spans="2:8" ht="18.75" customHeight="1" thickBot="1" x14ac:dyDescent="0.3">
      <c r="B8" s="999" t="s">
        <v>653</v>
      </c>
      <c r="C8" s="1000"/>
      <c r="D8" s="1000"/>
      <c r="E8" s="1000"/>
      <c r="F8" s="1000"/>
      <c r="G8" s="1000"/>
      <c r="H8" s="1001"/>
    </row>
    <row r="9" spans="2:8" ht="15.75" x14ac:dyDescent="0.25">
      <c r="B9" s="280" t="s">
        <v>373</v>
      </c>
      <c r="C9" s="990" t="s">
        <v>654</v>
      </c>
      <c r="D9" s="983">
        <v>1.5</v>
      </c>
      <c r="E9" s="983">
        <v>2.2000000000000002</v>
      </c>
      <c r="F9" s="983">
        <v>2.9</v>
      </c>
      <c r="G9" s="983">
        <v>2.2999999999999998</v>
      </c>
      <c r="H9" s="984">
        <v>-3.5</v>
      </c>
    </row>
    <row r="10" spans="2:8" ht="15.75" x14ac:dyDescent="0.25">
      <c r="B10" s="284" t="s">
        <v>374</v>
      </c>
      <c r="C10" s="991" t="s">
        <v>655</v>
      </c>
      <c r="D10" s="975">
        <v>1.9</v>
      </c>
      <c r="E10" s="975">
        <v>2.5</v>
      </c>
      <c r="F10" s="975">
        <v>1.9</v>
      </c>
      <c r="G10" s="975">
        <v>1.3</v>
      </c>
      <c r="H10" s="980">
        <v>-6.6</v>
      </c>
    </row>
    <row r="11" spans="2:8" ht="15.75" x14ac:dyDescent="0.25">
      <c r="B11" s="284" t="s">
        <v>375</v>
      </c>
      <c r="C11" s="991" t="s">
        <v>656</v>
      </c>
      <c r="D11" s="975">
        <v>2.1</v>
      </c>
      <c r="E11" s="975">
        <v>2.7</v>
      </c>
      <c r="F11" s="975">
        <v>2.1</v>
      </c>
      <c r="G11" s="975">
        <v>1.5</v>
      </c>
      <c r="H11" s="980">
        <v>-6.2</v>
      </c>
    </row>
    <row r="12" spans="2:8" ht="15.75" customHeight="1" x14ac:dyDescent="0.25">
      <c r="B12" s="284" t="s">
        <v>377</v>
      </c>
      <c r="C12" s="991" t="s">
        <v>721</v>
      </c>
      <c r="D12" s="975">
        <v>3.1</v>
      </c>
      <c r="E12" s="975">
        <v>4.8</v>
      </c>
      <c r="F12" s="975">
        <v>4.0999999999999996</v>
      </c>
      <c r="G12" s="975">
        <v>2.4</v>
      </c>
      <c r="H12" s="980">
        <v>-5.5</v>
      </c>
    </row>
    <row r="13" spans="2:8" ht="15.75" x14ac:dyDescent="0.25">
      <c r="B13" s="284" t="s">
        <v>378</v>
      </c>
      <c r="C13" s="991" t="s">
        <v>722</v>
      </c>
      <c r="D13" s="975">
        <v>3.5</v>
      </c>
      <c r="E13" s="975">
        <v>3.1</v>
      </c>
      <c r="F13" s="975">
        <v>2.7</v>
      </c>
      <c r="G13" s="975">
        <v>2.9</v>
      </c>
      <c r="H13" s="980">
        <v>-8.4</v>
      </c>
    </row>
    <row r="14" spans="2:8" ht="15.75" x14ac:dyDescent="0.25">
      <c r="B14" s="284" t="s">
        <v>379</v>
      </c>
      <c r="C14" s="991" t="s">
        <v>723</v>
      </c>
      <c r="D14" s="975">
        <v>3.3</v>
      </c>
      <c r="E14" s="975">
        <v>2.1</v>
      </c>
      <c r="F14" s="975">
        <v>4.4000000000000004</v>
      </c>
      <c r="G14" s="975">
        <v>4.2</v>
      </c>
      <c r="H14" s="980">
        <v>-1</v>
      </c>
    </row>
    <row r="15" spans="2:8" ht="16.5" thickBot="1" x14ac:dyDescent="0.3">
      <c r="B15" s="285" t="s">
        <v>380</v>
      </c>
      <c r="C15" s="992" t="s">
        <v>657</v>
      </c>
      <c r="D15" s="979">
        <v>3.2</v>
      </c>
      <c r="E15" s="979">
        <v>3.1</v>
      </c>
      <c r="F15" s="979">
        <v>3.6</v>
      </c>
      <c r="G15" s="979">
        <v>2.7</v>
      </c>
      <c r="H15" s="978">
        <v>-5.5</v>
      </c>
    </row>
    <row r="16" spans="2:8" ht="15.75" customHeight="1" thickBot="1" x14ac:dyDescent="0.3">
      <c r="B16" s="999" t="s">
        <v>658</v>
      </c>
      <c r="C16" s="1000"/>
      <c r="D16" s="1000"/>
      <c r="E16" s="1000"/>
      <c r="F16" s="1000"/>
      <c r="G16" s="1000"/>
      <c r="H16" s="1001"/>
    </row>
    <row r="17" spans="2:8" ht="15.75" x14ac:dyDescent="0.25">
      <c r="B17" s="280" t="s">
        <v>373</v>
      </c>
      <c r="C17" s="982" t="s">
        <v>724</v>
      </c>
      <c r="D17" s="983">
        <v>1.3</v>
      </c>
      <c r="E17" s="983">
        <v>2.1</v>
      </c>
      <c r="F17" s="983">
        <v>2.4</v>
      </c>
      <c r="G17" s="983">
        <v>1.8</v>
      </c>
      <c r="H17" s="984">
        <v>1.4</v>
      </c>
    </row>
    <row r="18" spans="2:8" ht="15.75" x14ac:dyDescent="0.25">
      <c r="B18" s="284" t="s">
        <v>374</v>
      </c>
      <c r="C18" s="981" t="s">
        <v>655</v>
      </c>
      <c r="D18" s="975">
        <v>0.2</v>
      </c>
      <c r="E18" s="975">
        <v>1.5</v>
      </c>
      <c r="F18" s="975">
        <v>1.8</v>
      </c>
      <c r="G18" s="975">
        <v>1.2</v>
      </c>
      <c r="H18" s="980">
        <v>0.3</v>
      </c>
    </row>
    <row r="19" spans="2:8" ht="16.5" thickBot="1" x14ac:dyDescent="0.3">
      <c r="B19" s="285" t="s">
        <v>375</v>
      </c>
      <c r="C19" s="985" t="s">
        <v>657</v>
      </c>
      <c r="D19" s="979">
        <v>-1.6</v>
      </c>
      <c r="E19" s="979">
        <v>0.8</v>
      </c>
      <c r="F19" s="979">
        <v>1.6</v>
      </c>
      <c r="G19" s="979">
        <v>0.3</v>
      </c>
      <c r="H19" s="978">
        <v>-1.6</v>
      </c>
    </row>
    <row r="20" spans="2:8" ht="15.75" customHeight="1" thickBot="1" x14ac:dyDescent="0.3">
      <c r="B20" s="1002" t="s">
        <v>659</v>
      </c>
      <c r="C20" s="1003"/>
      <c r="D20" s="1003"/>
      <c r="E20" s="1003"/>
      <c r="F20" s="1003"/>
      <c r="G20" s="1003"/>
      <c r="H20" s="1004"/>
    </row>
    <row r="21" spans="2:8" x14ac:dyDescent="0.25">
      <c r="B21" s="987" t="s">
        <v>373</v>
      </c>
      <c r="C21" s="988" t="s">
        <v>729</v>
      </c>
      <c r="D21" s="967">
        <v>-0.22</v>
      </c>
      <c r="E21" s="967">
        <v>-0.27</v>
      </c>
      <c r="F21" s="967">
        <v>-0.25</v>
      </c>
      <c r="G21" s="967">
        <v>-0.35</v>
      </c>
      <c r="H21" s="968">
        <v>-0.51</v>
      </c>
    </row>
    <row r="22" spans="2:8" ht="30" x14ac:dyDescent="0.25">
      <c r="B22" s="604" t="s">
        <v>374</v>
      </c>
      <c r="C22" s="986" t="s">
        <v>732</v>
      </c>
      <c r="D22" s="972">
        <v>0.25</v>
      </c>
      <c r="E22" s="972">
        <v>0.3</v>
      </c>
      <c r="F22" s="972">
        <v>0.19</v>
      </c>
      <c r="G22" s="995">
        <v>-0.3</v>
      </c>
      <c r="H22" s="969">
        <v>-0.62</v>
      </c>
    </row>
    <row r="23" spans="2:8" ht="30.75" thickBot="1" x14ac:dyDescent="0.3">
      <c r="B23" s="989" t="s">
        <v>375</v>
      </c>
      <c r="C23" s="971" t="s">
        <v>733</v>
      </c>
      <c r="D23" s="970">
        <v>1.89</v>
      </c>
      <c r="E23" s="970">
        <v>1.8</v>
      </c>
      <c r="F23" s="970">
        <v>2.98</v>
      </c>
      <c r="G23" s="970">
        <v>1.37</v>
      </c>
      <c r="H23" s="953">
        <v>0.57999999999999996</v>
      </c>
    </row>
    <row r="24" spans="2:8" x14ac:dyDescent="0.25">
      <c r="C24" s="986"/>
      <c r="D24" s="972"/>
      <c r="E24" s="972"/>
      <c r="F24" s="972"/>
      <c r="G24" s="972"/>
      <c r="H24" s="972"/>
    </row>
    <row r="25" spans="2:8" ht="15.75" customHeight="1" x14ac:dyDescent="0.25">
      <c r="B25" s="1005" t="s">
        <v>725</v>
      </c>
      <c r="C25" s="1005"/>
      <c r="D25" s="1005"/>
      <c r="E25" s="1005"/>
      <c r="F25" s="1005"/>
      <c r="G25" s="1005"/>
      <c r="H25" s="1005"/>
    </row>
    <row r="26" spans="2:8" x14ac:dyDescent="0.25">
      <c r="B26" s="996" t="s">
        <v>730</v>
      </c>
      <c r="C26" s="996"/>
      <c r="D26" s="996"/>
      <c r="E26" s="996"/>
      <c r="F26" s="996"/>
      <c r="G26" s="996"/>
      <c r="H26" s="996"/>
    </row>
    <row r="27" spans="2:8" ht="28.5" customHeight="1" x14ac:dyDescent="0.25">
      <c r="B27" s="997" t="s">
        <v>660</v>
      </c>
      <c r="C27" s="997"/>
      <c r="D27" s="997"/>
      <c r="E27" s="997"/>
      <c r="F27" s="997"/>
      <c r="G27" s="997"/>
      <c r="H27" s="997"/>
    </row>
    <row r="28" spans="2:8" x14ac:dyDescent="0.25">
      <c r="B28" s="336" t="s">
        <v>726</v>
      </c>
      <c r="C28" s="336"/>
    </row>
  </sheetData>
  <mergeCells count="7">
    <mergeCell ref="B26:H26"/>
    <mergeCell ref="B27:H27"/>
    <mergeCell ref="B5:H5"/>
    <mergeCell ref="B8:H8"/>
    <mergeCell ref="B16:H16"/>
    <mergeCell ref="B20:H20"/>
    <mergeCell ref="B25:H25"/>
  </mergeCells>
  <hyperlinks>
    <hyperlink ref="B26" r:id="rId1" display="https://www.euribor-rates.eu/euribor-rates-by-year.asp" xr:uid="{7131E151-9E3D-4CE4-8DC8-A20178D9CECC}"/>
    <hyperlink ref="B27" r:id="rId2" display="https://ec.europa.eu/eurostat/data/database" xr:uid="{46A902AF-2851-419F-AF2F-A92A6AC3A77C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J16" sqref="J16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58</v>
      </c>
      <c r="D2" s="4"/>
      <c r="E2" s="4"/>
      <c r="F2" s="4"/>
      <c r="G2" s="4"/>
      <c r="H2" s="4"/>
      <c r="I2" s="4"/>
      <c r="J2" s="4"/>
      <c r="K2" s="4"/>
      <c r="L2" s="28" t="s">
        <v>396</v>
      </c>
    </row>
    <row r="3" spans="2:12" ht="20.100000000000001" customHeight="1" thickBot="1" x14ac:dyDescent="0.3">
      <c r="B3" s="1068" t="s">
        <v>709</v>
      </c>
      <c r="C3" s="1069"/>
      <c r="D3" s="1069"/>
      <c r="E3" s="1069"/>
      <c r="F3" s="1069"/>
      <c r="G3" s="1069"/>
      <c r="H3" s="1069"/>
      <c r="I3" s="1069"/>
      <c r="J3" s="1069"/>
      <c r="K3" s="1069"/>
      <c r="L3" s="1070"/>
    </row>
    <row r="4" spans="2:12" ht="15.75" x14ac:dyDescent="0.25">
      <c r="B4" s="1071" t="s">
        <v>138</v>
      </c>
      <c r="C4" s="1075" t="s">
        <v>52</v>
      </c>
      <c r="D4" s="1075" t="s">
        <v>1</v>
      </c>
      <c r="E4" s="1075"/>
      <c r="F4" s="1075"/>
      <c r="G4" s="1075" t="s">
        <v>340</v>
      </c>
      <c r="H4" s="1075"/>
      <c r="I4" s="1075"/>
      <c r="J4" s="1075" t="s">
        <v>618</v>
      </c>
      <c r="K4" s="1075"/>
      <c r="L4" s="1076"/>
    </row>
    <row r="5" spans="2:12" ht="16.5" thickBot="1" x14ac:dyDescent="0.3">
      <c r="B5" s="1072"/>
      <c r="C5" s="1074"/>
      <c r="D5" s="269" t="s">
        <v>3</v>
      </c>
      <c r="E5" s="269" t="s">
        <v>28</v>
      </c>
      <c r="F5" s="269" t="s">
        <v>48</v>
      </c>
      <c r="G5" s="269" t="s">
        <v>3</v>
      </c>
      <c r="H5" s="269" t="s">
        <v>28</v>
      </c>
      <c r="I5" s="269" t="s">
        <v>48</v>
      </c>
      <c r="J5" s="269" t="s">
        <v>3</v>
      </c>
      <c r="K5" s="269" t="s">
        <v>28</v>
      </c>
      <c r="L5" s="54" t="s">
        <v>48</v>
      </c>
    </row>
    <row r="6" spans="2:12" ht="15.75" thickBot="1" x14ac:dyDescent="0.3">
      <c r="B6" s="465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0">
        <v>7</v>
      </c>
      <c r="I6" s="270">
        <v>8</v>
      </c>
      <c r="J6" s="270">
        <v>9</v>
      </c>
      <c r="K6" s="270">
        <v>10</v>
      </c>
      <c r="L6" s="271">
        <v>11</v>
      </c>
    </row>
    <row r="7" spans="2:12" ht="15.75" x14ac:dyDescent="0.25">
      <c r="B7" s="307" t="s">
        <v>373</v>
      </c>
      <c r="C7" s="453" t="s">
        <v>53</v>
      </c>
      <c r="D7" s="152">
        <v>12456111</v>
      </c>
      <c r="E7" s="454">
        <f>D7/D$12*100</f>
        <v>56.377454921860483</v>
      </c>
      <c r="F7" s="455">
        <v>3</v>
      </c>
      <c r="G7" s="152">
        <v>13686527</v>
      </c>
      <c r="H7" s="454">
        <f>G7/G$12*100</f>
        <v>56.531212176897796</v>
      </c>
      <c r="I7" s="455">
        <v>3</v>
      </c>
      <c r="J7" s="456">
        <v>13375256</v>
      </c>
      <c r="K7" s="454">
        <f>J7/J$12*100</f>
        <v>54.824626447516643</v>
      </c>
      <c r="L7" s="457">
        <v>3</v>
      </c>
    </row>
    <row r="8" spans="2:12" ht="15.75" x14ac:dyDescent="0.25">
      <c r="B8" s="308" t="s">
        <v>374</v>
      </c>
      <c r="C8" s="450" t="s">
        <v>54</v>
      </c>
      <c r="D8" s="151">
        <v>6075531</v>
      </c>
      <c r="E8" s="451">
        <f t="shared" ref="E8:E11" si="0">D8/D$12*100</f>
        <v>27.498388146899615</v>
      </c>
      <c r="F8" s="452">
        <v>5</v>
      </c>
      <c r="G8" s="151">
        <v>6645925</v>
      </c>
      <c r="H8" s="451">
        <f t="shared" ref="H8:H11" si="1">G8/G$12*100</f>
        <v>27.450513653810749</v>
      </c>
      <c r="I8" s="452">
        <v>5</v>
      </c>
      <c r="J8" s="151">
        <v>7906422</v>
      </c>
      <c r="K8" s="451">
        <f t="shared" ref="K8:K11" si="2">J8/J$12*100</f>
        <v>32.408099903764644</v>
      </c>
      <c r="L8" s="458">
        <v>6</v>
      </c>
    </row>
    <row r="9" spans="2:12" ht="15.75" x14ac:dyDescent="0.25">
      <c r="B9" s="308" t="s">
        <v>375</v>
      </c>
      <c r="C9" s="450" t="s">
        <v>55</v>
      </c>
      <c r="D9" s="151">
        <v>2168293</v>
      </c>
      <c r="E9" s="451">
        <f t="shared" si="0"/>
        <v>9.8138849970818054</v>
      </c>
      <c r="F9" s="452">
        <v>3</v>
      </c>
      <c r="G9" s="151">
        <v>3451044</v>
      </c>
      <c r="H9" s="451">
        <f t="shared" si="1"/>
        <v>14.254288220511317</v>
      </c>
      <c r="I9" s="452">
        <v>5</v>
      </c>
      <c r="J9" s="151">
        <v>2708664</v>
      </c>
      <c r="K9" s="451">
        <f t="shared" si="2"/>
        <v>11.102702779807446</v>
      </c>
      <c r="L9" s="458">
        <v>4</v>
      </c>
    </row>
    <row r="10" spans="2:12" ht="15.75" x14ac:dyDescent="0.25">
      <c r="B10" s="308" t="s">
        <v>377</v>
      </c>
      <c r="C10" s="450" t="s">
        <v>56</v>
      </c>
      <c r="D10" s="151">
        <v>1394200</v>
      </c>
      <c r="E10" s="451">
        <f t="shared" si="0"/>
        <v>6.3102719341580915</v>
      </c>
      <c r="F10" s="452">
        <v>4</v>
      </c>
      <c r="G10" s="151">
        <v>427071</v>
      </c>
      <c r="H10" s="451">
        <f t="shared" si="1"/>
        <v>1.7639859487801339</v>
      </c>
      <c r="I10" s="452">
        <v>2</v>
      </c>
      <c r="J10" s="151">
        <v>406096</v>
      </c>
      <c r="K10" s="451">
        <f t="shared" si="2"/>
        <v>1.664570868911273</v>
      </c>
      <c r="L10" s="458">
        <v>2</v>
      </c>
    </row>
    <row r="11" spans="2:12" ht="16.5" thickBot="1" x14ac:dyDescent="0.3">
      <c r="B11" s="459" t="s">
        <v>378</v>
      </c>
      <c r="C11" s="460" t="s">
        <v>57</v>
      </c>
      <c r="D11" s="461">
        <v>0</v>
      </c>
      <c r="E11" s="462">
        <f t="shared" si="0"/>
        <v>0</v>
      </c>
      <c r="F11" s="463">
        <v>0</v>
      </c>
      <c r="G11" s="461">
        <v>0</v>
      </c>
      <c r="H11" s="462">
        <f t="shared" si="1"/>
        <v>0</v>
      </c>
      <c r="I11" s="463">
        <v>0</v>
      </c>
      <c r="J11" s="461">
        <v>0</v>
      </c>
      <c r="K11" s="462">
        <f t="shared" si="2"/>
        <v>0</v>
      </c>
      <c r="L11" s="464">
        <v>0</v>
      </c>
    </row>
    <row r="12" spans="2:12" ht="20.100000000000001" customHeight="1" thickBot="1" x14ac:dyDescent="0.3">
      <c r="B12" s="1073" t="s">
        <v>6</v>
      </c>
      <c r="C12" s="1074"/>
      <c r="D12" s="273">
        <f>SUM(D7:D11)</f>
        <v>22094135</v>
      </c>
      <c r="E12" s="42">
        <f>SUM(E7:E11)</f>
        <v>100</v>
      </c>
      <c r="F12" s="26">
        <f t="shared" ref="F12:L12" si="3">SUM(F7:F11)</f>
        <v>15</v>
      </c>
      <c r="G12" s="273">
        <f t="shared" si="3"/>
        <v>24210567</v>
      </c>
      <c r="H12" s="42">
        <f t="shared" si="3"/>
        <v>99.999999999999986</v>
      </c>
      <c r="I12" s="26">
        <f t="shared" si="3"/>
        <v>15</v>
      </c>
      <c r="J12" s="273">
        <f t="shared" si="3"/>
        <v>24396438</v>
      </c>
      <c r="K12" s="42">
        <f t="shared" si="3"/>
        <v>100</v>
      </c>
      <c r="L12" s="54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1:M13"/>
  <sheetViews>
    <sheetView workbookViewId="0">
      <selection activeCell="M30" sqref="M30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63</v>
      </c>
      <c r="D2" s="4"/>
      <c r="E2" s="4"/>
      <c r="F2" s="4"/>
      <c r="G2" s="4"/>
      <c r="H2" s="4"/>
      <c r="I2" s="4"/>
      <c r="J2" s="4"/>
      <c r="K2" s="28" t="s">
        <v>397</v>
      </c>
    </row>
    <row r="3" spans="2:13" ht="20.100000000000001" customHeight="1" thickBot="1" x14ac:dyDescent="0.3">
      <c r="B3" s="1077" t="s">
        <v>708</v>
      </c>
      <c r="C3" s="1078"/>
      <c r="D3" s="1078"/>
      <c r="E3" s="1078"/>
      <c r="F3" s="1078"/>
      <c r="G3" s="1078"/>
      <c r="H3" s="1078"/>
      <c r="I3" s="1078"/>
      <c r="J3" s="1078"/>
      <c r="K3" s="1079"/>
    </row>
    <row r="4" spans="2:13" ht="15.75" x14ac:dyDescent="0.25">
      <c r="B4" s="1071" t="s">
        <v>138</v>
      </c>
      <c r="C4" s="1082" t="s">
        <v>30</v>
      </c>
      <c r="D4" s="1082" t="s">
        <v>1</v>
      </c>
      <c r="E4" s="1082"/>
      <c r="F4" s="1082" t="s">
        <v>340</v>
      </c>
      <c r="G4" s="1082"/>
      <c r="H4" s="1082" t="s">
        <v>618</v>
      </c>
      <c r="I4" s="1082"/>
      <c r="J4" s="1082" t="s">
        <v>2</v>
      </c>
      <c r="K4" s="1083"/>
    </row>
    <row r="5" spans="2:13" ht="16.5" thickBot="1" x14ac:dyDescent="0.3">
      <c r="B5" s="1072"/>
      <c r="C5" s="1081"/>
      <c r="D5" s="236" t="s">
        <v>3</v>
      </c>
      <c r="E5" s="236" t="s">
        <v>28</v>
      </c>
      <c r="F5" s="236" t="s">
        <v>3</v>
      </c>
      <c r="G5" s="236" t="s">
        <v>28</v>
      </c>
      <c r="H5" s="236" t="s">
        <v>3</v>
      </c>
      <c r="I5" s="236" t="s">
        <v>28</v>
      </c>
      <c r="J5" s="236" t="s">
        <v>514</v>
      </c>
      <c r="K5" s="234" t="s">
        <v>515</v>
      </c>
    </row>
    <row r="6" spans="2:13" ht="15.75" thickBot="1" x14ac:dyDescent="0.3">
      <c r="B6" s="277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0">
        <v>7</v>
      </c>
      <c r="I6" s="270">
        <v>8</v>
      </c>
      <c r="J6" s="270">
        <v>9</v>
      </c>
      <c r="K6" s="271">
        <v>10</v>
      </c>
    </row>
    <row r="7" spans="2:13" ht="18" customHeight="1" x14ac:dyDescent="0.25">
      <c r="B7" s="280" t="s">
        <v>373</v>
      </c>
      <c r="C7" s="281" t="s">
        <v>59</v>
      </c>
      <c r="D7" s="147">
        <v>910481</v>
      </c>
      <c r="E7" s="146">
        <f>D7/D$12*100</f>
        <v>13.813758730121162</v>
      </c>
      <c r="F7" s="147">
        <v>1004445</v>
      </c>
      <c r="G7" s="146">
        <f>F7/F$12*100</f>
        <v>13.144484706676771</v>
      </c>
      <c r="H7" s="282">
        <v>1267712</v>
      </c>
      <c r="I7" s="283">
        <f>H7/H$12*100</f>
        <v>17.0974757286791</v>
      </c>
      <c r="J7" s="148">
        <f>F7/D7*100</f>
        <v>110.32025929151735</v>
      </c>
      <c r="K7" s="149">
        <f>H7/F7*100</f>
        <v>126.21019568020151</v>
      </c>
      <c r="M7" s="53"/>
    </row>
    <row r="8" spans="2:13" ht="18" customHeight="1" x14ac:dyDescent="0.25">
      <c r="B8" s="284" t="s">
        <v>374</v>
      </c>
      <c r="C8" s="274" t="s">
        <v>60</v>
      </c>
      <c r="D8" s="35">
        <v>4002281</v>
      </c>
      <c r="E8" s="38">
        <f t="shared" ref="E8:E11" si="0">D8/D$12*100</f>
        <v>60.722347972278442</v>
      </c>
      <c r="F8" s="35">
        <v>4329659</v>
      </c>
      <c r="G8" s="38">
        <f t="shared" ref="G8:G11" si="1">F8/F$12*100</f>
        <v>56.65928598442467</v>
      </c>
      <c r="H8" s="275">
        <v>4478515</v>
      </c>
      <c r="I8" s="276">
        <f>H8/H$12*100</f>
        <v>60.401180641206587</v>
      </c>
      <c r="J8" s="41">
        <f t="shared" ref="J8:J11" si="2">F8/D8*100</f>
        <v>108.17978547733156</v>
      </c>
      <c r="K8" s="37">
        <f t="shared" ref="K8:K12" si="3">H8/F8*100</f>
        <v>103.43805366658205</v>
      </c>
      <c r="M8" s="53"/>
    </row>
    <row r="9" spans="2:13" ht="20.45" customHeight="1" x14ac:dyDescent="0.25">
      <c r="B9" s="284" t="s">
        <v>375</v>
      </c>
      <c r="C9" s="274" t="s">
        <v>352</v>
      </c>
      <c r="D9" s="35">
        <v>38746</v>
      </c>
      <c r="E9" s="38">
        <f t="shared" si="0"/>
        <v>0.58785180114387281</v>
      </c>
      <c r="F9" s="35">
        <v>48611</v>
      </c>
      <c r="G9" s="38">
        <f t="shared" si="1"/>
        <v>0.63613890862741551</v>
      </c>
      <c r="H9" s="275">
        <v>30194</v>
      </c>
      <c r="I9" s="276">
        <f>H9/H$12*100</f>
        <v>0.40722276207193497</v>
      </c>
      <c r="J9" s="41">
        <f t="shared" si="2"/>
        <v>125.46069271666754</v>
      </c>
      <c r="K9" s="37">
        <f t="shared" si="3"/>
        <v>62.113513402316343</v>
      </c>
      <c r="M9" s="53"/>
    </row>
    <row r="10" spans="2:13" ht="21" customHeight="1" x14ac:dyDescent="0.25">
      <c r="B10" s="284" t="s">
        <v>377</v>
      </c>
      <c r="C10" s="274" t="s">
        <v>351</v>
      </c>
      <c r="D10" s="35">
        <v>1639544</v>
      </c>
      <c r="E10" s="38">
        <f t="shared" si="0"/>
        <v>24.875055320668711</v>
      </c>
      <c r="F10" s="35">
        <v>2258758</v>
      </c>
      <c r="G10" s="38">
        <f t="shared" si="1"/>
        <v>29.558821027616052</v>
      </c>
      <c r="H10" s="275">
        <v>1638190</v>
      </c>
      <c r="I10" s="276">
        <f>H10/H$12*100</f>
        <v>22.094066920534647</v>
      </c>
      <c r="J10" s="41">
        <f t="shared" si="2"/>
        <v>137.76745241359794</v>
      </c>
      <c r="K10" s="37">
        <f t="shared" si="3"/>
        <v>72.526140471887643</v>
      </c>
      <c r="M10" s="53"/>
    </row>
    <row r="11" spans="2:13" ht="21" customHeight="1" thickBot="1" x14ac:dyDescent="0.3">
      <c r="B11" s="285" t="s">
        <v>378</v>
      </c>
      <c r="C11" s="286" t="s">
        <v>61</v>
      </c>
      <c r="D11" s="287">
        <v>65</v>
      </c>
      <c r="E11" s="288">
        <f t="shared" si="0"/>
        <v>9.8617578780652807E-4</v>
      </c>
      <c r="F11" s="287">
        <v>97</v>
      </c>
      <c r="G11" s="288">
        <f t="shared" si="1"/>
        <v>1.269372655095746E-3</v>
      </c>
      <c r="H11" s="289">
        <v>4</v>
      </c>
      <c r="I11" s="290">
        <f>H11/H$12*100</f>
        <v>5.3947507726294625E-5</v>
      </c>
      <c r="J11" s="291">
        <f t="shared" si="2"/>
        <v>149.23076923076923</v>
      </c>
      <c r="K11" s="40">
        <f t="shared" si="3"/>
        <v>4.1237113402061851</v>
      </c>
      <c r="M11" s="53"/>
    </row>
    <row r="12" spans="2:13" ht="19.5" customHeight="1" thickBot="1" x14ac:dyDescent="0.3">
      <c r="B12" s="1080" t="s">
        <v>62</v>
      </c>
      <c r="C12" s="1081"/>
      <c r="D12" s="36">
        <f t="shared" ref="D12:I12" si="4">SUM(D7:D11)</f>
        <v>6591117</v>
      </c>
      <c r="E12" s="138">
        <f t="shared" si="4"/>
        <v>99.999999999999986</v>
      </c>
      <c r="F12" s="36">
        <f t="shared" si="4"/>
        <v>7641570</v>
      </c>
      <c r="G12" s="138">
        <f t="shared" si="4"/>
        <v>100.00000000000001</v>
      </c>
      <c r="H12" s="278">
        <f t="shared" si="4"/>
        <v>7414615</v>
      </c>
      <c r="I12" s="279">
        <f t="shared" si="4"/>
        <v>99.999999999999986</v>
      </c>
      <c r="J12" s="138">
        <f>F12/D12*100</f>
        <v>115.93740484351893</v>
      </c>
      <c r="K12" s="39">
        <f t="shared" si="3"/>
        <v>97.029995144976752</v>
      </c>
      <c r="M12" s="53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M17"/>
  <sheetViews>
    <sheetView topLeftCell="A2" workbookViewId="0">
      <selection activeCell="F22" sqref="F22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3" ht="16.5" thickBot="1" x14ac:dyDescent="0.3">
      <c r="C4" s="7" t="s">
        <v>68</v>
      </c>
      <c r="D4" s="4"/>
      <c r="E4" s="4"/>
      <c r="F4" s="4"/>
      <c r="G4" s="4"/>
      <c r="H4" s="4"/>
      <c r="I4" s="4"/>
      <c r="J4" s="4"/>
      <c r="K4" s="28" t="s">
        <v>397</v>
      </c>
    </row>
    <row r="5" spans="2:13" ht="20.100000000000001" customHeight="1" thickBot="1" x14ac:dyDescent="0.3">
      <c r="B5" s="1085" t="s">
        <v>707</v>
      </c>
      <c r="C5" s="1086"/>
      <c r="D5" s="1086"/>
      <c r="E5" s="1086"/>
      <c r="F5" s="1086"/>
      <c r="G5" s="1086"/>
      <c r="H5" s="1086"/>
      <c r="I5" s="1086"/>
      <c r="J5" s="1086"/>
      <c r="K5" s="1087"/>
    </row>
    <row r="6" spans="2:13" ht="15.75" x14ac:dyDescent="0.25">
      <c r="B6" s="1071" t="s">
        <v>138</v>
      </c>
      <c r="C6" s="1091" t="s">
        <v>64</v>
      </c>
      <c r="D6" s="1091" t="s">
        <v>1</v>
      </c>
      <c r="E6" s="1091"/>
      <c r="F6" s="1091" t="s">
        <v>340</v>
      </c>
      <c r="G6" s="1091"/>
      <c r="H6" s="1091" t="s">
        <v>618</v>
      </c>
      <c r="I6" s="1091"/>
      <c r="J6" s="1091" t="s">
        <v>2</v>
      </c>
      <c r="K6" s="1093"/>
    </row>
    <row r="7" spans="2:13" ht="16.5" thickBot="1" x14ac:dyDescent="0.3">
      <c r="B7" s="1084"/>
      <c r="C7" s="1092"/>
      <c r="D7" s="1092" t="s">
        <v>3</v>
      </c>
      <c r="E7" s="235" t="s">
        <v>28</v>
      </c>
      <c r="F7" s="1092" t="s">
        <v>3</v>
      </c>
      <c r="G7" s="235" t="s">
        <v>28</v>
      </c>
      <c r="H7" s="1092" t="s">
        <v>3</v>
      </c>
      <c r="I7" s="235" t="s">
        <v>28</v>
      </c>
      <c r="J7" s="1094" t="s">
        <v>514</v>
      </c>
      <c r="K7" s="1090" t="s">
        <v>515</v>
      </c>
    </row>
    <row r="8" spans="2:13" ht="15.75" hidden="1" x14ac:dyDescent="0.25">
      <c r="B8" s="292"/>
      <c r="C8" s="1092"/>
      <c r="D8" s="1092"/>
      <c r="E8" s="235" t="s">
        <v>65</v>
      </c>
      <c r="F8" s="1092"/>
      <c r="G8" s="235" t="s">
        <v>65</v>
      </c>
      <c r="H8" s="1092"/>
      <c r="I8" s="235" t="s">
        <v>65</v>
      </c>
      <c r="J8" s="1094"/>
      <c r="K8" s="1090"/>
    </row>
    <row r="9" spans="2:13" ht="15.75" thickBot="1" x14ac:dyDescent="0.3">
      <c r="B9" s="272">
        <v>1</v>
      </c>
      <c r="C9" s="293">
        <v>2</v>
      </c>
      <c r="D9" s="293">
        <v>3</v>
      </c>
      <c r="E9" s="293">
        <v>4</v>
      </c>
      <c r="F9" s="293">
        <v>5</v>
      </c>
      <c r="G9" s="293">
        <v>6</v>
      </c>
      <c r="H9" s="293">
        <v>7</v>
      </c>
      <c r="I9" s="293">
        <v>8</v>
      </c>
      <c r="J9" s="293">
        <v>9</v>
      </c>
      <c r="K9" s="294">
        <v>10</v>
      </c>
    </row>
    <row r="10" spans="2:13" ht="23.1" customHeight="1" x14ac:dyDescent="0.25">
      <c r="B10" s="307" t="s">
        <v>373</v>
      </c>
      <c r="C10" s="299" t="s">
        <v>66</v>
      </c>
      <c r="D10" s="145">
        <v>5281</v>
      </c>
      <c r="E10" s="300">
        <f>D10/D$15*100</f>
        <v>0.40479033838050138</v>
      </c>
      <c r="F10" s="145">
        <v>5313</v>
      </c>
      <c r="G10" s="300">
        <f>F10/F$15*100</f>
        <v>0.36482341461806839</v>
      </c>
      <c r="H10" s="145">
        <v>11844</v>
      </c>
      <c r="I10" s="300">
        <f>H10/H$15*100</f>
        <v>0.70188371984148945</v>
      </c>
      <c r="J10" s="301">
        <f>F10/D10*100</f>
        <v>100.60594584359023</v>
      </c>
      <c r="K10" s="302">
        <f>H10/F10*100</f>
        <v>222.92490118577075</v>
      </c>
    </row>
    <row r="11" spans="2:13" ht="23.1" customHeight="1" x14ac:dyDescent="0.25">
      <c r="B11" s="308" t="s">
        <v>374</v>
      </c>
      <c r="C11" s="295" t="s">
        <v>67</v>
      </c>
      <c r="D11" s="143">
        <v>1299345</v>
      </c>
      <c r="E11" s="296">
        <f t="shared" ref="E11:E14" si="0">D11/D$15*100</f>
        <v>99.595209661619492</v>
      </c>
      <c r="F11" s="143">
        <f>SUM(F12:F14)</f>
        <v>1451008</v>
      </c>
      <c r="G11" s="296">
        <f t="shared" ref="G11:G14" si="1">F11/F$15*100</f>
        <v>99.635176585381942</v>
      </c>
      <c r="H11" s="143">
        <f>SUM(H12:H14)</f>
        <v>1675615</v>
      </c>
      <c r="I11" s="296">
        <f t="shared" ref="I11:I14" si="2">H11/H$15*100</f>
        <v>99.29811628015851</v>
      </c>
      <c r="J11" s="297">
        <f t="shared" ref="J11:J14" si="3">F11/D11*100</f>
        <v>111.67226564153476</v>
      </c>
      <c r="K11" s="303">
        <f t="shared" ref="K11:K15" si="4">H11/F11*100</f>
        <v>115.47937709509529</v>
      </c>
    </row>
    <row r="12" spans="2:13" ht="18.75" customHeight="1" x14ac:dyDescent="0.25">
      <c r="B12" s="308" t="s">
        <v>414</v>
      </c>
      <c r="C12" s="295" t="s">
        <v>583</v>
      </c>
      <c r="D12" s="143">
        <v>619536</v>
      </c>
      <c r="E12" s="296">
        <f t="shared" si="0"/>
        <v>47.487632470915038</v>
      </c>
      <c r="F12" s="143">
        <v>747632</v>
      </c>
      <c r="G12" s="296">
        <f t="shared" si="1"/>
        <v>51.337033524889087</v>
      </c>
      <c r="H12" s="143">
        <v>992337</v>
      </c>
      <c r="I12" s="296">
        <f t="shared" si="2"/>
        <v>58.806584337752795</v>
      </c>
      <c r="J12" s="297">
        <f t="shared" si="3"/>
        <v>120.67611890188788</v>
      </c>
      <c r="K12" s="303">
        <f t="shared" si="4"/>
        <v>132.73067498448435</v>
      </c>
    </row>
    <row r="13" spans="2:13" ht="23.25" customHeight="1" x14ac:dyDescent="0.25">
      <c r="B13" s="308" t="s">
        <v>415</v>
      </c>
      <c r="C13" s="295" t="s">
        <v>584</v>
      </c>
      <c r="D13" s="143">
        <v>533666</v>
      </c>
      <c r="E13" s="296">
        <f t="shared" si="0"/>
        <v>40.905669517547558</v>
      </c>
      <c r="F13" s="143">
        <v>549649</v>
      </c>
      <c r="G13" s="296">
        <f t="shared" si="1"/>
        <v>37.742297199587178</v>
      </c>
      <c r="H13" s="143">
        <v>544646</v>
      </c>
      <c r="I13" s="296">
        <f t="shared" si="2"/>
        <v>32.276102708273207</v>
      </c>
      <c r="J13" s="297">
        <f t="shared" si="3"/>
        <v>102.99494440342836</v>
      </c>
      <c r="K13" s="303">
        <f t="shared" si="4"/>
        <v>99.089782752265535</v>
      </c>
    </row>
    <row r="14" spans="2:13" ht="24.75" customHeight="1" thickBot="1" x14ac:dyDescent="0.3">
      <c r="B14" s="308" t="s">
        <v>416</v>
      </c>
      <c r="C14" s="298" t="s">
        <v>585</v>
      </c>
      <c r="D14" s="143">
        <v>146143</v>
      </c>
      <c r="E14" s="296">
        <f t="shared" si="0"/>
        <v>11.201907673156905</v>
      </c>
      <c r="F14" s="143">
        <v>153727</v>
      </c>
      <c r="G14" s="296">
        <f t="shared" si="1"/>
        <v>10.555845860905666</v>
      </c>
      <c r="H14" s="143">
        <v>138632</v>
      </c>
      <c r="I14" s="296">
        <f t="shared" si="2"/>
        <v>8.2154292341325021</v>
      </c>
      <c r="J14" s="297">
        <f t="shared" si="3"/>
        <v>105.1894377424851</v>
      </c>
      <c r="K14" s="303">
        <f t="shared" si="4"/>
        <v>90.180644909482396</v>
      </c>
    </row>
    <row r="15" spans="2:13" ht="21" customHeight="1" thickBot="1" x14ac:dyDescent="0.3">
      <c r="B15" s="1088" t="s">
        <v>62</v>
      </c>
      <c r="C15" s="1089"/>
      <c r="D15" s="304">
        <f t="shared" ref="D15:I15" si="5">D10+D11</f>
        <v>1304626</v>
      </c>
      <c r="E15" s="233">
        <f t="shared" si="5"/>
        <v>100</v>
      </c>
      <c r="F15" s="304">
        <f t="shared" si="5"/>
        <v>1456321</v>
      </c>
      <c r="G15" s="233">
        <f t="shared" si="5"/>
        <v>100.00000000000001</v>
      </c>
      <c r="H15" s="304">
        <f t="shared" si="5"/>
        <v>1687459</v>
      </c>
      <c r="I15" s="233">
        <f t="shared" si="5"/>
        <v>100</v>
      </c>
      <c r="J15" s="305">
        <f>F15/D15*100</f>
        <v>111.62747024817841</v>
      </c>
      <c r="K15" s="306">
        <f t="shared" si="4"/>
        <v>115.87136352493714</v>
      </c>
      <c r="L15" s="53"/>
      <c r="M15" s="53"/>
    </row>
    <row r="16" spans="2:13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945" t="s">
        <v>646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L10:M14" numberStoredAsText="1"/>
    <ignoredError sqref="E11:F11 G11:H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K14"/>
  <sheetViews>
    <sheetView workbookViewId="0">
      <selection activeCell="M29" sqref="M29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396</v>
      </c>
    </row>
    <row r="4" spans="2:11" ht="20.100000000000001" customHeight="1" thickBot="1" x14ac:dyDescent="0.3">
      <c r="B4" s="1085" t="s">
        <v>706</v>
      </c>
      <c r="C4" s="1086"/>
      <c r="D4" s="1086"/>
      <c r="E4" s="1086"/>
      <c r="F4" s="1086"/>
      <c r="G4" s="1086"/>
      <c r="H4" s="1086"/>
      <c r="I4" s="1086"/>
      <c r="J4" s="1086"/>
      <c r="K4" s="1087"/>
    </row>
    <row r="5" spans="2:11" ht="15.75" x14ac:dyDescent="0.25">
      <c r="B5" s="1071" t="s">
        <v>138</v>
      </c>
      <c r="C5" s="1091" t="s">
        <v>64</v>
      </c>
      <c r="D5" s="1091" t="s">
        <v>1</v>
      </c>
      <c r="E5" s="1091"/>
      <c r="F5" s="1091" t="s">
        <v>340</v>
      </c>
      <c r="G5" s="1091"/>
      <c r="H5" s="1091" t="s">
        <v>618</v>
      </c>
      <c r="I5" s="1091"/>
      <c r="J5" s="1091" t="s">
        <v>2</v>
      </c>
      <c r="K5" s="1093"/>
    </row>
    <row r="6" spans="2:11" ht="16.5" thickBot="1" x14ac:dyDescent="0.3">
      <c r="B6" s="1072"/>
      <c r="C6" s="1095"/>
      <c r="D6" s="340" t="s">
        <v>3</v>
      </c>
      <c r="E6" s="340" t="s">
        <v>28</v>
      </c>
      <c r="F6" s="340" t="s">
        <v>3</v>
      </c>
      <c r="G6" s="340" t="s">
        <v>28</v>
      </c>
      <c r="H6" s="340" t="s">
        <v>3</v>
      </c>
      <c r="I6" s="340" t="s">
        <v>28</v>
      </c>
      <c r="J6" s="341" t="s">
        <v>514</v>
      </c>
      <c r="K6" s="342" t="s">
        <v>515</v>
      </c>
    </row>
    <row r="7" spans="2:11" s="339" customFormat="1" ht="13.5" thickBot="1" x14ac:dyDescent="0.25">
      <c r="B7" s="343">
        <v>1</v>
      </c>
      <c r="C7" s="337">
        <v>2</v>
      </c>
      <c r="D7" s="337">
        <v>3</v>
      </c>
      <c r="E7" s="337">
        <v>4</v>
      </c>
      <c r="F7" s="337">
        <v>5</v>
      </c>
      <c r="G7" s="337">
        <v>6</v>
      </c>
      <c r="H7" s="337">
        <v>7</v>
      </c>
      <c r="I7" s="337">
        <v>8</v>
      </c>
      <c r="J7" s="337">
        <v>9</v>
      </c>
      <c r="K7" s="338">
        <v>10</v>
      </c>
    </row>
    <row r="8" spans="2:11" ht="15.75" x14ac:dyDescent="0.25">
      <c r="B8" s="280" t="s">
        <v>373</v>
      </c>
      <c r="C8" s="344" t="s">
        <v>69</v>
      </c>
      <c r="D8" s="145">
        <v>436164</v>
      </c>
      <c r="E8" s="300">
        <f t="shared" ref="E8:I8" si="0">E9+E10</f>
        <v>71.32001981820234</v>
      </c>
      <c r="F8" s="145">
        <v>532147</v>
      </c>
      <c r="G8" s="300">
        <f t="shared" si="0"/>
        <v>72.575132699431023</v>
      </c>
      <c r="H8" s="145">
        <f>H9+H10</f>
        <v>699554</v>
      </c>
      <c r="I8" s="300">
        <f t="shared" si="0"/>
        <v>71.537889657104813</v>
      </c>
      <c r="J8" s="301">
        <f>F8/D8*100</f>
        <v>122.00617199035226</v>
      </c>
      <c r="K8" s="302">
        <f>H8/F8*100</f>
        <v>131.45878864298774</v>
      </c>
    </row>
    <row r="9" spans="2:11" ht="15.75" x14ac:dyDescent="0.25">
      <c r="B9" s="284" t="s">
        <v>93</v>
      </c>
      <c r="C9" s="123" t="s">
        <v>71</v>
      </c>
      <c r="D9" s="143">
        <v>35179</v>
      </c>
      <c r="E9" s="296">
        <f t="shared" ref="E9:E13" si="1">D9/D$14*100</f>
        <v>5.7523476884487019</v>
      </c>
      <c r="F9" s="143">
        <v>18921</v>
      </c>
      <c r="G9" s="296">
        <f t="shared" ref="G9:G13" si="2">F9/F$14*100</f>
        <v>2.5804788635582541</v>
      </c>
      <c r="H9" s="143">
        <v>100007</v>
      </c>
      <c r="I9" s="296">
        <f t="shared" ref="I9:I13" si="3">H9/H$14*100</f>
        <v>10.226929916687034</v>
      </c>
      <c r="J9" s="297">
        <f t="shared" ref="J9:J13" si="4">F9/D9*100</f>
        <v>53.784928508485173</v>
      </c>
      <c r="K9" s="303">
        <f t="shared" ref="K9:K14" si="5">H9/F9*100</f>
        <v>528.55028803974426</v>
      </c>
    </row>
    <row r="10" spans="2:11" ht="15.75" x14ac:dyDescent="0.25">
      <c r="B10" s="284" t="s">
        <v>126</v>
      </c>
      <c r="C10" s="123" t="s">
        <v>72</v>
      </c>
      <c r="D10" s="143">
        <v>400985</v>
      </c>
      <c r="E10" s="296">
        <f t="shared" si="1"/>
        <v>65.567672129753632</v>
      </c>
      <c r="F10" s="143">
        <v>513226</v>
      </c>
      <c r="G10" s="296">
        <f t="shared" si="2"/>
        <v>69.994653835872768</v>
      </c>
      <c r="H10" s="143">
        <v>599547</v>
      </c>
      <c r="I10" s="296">
        <f t="shared" si="3"/>
        <v>61.310959740417779</v>
      </c>
      <c r="J10" s="297">
        <f t="shared" si="4"/>
        <v>127.99132137112362</v>
      </c>
      <c r="K10" s="303">
        <f t="shared" si="5"/>
        <v>116.81929598266652</v>
      </c>
    </row>
    <row r="11" spans="2:11" ht="15.75" x14ac:dyDescent="0.25">
      <c r="B11" s="284" t="s">
        <v>374</v>
      </c>
      <c r="C11" s="123" t="s">
        <v>70</v>
      </c>
      <c r="D11" s="143">
        <v>175395</v>
      </c>
      <c r="E11" s="296">
        <f t="shared" ref="E11:I11" si="6">E12+E13</f>
        <v>28.679980181797664</v>
      </c>
      <c r="F11" s="143">
        <v>201089</v>
      </c>
      <c r="G11" s="296">
        <f t="shared" si="6"/>
        <v>27.424867300568984</v>
      </c>
      <c r="H11" s="143">
        <f>H12+H13</f>
        <v>278325</v>
      </c>
      <c r="I11" s="296">
        <f t="shared" si="6"/>
        <v>28.462110342895183</v>
      </c>
      <c r="J11" s="297">
        <f t="shared" si="4"/>
        <v>114.64922033125231</v>
      </c>
      <c r="K11" s="303">
        <f t="shared" si="5"/>
        <v>138.4088637369523</v>
      </c>
    </row>
    <row r="12" spans="2:11" ht="15.75" x14ac:dyDescent="0.25">
      <c r="B12" s="284" t="s">
        <v>414</v>
      </c>
      <c r="C12" s="123" t="s">
        <v>71</v>
      </c>
      <c r="D12" s="143">
        <v>0</v>
      </c>
      <c r="E12" s="296">
        <f t="shared" si="1"/>
        <v>0</v>
      </c>
      <c r="F12" s="143">
        <v>0</v>
      </c>
      <c r="G12" s="296">
        <f t="shared" si="2"/>
        <v>0</v>
      </c>
      <c r="H12" s="143">
        <v>41759</v>
      </c>
      <c r="I12" s="296">
        <f t="shared" si="3"/>
        <v>4.2703647383776522</v>
      </c>
      <c r="J12" s="297" t="s">
        <v>115</v>
      </c>
      <c r="K12" s="303" t="s">
        <v>115</v>
      </c>
    </row>
    <row r="13" spans="2:11" ht="16.5" thickBot="1" x14ac:dyDescent="0.3">
      <c r="B13" s="285" t="s">
        <v>415</v>
      </c>
      <c r="C13" s="14" t="s">
        <v>72</v>
      </c>
      <c r="D13" s="345">
        <v>175395</v>
      </c>
      <c r="E13" s="346">
        <f t="shared" si="1"/>
        <v>28.679980181797664</v>
      </c>
      <c r="F13" s="345">
        <v>201089</v>
      </c>
      <c r="G13" s="346">
        <f t="shared" si="2"/>
        <v>27.424867300568984</v>
      </c>
      <c r="H13" s="345">
        <v>236566</v>
      </c>
      <c r="I13" s="346">
        <f t="shared" si="3"/>
        <v>24.191745604517532</v>
      </c>
      <c r="J13" s="347">
        <f t="shared" si="4"/>
        <v>114.64922033125231</v>
      </c>
      <c r="K13" s="348">
        <f t="shared" si="5"/>
        <v>117.64243693091119</v>
      </c>
    </row>
    <row r="14" spans="2:11" ht="16.5" thickBot="1" x14ac:dyDescent="0.3">
      <c r="B14" s="1088" t="s">
        <v>20</v>
      </c>
      <c r="C14" s="1089"/>
      <c r="D14" s="304">
        <f t="shared" ref="D14:I14" si="7">D8+D11</f>
        <v>611559</v>
      </c>
      <c r="E14" s="239">
        <f t="shared" si="7"/>
        <v>100</v>
      </c>
      <c r="F14" s="304">
        <f t="shared" si="7"/>
        <v>733236</v>
      </c>
      <c r="G14" s="239">
        <f t="shared" si="7"/>
        <v>100</v>
      </c>
      <c r="H14" s="304">
        <f t="shared" si="7"/>
        <v>977879</v>
      </c>
      <c r="I14" s="239">
        <f t="shared" si="7"/>
        <v>100</v>
      </c>
      <c r="J14" s="349">
        <f>F14/D14*100</f>
        <v>119.89619971253795</v>
      </c>
      <c r="K14" s="306">
        <f t="shared" si="5"/>
        <v>133.36483751479741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M15"/>
  <sheetViews>
    <sheetView workbookViewId="0">
      <selection activeCell="N18" sqref="N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80</v>
      </c>
      <c r="D3" s="4"/>
      <c r="E3" s="4"/>
      <c r="F3" s="4"/>
      <c r="G3" s="4"/>
      <c r="H3" s="4"/>
      <c r="I3" s="4"/>
      <c r="J3" s="4"/>
      <c r="K3" s="28" t="s">
        <v>397</v>
      </c>
    </row>
    <row r="4" spans="2:13" ht="20.100000000000001" customHeight="1" thickBot="1" x14ac:dyDescent="0.3">
      <c r="B4" s="1096" t="s">
        <v>705</v>
      </c>
      <c r="C4" s="1097"/>
      <c r="D4" s="1097"/>
      <c r="E4" s="1097"/>
      <c r="F4" s="1097"/>
      <c r="G4" s="1097"/>
      <c r="H4" s="1097"/>
      <c r="I4" s="1097"/>
      <c r="J4" s="1097"/>
      <c r="K4" s="1098"/>
    </row>
    <row r="5" spans="2:13" ht="15.75" x14ac:dyDescent="0.25">
      <c r="B5" s="1071" t="s">
        <v>138</v>
      </c>
      <c r="C5" s="1082" t="s">
        <v>73</v>
      </c>
      <c r="D5" s="1082" t="s">
        <v>1</v>
      </c>
      <c r="E5" s="1082"/>
      <c r="F5" s="1082" t="s">
        <v>340</v>
      </c>
      <c r="G5" s="1082"/>
      <c r="H5" s="1082" t="s">
        <v>618</v>
      </c>
      <c r="I5" s="1082"/>
      <c r="J5" s="1082" t="s">
        <v>2</v>
      </c>
      <c r="K5" s="1083"/>
    </row>
    <row r="6" spans="2:13" ht="16.5" thickBot="1" x14ac:dyDescent="0.3">
      <c r="B6" s="1072"/>
      <c r="C6" s="1081"/>
      <c r="D6" s="243" t="s">
        <v>3</v>
      </c>
      <c r="E6" s="243" t="s">
        <v>28</v>
      </c>
      <c r="F6" s="243" t="s">
        <v>3</v>
      </c>
      <c r="G6" s="243" t="s">
        <v>28</v>
      </c>
      <c r="H6" s="243" t="s">
        <v>3</v>
      </c>
      <c r="I6" s="243" t="s">
        <v>28</v>
      </c>
      <c r="J6" s="243" t="s">
        <v>514</v>
      </c>
      <c r="K6" s="241" t="s">
        <v>515</v>
      </c>
    </row>
    <row r="7" spans="2:13" ht="15.75" thickBot="1" x14ac:dyDescent="0.3">
      <c r="B7" s="354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351">
        <v>10</v>
      </c>
    </row>
    <row r="8" spans="2:13" ht="15.75" x14ac:dyDescent="0.25">
      <c r="B8" s="280" t="s">
        <v>373</v>
      </c>
      <c r="C8" s="355" t="s">
        <v>74</v>
      </c>
      <c r="D8" s="147">
        <v>1778835</v>
      </c>
      <c r="E8" s="146">
        <f>D8/D$15*100</f>
        <v>10.104440987118796</v>
      </c>
      <c r="F8" s="145">
        <v>2157147</v>
      </c>
      <c r="G8" s="146">
        <f>F8/F$15*100</f>
        <v>11.11112770827515</v>
      </c>
      <c r="H8" s="356">
        <v>2236845</v>
      </c>
      <c r="I8" s="146">
        <f>H8/H$15*100</f>
        <v>11.377146129198202</v>
      </c>
      <c r="J8" s="148">
        <f t="shared" ref="J8:J15" si="0">F8/D8*100</f>
        <v>121.26740254155106</v>
      </c>
      <c r="K8" s="149">
        <f>H8/F8*100</f>
        <v>103.6946021759296</v>
      </c>
      <c r="M8" s="53"/>
    </row>
    <row r="9" spans="2:13" ht="20.45" customHeight="1" x14ac:dyDescent="0.25">
      <c r="B9" s="284" t="s">
        <v>374</v>
      </c>
      <c r="C9" s="352" t="s">
        <v>75</v>
      </c>
      <c r="D9" s="35">
        <v>1538501</v>
      </c>
      <c r="E9" s="38">
        <f t="shared" ref="E9:E14" si="1">D9/D$15*100</f>
        <v>8.7392549410840541</v>
      </c>
      <c r="F9" s="35">
        <v>1651976</v>
      </c>
      <c r="G9" s="38">
        <f t="shared" ref="G9:G14" si="2">F9/F$15*100</f>
        <v>8.5090706878138338</v>
      </c>
      <c r="H9" s="353">
        <v>1453080</v>
      </c>
      <c r="I9" s="38">
        <f t="shared" ref="I9:I14" si="3">H9/H$15*100</f>
        <v>7.3907237637902146</v>
      </c>
      <c r="J9" s="41">
        <f t="shared" si="0"/>
        <v>107.37568581365889</v>
      </c>
      <c r="K9" s="37">
        <f t="shared" ref="K9:K15" si="4">H9/F9*100</f>
        <v>87.960115643326546</v>
      </c>
      <c r="M9" s="53"/>
    </row>
    <row r="10" spans="2:13" ht="15.75" x14ac:dyDescent="0.25">
      <c r="B10" s="284" t="s">
        <v>375</v>
      </c>
      <c r="C10" s="274" t="s">
        <v>76</v>
      </c>
      <c r="D10" s="35">
        <v>2834717</v>
      </c>
      <c r="E10" s="38">
        <f t="shared" si="1"/>
        <v>16.102241434243442</v>
      </c>
      <c r="F10" s="143">
        <v>3236224</v>
      </c>
      <c r="G10" s="38">
        <f t="shared" si="2"/>
        <v>16.669285012372843</v>
      </c>
      <c r="H10" s="353">
        <v>3783548</v>
      </c>
      <c r="I10" s="38">
        <f t="shared" si="3"/>
        <v>19.244059594131731</v>
      </c>
      <c r="J10" s="41">
        <f t="shared" si="0"/>
        <v>114.16391830295582</v>
      </c>
      <c r="K10" s="37">
        <f t="shared" si="4"/>
        <v>116.91242633390024</v>
      </c>
      <c r="M10" s="53"/>
    </row>
    <row r="11" spans="2:13" ht="15.75" x14ac:dyDescent="0.25">
      <c r="B11" s="284" t="s">
        <v>377</v>
      </c>
      <c r="C11" s="352" t="s">
        <v>77</v>
      </c>
      <c r="D11" s="35">
        <v>1215334</v>
      </c>
      <c r="E11" s="38">
        <f t="shared" si="1"/>
        <v>6.9035468059932672</v>
      </c>
      <c r="F11" s="143">
        <v>1208613</v>
      </c>
      <c r="G11" s="38">
        <f t="shared" si="2"/>
        <v>6.2253770340554233</v>
      </c>
      <c r="H11" s="353">
        <v>568484</v>
      </c>
      <c r="I11" s="38">
        <f t="shared" si="3"/>
        <v>2.8914500289966942</v>
      </c>
      <c r="J11" s="41">
        <f t="shared" si="0"/>
        <v>99.446983298418374</v>
      </c>
      <c r="K11" s="37">
        <f t="shared" si="4"/>
        <v>47.036065307919081</v>
      </c>
      <c r="M11" s="53"/>
    </row>
    <row r="12" spans="2:13" ht="18.75" customHeight="1" x14ac:dyDescent="0.25">
      <c r="B12" s="284" t="s">
        <v>378</v>
      </c>
      <c r="C12" s="352" t="s">
        <v>586</v>
      </c>
      <c r="D12" s="35">
        <v>746690</v>
      </c>
      <c r="E12" s="38">
        <f t="shared" si="1"/>
        <v>4.2414754829265968</v>
      </c>
      <c r="F12" s="143">
        <v>803516</v>
      </c>
      <c r="G12" s="38">
        <f t="shared" si="2"/>
        <v>4.1387855772659048</v>
      </c>
      <c r="H12" s="353">
        <v>848319</v>
      </c>
      <c r="I12" s="38">
        <f t="shared" si="3"/>
        <v>4.3147599530478375</v>
      </c>
      <c r="J12" s="41">
        <f t="shared" si="0"/>
        <v>107.61038717540077</v>
      </c>
      <c r="K12" s="37">
        <f t="shared" si="4"/>
        <v>105.57586905550107</v>
      </c>
      <c r="M12" s="53"/>
    </row>
    <row r="13" spans="2:13" ht="15.75" x14ac:dyDescent="0.25">
      <c r="B13" s="284" t="s">
        <v>379</v>
      </c>
      <c r="C13" s="352" t="s">
        <v>78</v>
      </c>
      <c r="D13" s="35">
        <v>9071061</v>
      </c>
      <c r="E13" s="38">
        <f t="shared" si="1"/>
        <v>51.526982865220674</v>
      </c>
      <c r="F13" s="143">
        <v>9877414</v>
      </c>
      <c r="G13" s="38">
        <f t="shared" si="2"/>
        <v>50.877018757416572</v>
      </c>
      <c r="H13" s="353">
        <v>10236559</v>
      </c>
      <c r="I13" s="38">
        <f t="shared" si="3"/>
        <v>52.065667314078091</v>
      </c>
      <c r="J13" s="41">
        <f t="shared" si="0"/>
        <v>108.88929089992891</v>
      </c>
      <c r="K13" s="37">
        <f t="shared" si="4"/>
        <v>103.63602254598219</v>
      </c>
      <c r="M13" s="53"/>
    </row>
    <row r="14" spans="2:13" ht="16.5" thickBot="1" x14ac:dyDescent="0.3">
      <c r="B14" s="285" t="s">
        <v>380</v>
      </c>
      <c r="C14" s="357" t="s">
        <v>79</v>
      </c>
      <c r="D14" s="287">
        <v>419349</v>
      </c>
      <c r="E14" s="288">
        <f t="shared" si="1"/>
        <v>2.3820574834131776</v>
      </c>
      <c r="F14" s="345">
        <v>479404</v>
      </c>
      <c r="G14" s="288">
        <f t="shared" si="2"/>
        <v>2.469335222800273</v>
      </c>
      <c r="H14" s="289">
        <v>534027</v>
      </c>
      <c r="I14" s="288">
        <f t="shared" si="3"/>
        <v>2.7161932167572305</v>
      </c>
      <c r="J14" s="291">
        <f t="shared" si="0"/>
        <v>114.32100708479096</v>
      </c>
      <c r="K14" s="40">
        <f t="shared" si="4"/>
        <v>111.3939391411002</v>
      </c>
      <c r="M14" s="53"/>
    </row>
    <row r="15" spans="2:13" ht="17.45" customHeight="1" thickBot="1" x14ac:dyDescent="0.3">
      <c r="B15" s="1099" t="s">
        <v>20</v>
      </c>
      <c r="C15" s="1100"/>
      <c r="D15" s="18">
        <f t="shared" ref="D15:I15" si="5">SUM(D8:D14)</f>
        <v>17604487</v>
      </c>
      <c r="E15" s="150">
        <f t="shared" si="5"/>
        <v>100</v>
      </c>
      <c r="F15" s="18">
        <f t="shared" si="5"/>
        <v>19414294</v>
      </c>
      <c r="G15" s="150">
        <f t="shared" si="5"/>
        <v>99.999999999999986</v>
      </c>
      <c r="H15" s="18">
        <f t="shared" si="5"/>
        <v>19660862</v>
      </c>
      <c r="I15" s="150">
        <f t="shared" si="5"/>
        <v>100</v>
      </c>
      <c r="J15" s="150">
        <f t="shared" si="0"/>
        <v>110.28037340707515</v>
      </c>
      <c r="K15" s="44">
        <f t="shared" si="4"/>
        <v>101.27003330638755</v>
      </c>
      <c r="M15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J14"/>
  <sheetViews>
    <sheetView workbookViewId="0">
      <selection activeCell="J15" sqref="J15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86</v>
      </c>
      <c r="D5" s="4"/>
      <c r="E5" s="4"/>
      <c r="F5" s="4"/>
      <c r="G5" s="4"/>
      <c r="H5" s="28" t="s">
        <v>397</v>
      </c>
    </row>
    <row r="6" spans="2:10" ht="20.100000000000001" customHeight="1" thickBot="1" x14ac:dyDescent="0.3">
      <c r="B6" s="1085" t="s">
        <v>704</v>
      </c>
      <c r="C6" s="1086"/>
      <c r="D6" s="1086"/>
      <c r="E6" s="1086"/>
      <c r="F6" s="1086"/>
      <c r="G6" s="1086"/>
      <c r="H6" s="1087"/>
    </row>
    <row r="7" spans="2:10" ht="15.75" x14ac:dyDescent="0.25">
      <c r="B7" s="1071" t="s">
        <v>138</v>
      </c>
      <c r="C7" s="1082" t="s">
        <v>0</v>
      </c>
      <c r="D7" s="1082" t="s">
        <v>3</v>
      </c>
      <c r="E7" s="1082"/>
      <c r="F7" s="1082"/>
      <c r="G7" s="1082" t="s">
        <v>2</v>
      </c>
      <c r="H7" s="1083"/>
    </row>
    <row r="8" spans="2:10" ht="16.5" thickBot="1" x14ac:dyDescent="0.3">
      <c r="B8" s="1072"/>
      <c r="C8" s="1081"/>
      <c r="D8" s="243" t="s">
        <v>1</v>
      </c>
      <c r="E8" s="243" t="s">
        <v>340</v>
      </c>
      <c r="F8" s="243" t="s">
        <v>618</v>
      </c>
      <c r="G8" s="243" t="s">
        <v>82</v>
      </c>
      <c r="H8" s="241" t="s">
        <v>519</v>
      </c>
    </row>
    <row r="9" spans="2:10" s="336" customFormat="1" ht="13.5" thickBot="1" x14ac:dyDescent="0.25">
      <c r="B9" s="354">
        <v>1</v>
      </c>
      <c r="C9" s="350">
        <v>2</v>
      </c>
      <c r="D9" s="350">
        <v>3</v>
      </c>
      <c r="E9" s="350">
        <v>4</v>
      </c>
      <c r="F9" s="350">
        <v>5</v>
      </c>
      <c r="G9" s="350">
        <v>6</v>
      </c>
      <c r="H9" s="351">
        <v>7</v>
      </c>
    </row>
    <row r="10" spans="2:10" ht="15.75" x14ac:dyDescent="0.25">
      <c r="B10" s="307" t="s">
        <v>373</v>
      </c>
      <c r="C10" s="281" t="s">
        <v>83</v>
      </c>
      <c r="D10" s="147">
        <v>91645</v>
      </c>
      <c r="E10" s="145">
        <v>96979</v>
      </c>
      <c r="F10" s="145">
        <v>105980</v>
      </c>
      <c r="G10" s="469">
        <f>E10/D10*100</f>
        <v>105.82028479458781</v>
      </c>
      <c r="H10" s="470">
        <f>F10/E10*100</f>
        <v>109.28139081656853</v>
      </c>
    </row>
    <row r="11" spans="2:10" ht="16.5" thickBot="1" x14ac:dyDescent="0.3">
      <c r="B11" s="459" t="s">
        <v>374</v>
      </c>
      <c r="C11" s="286" t="s">
        <v>84</v>
      </c>
      <c r="D11" s="287">
        <v>8712454</v>
      </c>
      <c r="E11" s="345">
        <v>9476470</v>
      </c>
      <c r="F11" s="345">
        <v>9809340</v>
      </c>
      <c r="G11" s="471">
        <f>E11/D11*100</f>
        <v>108.7692399868051</v>
      </c>
      <c r="H11" s="472">
        <f t="shared" ref="H11:H12" si="0">F11/E11*100</f>
        <v>103.51259487973898</v>
      </c>
    </row>
    <row r="12" spans="2:10" ht="17.45" customHeight="1" thickBot="1" x14ac:dyDescent="0.3">
      <c r="B12" s="1099" t="s">
        <v>85</v>
      </c>
      <c r="C12" s="1100"/>
      <c r="D12" s="18">
        <f>SUM(D10:D11)</f>
        <v>8804099</v>
      </c>
      <c r="E12" s="304">
        <f>SUM(E10:E11)</f>
        <v>9573449</v>
      </c>
      <c r="F12" s="304">
        <f>F10+F11</f>
        <v>9915320</v>
      </c>
      <c r="G12" s="473">
        <f>E12/D12*100</f>
        <v>108.73854326263255</v>
      </c>
      <c r="H12" s="474">
        <f t="shared" si="0"/>
        <v>103.57103275945796</v>
      </c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N13"/>
  <sheetViews>
    <sheetView workbookViewId="0">
      <selection activeCell="B6" sqref="B6:K6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90</v>
      </c>
      <c r="D5" s="4"/>
      <c r="E5" s="4"/>
      <c r="F5" s="4"/>
      <c r="G5" s="4"/>
      <c r="H5" s="4"/>
      <c r="I5" s="4"/>
      <c r="J5" s="4"/>
      <c r="K5" s="28" t="s">
        <v>395</v>
      </c>
    </row>
    <row r="6" spans="2:14" ht="20.100000000000001" customHeight="1" thickBot="1" x14ac:dyDescent="0.3">
      <c r="B6" s="1085" t="s">
        <v>703</v>
      </c>
      <c r="C6" s="1086"/>
      <c r="D6" s="1086"/>
      <c r="E6" s="1086"/>
      <c r="F6" s="1086"/>
      <c r="G6" s="1086"/>
      <c r="H6" s="1086"/>
      <c r="I6" s="1086"/>
      <c r="J6" s="1086"/>
      <c r="K6" s="1087"/>
    </row>
    <row r="7" spans="2:14" ht="15.75" x14ac:dyDescent="0.25">
      <c r="B7" s="1071" t="s">
        <v>138</v>
      </c>
      <c r="C7" s="1103" t="s">
        <v>520</v>
      </c>
      <c r="D7" s="1082" t="s">
        <v>1</v>
      </c>
      <c r="E7" s="1082"/>
      <c r="F7" s="1082" t="s">
        <v>340</v>
      </c>
      <c r="G7" s="1082"/>
      <c r="H7" s="1082" t="s">
        <v>618</v>
      </c>
      <c r="I7" s="1082"/>
      <c r="J7" s="1101" t="s">
        <v>87</v>
      </c>
      <c r="K7" s="1102"/>
    </row>
    <row r="8" spans="2:14" ht="16.5" thickBot="1" x14ac:dyDescent="0.3">
      <c r="B8" s="1072"/>
      <c r="C8" s="1104"/>
      <c r="D8" s="243" t="s">
        <v>3</v>
      </c>
      <c r="E8" s="243" t="s">
        <v>28</v>
      </c>
      <c r="F8" s="243" t="s">
        <v>3</v>
      </c>
      <c r="G8" s="243" t="s">
        <v>28</v>
      </c>
      <c r="H8" s="243" t="s">
        <v>3</v>
      </c>
      <c r="I8" s="243" t="s">
        <v>28</v>
      </c>
      <c r="J8" s="243" t="s">
        <v>514</v>
      </c>
      <c r="K8" s="241" t="s">
        <v>515</v>
      </c>
    </row>
    <row r="9" spans="2:14" ht="16.350000000000001" customHeight="1" thickBot="1" x14ac:dyDescent="0.3">
      <c r="B9" s="354">
        <v>1</v>
      </c>
      <c r="C9" s="350">
        <v>2</v>
      </c>
      <c r="D9" s="350">
        <v>3</v>
      </c>
      <c r="E9" s="350">
        <v>4</v>
      </c>
      <c r="F9" s="350">
        <v>5</v>
      </c>
      <c r="G9" s="350">
        <v>6</v>
      </c>
      <c r="H9" s="350">
        <v>7</v>
      </c>
      <c r="I9" s="350">
        <v>8</v>
      </c>
      <c r="J9" s="350">
        <v>9</v>
      </c>
      <c r="K9" s="351">
        <v>10</v>
      </c>
    </row>
    <row r="10" spans="2:14" ht="17.45" customHeight="1" x14ac:dyDescent="0.25">
      <c r="B10" s="280" t="s">
        <v>373</v>
      </c>
      <c r="C10" s="281" t="s">
        <v>88</v>
      </c>
      <c r="D10" s="147">
        <v>4977201</v>
      </c>
      <c r="E10" s="146">
        <f>D10/D12*100</f>
        <v>56.532769565630737</v>
      </c>
      <c r="F10" s="147">
        <v>5634426</v>
      </c>
      <c r="G10" s="146">
        <f>F10/F12*100</f>
        <v>58.854713698271119</v>
      </c>
      <c r="H10" s="147">
        <v>6142454</v>
      </c>
      <c r="I10" s="146">
        <f>H10/H12*100</f>
        <v>61.949125192126928</v>
      </c>
      <c r="J10" s="148">
        <f>F10/D10*100</f>
        <v>113.20471084049046</v>
      </c>
      <c r="K10" s="149">
        <f>H10/F10*100</f>
        <v>109.01649963989233</v>
      </c>
      <c r="M10" s="53"/>
      <c r="N10" s="126"/>
    </row>
    <row r="11" spans="2:14" ht="16.5" thickBot="1" x14ac:dyDescent="0.3">
      <c r="B11" s="285" t="s">
        <v>374</v>
      </c>
      <c r="C11" s="286" t="s">
        <v>89</v>
      </c>
      <c r="D11" s="287">
        <v>3826898</v>
      </c>
      <c r="E11" s="288">
        <f>D11/D12*100</f>
        <v>43.467230434369263</v>
      </c>
      <c r="F11" s="287">
        <v>3939023</v>
      </c>
      <c r="G11" s="288">
        <f>F11/F12*100</f>
        <v>41.145286301728873</v>
      </c>
      <c r="H11" s="287">
        <v>3772866</v>
      </c>
      <c r="I11" s="288">
        <f>H11/H12*100</f>
        <v>38.050874807873072</v>
      </c>
      <c r="J11" s="291">
        <f>F11/D11*100</f>
        <v>102.92991869655266</v>
      </c>
      <c r="K11" s="40">
        <f t="shared" ref="K11:K12" si="0">H11/F11*100</f>
        <v>95.781771266631338</v>
      </c>
      <c r="M11" s="53"/>
      <c r="N11" s="126"/>
    </row>
    <row r="12" spans="2:14" ht="22.35" customHeight="1" thickBot="1" x14ac:dyDescent="0.3">
      <c r="B12" s="1099" t="s">
        <v>6</v>
      </c>
      <c r="C12" s="1100"/>
      <c r="D12" s="18">
        <f>SUM(D10:D11)</f>
        <v>8804099</v>
      </c>
      <c r="E12" s="150">
        <f>SUM(E10:E11)</f>
        <v>100</v>
      </c>
      <c r="F12" s="18">
        <f>SUM(F10:F11)</f>
        <v>9573449</v>
      </c>
      <c r="G12" s="150">
        <f>SUM(G10:G11)</f>
        <v>100</v>
      </c>
      <c r="H12" s="18">
        <f>H10+H11</f>
        <v>9915320</v>
      </c>
      <c r="I12" s="150">
        <f>SUM(I10:I11)</f>
        <v>100</v>
      </c>
      <c r="J12" s="150">
        <f>F12/D12*100</f>
        <v>108.73854326263255</v>
      </c>
      <c r="K12" s="44">
        <f t="shared" si="0"/>
        <v>103.57103275945796</v>
      </c>
      <c r="M12" s="53"/>
      <c r="N12" s="126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2:H13"/>
  <sheetViews>
    <sheetView workbookViewId="0">
      <selection activeCell="B3" sqref="B3:H3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90</v>
      </c>
      <c r="D2" s="4"/>
      <c r="E2" s="4"/>
      <c r="F2" s="4"/>
      <c r="G2" s="4"/>
      <c r="H2" s="29" t="s">
        <v>395</v>
      </c>
    </row>
    <row r="3" spans="2:8" ht="20.100000000000001" customHeight="1" thickBot="1" x14ac:dyDescent="0.3">
      <c r="B3" s="1077" t="s">
        <v>702</v>
      </c>
      <c r="C3" s="1078"/>
      <c r="D3" s="1078"/>
      <c r="E3" s="1078"/>
      <c r="F3" s="1078"/>
      <c r="G3" s="1078"/>
      <c r="H3" s="1079"/>
    </row>
    <row r="4" spans="2:8" x14ac:dyDescent="0.25">
      <c r="B4" s="1071" t="s">
        <v>138</v>
      </c>
      <c r="C4" s="1103" t="s">
        <v>91</v>
      </c>
      <c r="D4" s="240" t="s">
        <v>1</v>
      </c>
      <c r="E4" s="240" t="s">
        <v>340</v>
      </c>
      <c r="F4" s="240" t="s">
        <v>618</v>
      </c>
      <c r="G4" s="1101" t="s">
        <v>339</v>
      </c>
      <c r="H4" s="1102"/>
    </row>
    <row r="5" spans="2:8" ht="16.5" thickBot="1" x14ac:dyDescent="0.3">
      <c r="B5" s="1072"/>
      <c r="C5" s="1104"/>
      <c r="D5" s="243" t="s">
        <v>3</v>
      </c>
      <c r="E5" s="243" t="s">
        <v>3</v>
      </c>
      <c r="F5" s="243" t="s">
        <v>3</v>
      </c>
      <c r="G5" s="243" t="s">
        <v>81</v>
      </c>
      <c r="H5" s="241" t="s">
        <v>82</v>
      </c>
    </row>
    <row r="6" spans="2:8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1">
        <v>7</v>
      </c>
    </row>
    <row r="7" spans="2:8" ht="17.100000000000001" customHeight="1" x14ac:dyDescent="0.25">
      <c r="B7" s="280" t="s">
        <v>373</v>
      </c>
      <c r="C7" s="477" t="s">
        <v>521</v>
      </c>
      <c r="D7" s="478">
        <v>6853979</v>
      </c>
      <c r="E7" s="478">
        <v>7400278</v>
      </c>
      <c r="F7" s="761">
        <v>7281540</v>
      </c>
      <c r="G7" s="479">
        <f>E7/D7*100</f>
        <v>107.97053798968452</v>
      </c>
      <c r="H7" s="480">
        <f>F7/E7*100</f>
        <v>98.395492709868478</v>
      </c>
    </row>
    <row r="8" spans="2:8" ht="17.100000000000001" customHeight="1" x14ac:dyDescent="0.25">
      <c r="B8" s="284" t="s">
        <v>374</v>
      </c>
      <c r="C8" s="274" t="s">
        <v>522</v>
      </c>
      <c r="D8" s="45">
        <f>D9+D10</f>
        <v>8804099</v>
      </c>
      <c r="E8" s="45">
        <f>E9+E10</f>
        <v>9573449</v>
      </c>
      <c r="F8" s="45">
        <f>F9+F10</f>
        <v>9915320</v>
      </c>
      <c r="G8" s="476">
        <f t="shared" ref="G8:G10" si="0">E8/D8*100</f>
        <v>108.73854326263255</v>
      </c>
      <c r="H8" s="481">
        <f t="shared" ref="H8:H10" si="1">F8/E8*100</f>
        <v>103.57103275945796</v>
      </c>
    </row>
    <row r="9" spans="2:8" ht="17.100000000000001" customHeight="1" x14ac:dyDescent="0.25">
      <c r="B9" s="284" t="s">
        <v>414</v>
      </c>
      <c r="C9" s="274" t="s">
        <v>523</v>
      </c>
      <c r="D9" s="45">
        <v>4126382</v>
      </c>
      <c r="E9" s="45">
        <v>4280620</v>
      </c>
      <c r="F9" s="45">
        <v>4089390</v>
      </c>
      <c r="G9" s="476">
        <f t="shared" si="0"/>
        <v>103.73785073703792</v>
      </c>
      <c r="H9" s="481">
        <f t="shared" si="1"/>
        <v>95.532656484341047</v>
      </c>
    </row>
    <row r="10" spans="2:8" ht="17.100000000000001" customHeight="1" thickBot="1" x14ac:dyDescent="0.3">
      <c r="B10" s="285" t="s">
        <v>415</v>
      </c>
      <c r="C10" s="286" t="s">
        <v>524</v>
      </c>
      <c r="D10" s="482">
        <v>4677717</v>
      </c>
      <c r="E10" s="482">
        <v>5292829</v>
      </c>
      <c r="F10" s="482">
        <v>5825930</v>
      </c>
      <c r="G10" s="483">
        <f t="shared" si="0"/>
        <v>113.1498335619705</v>
      </c>
      <c r="H10" s="484">
        <f t="shared" si="1"/>
        <v>110.07213722566891</v>
      </c>
    </row>
    <row r="11" spans="2:8" ht="17.100000000000001" customHeight="1" thickBot="1" x14ac:dyDescent="0.3">
      <c r="B11" s="496" t="s">
        <v>375</v>
      </c>
      <c r="C11" s="485" t="s">
        <v>525</v>
      </c>
      <c r="D11" s="486">
        <f>D7/D8</f>
        <v>0.77849862887729904</v>
      </c>
      <c r="E11" s="486">
        <f t="shared" ref="E11" si="2">E7/E8</f>
        <v>0.77300020086804666</v>
      </c>
      <c r="F11" s="486">
        <f>F7/F8</f>
        <v>0.73437266775051135</v>
      </c>
      <c r="G11" s="487" t="s">
        <v>115</v>
      </c>
      <c r="H11" s="488" t="s">
        <v>115</v>
      </c>
    </row>
    <row r="12" spans="2:8" ht="17.100000000000001" customHeight="1" thickBot="1" x14ac:dyDescent="0.3">
      <c r="B12" s="496" t="s">
        <v>377</v>
      </c>
      <c r="C12" s="489" t="s">
        <v>526</v>
      </c>
      <c r="D12" s="490">
        <v>9071061</v>
      </c>
      <c r="E12" s="490">
        <v>9877414</v>
      </c>
      <c r="F12" s="490">
        <v>10236559</v>
      </c>
      <c r="G12" s="491">
        <f>E12/D12*100</f>
        <v>108.88929089992891</v>
      </c>
      <c r="H12" s="492">
        <f>F12/E12*100</f>
        <v>103.63602254598219</v>
      </c>
    </row>
    <row r="13" spans="2:8" ht="16.5" customHeight="1" thickBot="1" x14ac:dyDescent="0.3">
      <c r="B13" s="496" t="s">
        <v>378</v>
      </c>
      <c r="C13" s="475" t="s">
        <v>527</v>
      </c>
      <c r="D13" s="493">
        <f>D7/D12</f>
        <v>0.75558735631917806</v>
      </c>
      <c r="E13" s="493">
        <f t="shared" ref="E13" si="3">E7/E12</f>
        <v>0.74921209134293654</v>
      </c>
      <c r="F13" s="493">
        <f>F7/F12</f>
        <v>0.71132692147820376</v>
      </c>
      <c r="G13" s="494" t="s">
        <v>115</v>
      </c>
      <c r="H13" s="495" t="s">
        <v>115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N29"/>
  <sheetViews>
    <sheetView topLeftCell="B4" zoomScaleNormal="100" workbookViewId="0">
      <selection activeCell="K10" sqref="K10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1.7109375" style="19" bestFit="1" customWidth="1"/>
    <col min="12" max="12" width="8.85546875" style="955"/>
    <col min="13" max="16384" width="8.85546875" style="19"/>
  </cols>
  <sheetData>
    <row r="3" spans="2:14" ht="16.5" thickBot="1" x14ac:dyDescent="0.3">
      <c r="B3" s="47" t="s">
        <v>225</v>
      </c>
      <c r="C3" s="48"/>
      <c r="D3" s="48"/>
      <c r="E3" s="48"/>
      <c r="F3" s="48"/>
      <c r="G3" s="48"/>
      <c r="H3" s="49" t="s">
        <v>398</v>
      </c>
    </row>
    <row r="4" spans="2:14" ht="20.100000000000001" customHeight="1" thickBot="1" x14ac:dyDescent="0.3">
      <c r="B4" s="1105" t="s">
        <v>701</v>
      </c>
      <c r="C4" s="1106"/>
      <c r="D4" s="1106"/>
      <c r="E4" s="1106"/>
      <c r="F4" s="1106"/>
      <c r="G4" s="1106"/>
      <c r="H4" s="1107"/>
    </row>
    <row r="5" spans="2:14" ht="20.100000000000001" customHeight="1" thickBot="1" x14ac:dyDescent="0.3">
      <c r="B5" s="502" t="s">
        <v>138</v>
      </c>
      <c r="C5" s="503" t="s">
        <v>91</v>
      </c>
      <c r="D5" s="504" t="s">
        <v>1</v>
      </c>
      <c r="E5" s="504" t="s">
        <v>340</v>
      </c>
      <c r="F5" s="504" t="s">
        <v>618</v>
      </c>
      <c r="G5" s="1108" t="s">
        <v>2</v>
      </c>
      <c r="H5" s="1109"/>
    </row>
    <row r="6" spans="2:14" ht="15" customHeight="1" thickBot="1" x14ac:dyDescent="0.3">
      <c r="B6" s="505">
        <v>1</v>
      </c>
      <c r="C6" s="506">
        <v>2</v>
      </c>
      <c r="D6" s="507">
        <v>3</v>
      </c>
      <c r="E6" s="507">
        <v>4</v>
      </c>
      <c r="F6" s="507">
        <v>5</v>
      </c>
      <c r="G6" s="507" t="s">
        <v>528</v>
      </c>
      <c r="H6" s="508" t="s">
        <v>529</v>
      </c>
    </row>
    <row r="7" spans="2:14" ht="20.100000000000001" customHeight="1" thickBot="1" x14ac:dyDescent="0.3">
      <c r="B7" s="509">
        <v>1</v>
      </c>
      <c r="C7" s="510" t="s">
        <v>92</v>
      </c>
      <c r="D7" s="511">
        <f>D8+D24</f>
        <v>2478985</v>
      </c>
      <c r="E7" s="67">
        <f>E8+E24</f>
        <v>2690298</v>
      </c>
      <c r="F7" s="67">
        <f>F8+F24</f>
        <v>2698829</v>
      </c>
      <c r="G7" s="760">
        <f>E7/D7*100</f>
        <v>108.52417420839578</v>
      </c>
      <c r="H7" s="512">
        <f>F7/E7*100</f>
        <v>100.31710241765039</v>
      </c>
      <c r="J7" s="61"/>
      <c r="K7" s="946"/>
      <c r="M7" s="61"/>
      <c r="N7" s="140"/>
    </row>
    <row r="8" spans="2:14" ht="20.100000000000001" customHeight="1" thickBot="1" x14ac:dyDescent="0.3">
      <c r="B8" s="513" t="s">
        <v>93</v>
      </c>
      <c r="C8" s="510" t="s">
        <v>94</v>
      </c>
      <c r="D8" s="514">
        <f>D9+D23</f>
        <v>2351425</v>
      </c>
      <c r="E8" s="515">
        <f>E9+E23</f>
        <v>2656534</v>
      </c>
      <c r="F8" s="515">
        <f>F9+F23</f>
        <v>2581709</v>
      </c>
      <c r="G8" s="760">
        <f t="shared" ref="G8:G29" si="0">E8/D8*100</f>
        <v>112.97549358367797</v>
      </c>
      <c r="H8" s="512">
        <f t="shared" ref="H8:H29" si="1">F8/E8*100</f>
        <v>97.183359972053807</v>
      </c>
      <c r="J8" s="61"/>
      <c r="K8" s="946"/>
      <c r="M8" s="61"/>
      <c r="N8" s="61"/>
    </row>
    <row r="9" spans="2:14" ht="20.100000000000001" customHeight="1" thickBot="1" x14ac:dyDescent="0.3">
      <c r="B9" s="513" t="s">
        <v>95</v>
      </c>
      <c r="C9" s="510" t="s">
        <v>96</v>
      </c>
      <c r="D9" s="514">
        <f>SUM(D10:D22)</f>
        <v>2351425</v>
      </c>
      <c r="E9" s="515">
        <f>SUM(E10:E22)</f>
        <v>2656534</v>
      </c>
      <c r="F9" s="515">
        <f>SUM(F10:F22)</f>
        <v>2581709</v>
      </c>
      <c r="G9" s="760">
        <f t="shared" si="0"/>
        <v>112.97549358367797</v>
      </c>
      <c r="H9" s="512">
        <f t="shared" si="1"/>
        <v>97.183359972053807</v>
      </c>
      <c r="J9" s="61"/>
      <c r="K9" s="946"/>
      <c r="M9" s="61"/>
      <c r="N9" s="61"/>
    </row>
    <row r="10" spans="2:14" ht="15.95" customHeight="1" x14ac:dyDescent="0.25">
      <c r="B10" s="516" t="s">
        <v>97</v>
      </c>
      <c r="C10" s="517" t="s">
        <v>98</v>
      </c>
      <c r="D10" s="518">
        <v>1290878</v>
      </c>
      <c r="E10" s="519">
        <v>1299335</v>
      </c>
      <c r="F10" s="519">
        <v>1299335</v>
      </c>
      <c r="G10" s="761">
        <f t="shared" si="0"/>
        <v>100.65513549692535</v>
      </c>
      <c r="H10" s="263">
        <f t="shared" si="1"/>
        <v>100</v>
      </c>
      <c r="J10" s="61"/>
      <c r="K10" s="946"/>
      <c r="M10" s="61"/>
      <c r="N10" s="61"/>
    </row>
    <row r="11" spans="2:14" ht="15.95" customHeight="1" x14ac:dyDescent="0.25">
      <c r="B11" s="520" t="s">
        <v>99</v>
      </c>
      <c r="C11" s="497" t="s">
        <v>100</v>
      </c>
      <c r="D11" s="500">
        <v>137290</v>
      </c>
      <c r="E11" s="501">
        <v>137290</v>
      </c>
      <c r="F11" s="501">
        <v>137290</v>
      </c>
      <c r="G11" s="762">
        <f t="shared" si="0"/>
        <v>100</v>
      </c>
      <c r="H11" s="414">
        <f t="shared" si="1"/>
        <v>100</v>
      </c>
      <c r="J11" s="61"/>
      <c r="K11" s="946"/>
      <c r="M11" s="61"/>
      <c r="N11" s="61"/>
    </row>
    <row r="12" spans="2:14" ht="15.95" customHeight="1" x14ac:dyDescent="0.25">
      <c r="B12" s="520" t="s">
        <v>101</v>
      </c>
      <c r="C12" s="497" t="s">
        <v>102</v>
      </c>
      <c r="D12" s="498">
        <v>-215</v>
      </c>
      <c r="E12" s="499">
        <v>-215</v>
      </c>
      <c r="F12" s="499">
        <v>-214</v>
      </c>
      <c r="G12" s="762">
        <f t="shared" si="0"/>
        <v>100</v>
      </c>
      <c r="H12" s="414">
        <f>F12/E12*100</f>
        <v>99.534883720930239</v>
      </c>
      <c r="J12" s="61"/>
      <c r="K12" s="946"/>
      <c r="M12" s="61"/>
      <c r="N12" s="61"/>
    </row>
    <row r="13" spans="2:14" ht="15.95" customHeight="1" x14ac:dyDescent="0.25">
      <c r="B13" s="520" t="s">
        <v>103</v>
      </c>
      <c r="C13" s="497" t="s">
        <v>104</v>
      </c>
      <c r="D13" s="498">
        <v>238344</v>
      </c>
      <c r="E13" s="499">
        <v>403027</v>
      </c>
      <c r="F13" s="499">
        <v>343452</v>
      </c>
      <c r="G13" s="762">
        <f t="shared" si="0"/>
        <v>169.09466988890009</v>
      </c>
      <c r="H13" s="414">
        <f>F13/E13*100</f>
        <v>85.218111937909867</v>
      </c>
      <c r="J13" s="61"/>
      <c r="K13" s="946"/>
      <c r="M13" s="61"/>
      <c r="N13" s="61"/>
    </row>
    <row r="14" spans="2:14" ht="15.95" customHeight="1" x14ac:dyDescent="0.25">
      <c r="B14" s="520" t="s">
        <v>105</v>
      </c>
      <c r="C14" s="497" t="s">
        <v>106</v>
      </c>
      <c r="D14" s="498">
        <v>-34743</v>
      </c>
      <c r="E14" s="499">
        <v>-36302</v>
      </c>
      <c r="F14" s="499">
        <v>-145228</v>
      </c>
      <c r="G14" s="762">
        <f t="shared" si="0"/>
        <v>104.48723483867255</v>
      </c>
      <c r="H14" s="414">
        <f t="shared" si="1"/>
        <v>400.05509338328471</v>
      </c>
      <c r="J14" s="61"/>
      <c r="K14" s="946"/>
      <c r="M14" s="61"/>
      <c r="N14" s="61"/>
    </row>
    <row r="15" spans="2:14" ht="15.95" customHeight="1" x14ac:dyDescent="0.25">
      <c r="B15" s="520" t="s">
        <v>107</v>
      </c>
      <c r="C15" s="497" t="s">
        <v>108</v>
      </c>
      <c r="D15" s="498">
        <v>10296</v>
      </c>
      <c r="E15" s="499">
        <v>26630</v>
      </c>
      <c r="F15" s="499">
        <v>29353</v>
      </c>
      <c r="G15" s="762">
        <f t="shared" si="0"/>
        <v>258.64413364413366</v>
      </c>
      <c r="H15" s="414">
        <f t="shared" si="1"/>
        <v>110.22530980097633</v>
      </c>
      <c r="J15" s="61"/>
      <c r="K15" s="946"/>
      <c r="M15" s="61"/>
      <c r="N15" s="61"/>
    </row>
    <row r="16" spans="2:14" ht="15.95" customHeight="1" x14ac:dyDescent="0.25">
      <c r="B16" s="520" t="s">
        <v>109</v>
      </c>
      <c r="C16" s="497" t="s">
        <v>110</v>
      </c>
      <c r="D16" s="498">
        <v>876626</v>
      </c>
      <c r="E16" s="499">
        <v>970088</v>
      </c>
      <c r="F16" s="499">
        <v>1000959</v>
      </c>
      <c r="G16" s="762">
        <f t="shared" si="0"/>
        <v>110.66155920540801</v>
      </c>
      <c r="H16" s="414">
        <f t="shared" si="1"/>
        <v>103.18228861711516</v>
      </c>
      <c r="J16" s="61"/>
      <c r="K16" s="946"/>
      <c r="M16" s="61"/>
      <c r="N16" s="61"/>
    </row>
    <row r="17" spans="2:14" ht="15.95" customHeight="1" x14ac:dyDescent="0.25">
      <c r="B17" s="520" t="s">
        <v>111</v>
      </c>
      <c r="C17" s="497" t="s">
        <v>112</v>
      </c>
      <c r="D17" s="498">
        <v>-56116</v>
      </c>
      <c r="E17" s="499">
        <v>-57589</v>
      </c>
      <c r="F17" s="499">
        <v>-58638</v>
      </c>
      <c r="G17" s="762">
        <f t="shared" si="0"/>
        <v>102.62491980896714</v>
      </c>
      <c r="H17" s="414">
        <f t="shared" si="1"/>
        <v>101.82152841688517</v>
      </c>
      <c r="J17" s="61"/>
      <c r="K17" s="946"/>
      <c r="M17" s="61"/>
      <c r="N17" s="61"/>
    </row>
    <row r="18" spans="2:14" ht="30" customHeight="1" x14ac:dyDescent="0.25">
      <c r="B18" s="520" t="s">
        <v>113</v>
      </c>
      <c r="C18" s="445" t="s">
        <v>114</v>
      </c>
      <c r="D18" s="498">
        <v>-101</v>
      </c>
      <c r="E18" s="499">
        <v>-14</v>
      </c>
      <c r="F18" s="499">
        <v>-34</v>
      </c>
      <c r="G18" s="762">
        <f t="shared" si="0"/>
        <v>13.861386138613863</v>
      </c>
      <c r="H18" s="414">
        <f>F18/E18*100</f>
        <v>242.85714285714283</v>
      </c>
      <c r="J18" s="61"/>
      <c r="K18" s="946"/>
      <c r="M18" s="61"/>
      <c r="N18" s="61"/>
    </row>
    <row r="19" spans="2:14" ht="30" customHeight="1" x14ac:dyDescent="0.25">
      <c r="B19" s="520" t="s">
        <v>116</v>
      </c>
      <c r="C19" s="445" t="s">
        <v>117</v>
      </c>
      <c r="D19" s="498">
        <v>0</v>
      </c>
      <c r="E19" s="499">
        <v>-1255</v>
      </c>
      <c r="F19" s="499">
        <v>0</v>
      </c>
      <c r="G19" s="763" t="s">
        <v>115</v>
      </c>
      <c r="H19" s="414">
        <f t="shared" si="1"/>
        <v>0</v>
      </c>
      <c r="J19" s="61"/>
      <c r="K19" s="946"/>
      <c r="M19" s="61"/>
      <c r="N19" s="61"/>
    </row>
    <row r="20" spans="2:14" ht="30" customHeight="1" x14ac:dyDescent="0.25">
      <c r="B20" s="520" t="s">
        <v>118</v>
      </c>
      <c r="C20" s="445" t="s">
        <v>119</v>
      </c>
      <c r="D20" s="498">
        <v>-1625</v>
      </c>
      <c r="E20" s="499">
        <v>-1349</v>
      </c>
      <c r="F20" s="499">
        <v>-8300</v>
      </c>
      <c r="G20" s="762">
        <f t="shared" si="0"/>
        <v>83.015384615384619</v>
      </c>
      <c r="H20" s="414">
        <f t="shared" si="1"/>
        <v>615.27057079318013</v>
      </c>
      <c r="J20" s="61"/>
      <c r="K20" s="946"/>
      <c r="M20" s="61"/>
      <c r="N20" s="61"/>
    </row>
    <row r="21" spans="2:14" ht="30" customHeight="1" x14ac:dyDescent="0.25">
      <c r="B21" s="520" t="s">
        <v>120</v>
      </c>
      <c r="C21" s="445" t="s">
        <v>121</v>
      </c>
      <c r="D21" s="498">
        <v>-12118</v>
      </c>
      <c r="E21" s="499">
        <v>-15950</v>
      </c>
      <c r="F21" s="499">
        <v>-16266</v>
      </c>
      <c r="G21" s="762">
        <f t="shared" si="0"/>
        <v>131.62237993068163</v>
      </c>
      <c r="H21" s="414">
        <f t="shared" si="1"/>
        <v>101.98119122257052</v>
      </c>
      <c r="J21" s="61"/>
      <c r="K21" s="946"/>
      <c r="M21" s="61"/>
      <c r="N21" s="61"/>
    </row>
    <row r="22" spans="2:14" ht="15.95" customHeight="1" thickBot="1" x14ac:dyDescent="0.3">
      <c r="B22" s="521" t="s">
        <v>122</v>
      </c>
      <c r="C22" s="522" t="s">
        <v>123</v>
      </c>
      <c r="D22" s="523">
        <v>-97091</v>
      </c>
      <c r="E22" s="524">
        <v>-67162</v>
      </c>
      <c r="F22" s="524">
        <v>0</v>
      </c>
      <c r="G22" s="764">
        <f t="shared" si="0"/>
        <v>69.174279799363475</v>
      </c>
      <c r="H22" s="420">
        <f t="shared" si="1"/>
        <v>0</v>
      </c>
      <c r="J22" s="61"/>
      <c r="K22" s="946"/>
      <c r="M22" s="61"/>
      <c r="N22" s="61"/>
    </row>
    <row r="23" spans="2:14" ht="20.100000000000001" customHeight="1" thickBot="1" x14ac:dyDescent="0.3">
      <c r="B23" s="513" t="s">
        <v>124</v>
      </c>
      <c r="C23" s="510" t="s">
        <v>125</v>
      </c>
      <c r="D23" s="514">
        <v>0</v>
      </c>
      <c r="E23" s="515">
        <v>0</v>
      </c>
      <c r="F23" s="515">
        <v>0</v>
      </c>
      <c r="G23" s="760" t="s">
        <v>115</v>
      </c>
      <c r="H23" s="512" t="s">
        <v>115</v>
      </c>
      <c r="J23" s="61"/>
      <c r="K23" s="946"/>
      <c r="M23" s="61"/>
      <c r="N23" s="61"/>
    </row>
    <row r="24" spans="2:14" ht="20.100000000000001" customHeight="1" thickBot="1" x14ac:dyDescent="0.3">
      <c r="B24" s="513" t="s">
        <v>126</v>
      </c>
      <c r="C24" s="510" t="s">
        <v>127</v>
      </c>
      <c r="D24" s="514">
        <f>SUM(D25:D29)</f>
        <v>127560</v>
      </c>
      <c r="E24" s="515">
        <f>SUM(E25:E29)</f>
        <v>33764</v>
      </c>
      <c r="F24" s="515">
        <f>SUM(F25:F29)</f>
        <v>117120</v>
      </c>
      <c r="G24" s="760">
        <f t="shared" si="0"/>
        <v>26.469112574474757</v>
      </c>
      <c r="H24" s="512">
        <f t="shared" si="1"/>
        <v>346.8783319511906</v>
      </c>
      <c r="J24" s="61"/>
      <c r="K24" s="946"/>
      <c r="M24" s="61"/>
      <c r="N24" s="61"/>
    </row>
    <row r="25" spans="2:14" ht="15.95" customHeight="1" x14ac:dyDescent="0.25">
      <c r="B25" s="516" t="s">
        <v>128</v>
      </c>
      <c r="C25" s="517" t="s">
        <v>129</v>
      </c>
      <c r="D25" s="518">
        <v>105592</v>
      </c>
      <c r="E25" s="519">
        <v>170158</v>
      </c>
      <c r="F25" s="519">
        <v>117134</v>
      </c>
      <c r="G25" s="761">
        <f t="shared" si="0"/>
        <v>161.14667777861959</v>
      </c>
      <c r="H25" s="263">
        <f t="shared" si="1"/>
        <v>68.838373746753021</v>
      </c>
      <c r="J25" s="61"/>
      <c r="K25" s="946"/>
      <c r="M25" s="61"/>
      <c r="N25" s="61"/>
    </row>
    <row r="26" spans="2:14" ht="15.95" customHeight="1" x14ac:dyDescent="0.25">
      <c r="B26" s="520" t="s">
        <v>130</v>
      </c>
      <c r="C26" s="497" t="s">
        <v>131</v>
      </c>
      <c r="D26" s="498">
        <v>-14</v>
      </c>
      <c r="E26" s="499">
        <v>-14</v>
      </c>
      <c r="F26" s="499">
        <v>-14</v>
      </c>
      <c r="G26" s="762">
        <f t="shared" si="0"/>
        <v>100</v>
      </c>
      <c r="H26" s="414">
        <f t="shared" si="1"/>
        <v>100</v>
      </c>
      <c r="J26" s="61"/>
      <c r="K26" s="946"/>
      <c r="M26" s="61"/>
      <c r="N26" s="61"/>
    </row>
    <row r="27" spans="2:14" ht="15.95" customHeight="1" x14ac:dyDescent="0.25">
      <c r="B27" s="520" t="s">
        <v>132</v>
      </c>
      <c r="C27" s="445" t="s">
        <v>133</v>
      </c>
      <c r="D27" s="498">
        <v>153706</v>
      </c>
      <c r="E27" s="499">
        <v>163569</v>
      </c>
      <c r="F27" s="499">
        <v>0</v>
      </c>
      <c r="G27" s="762">
        <f t="shared" si="0"/>
        <v>106.41679570088351</v>
      </c>
      <c r="H27" s="414">
        <f t="shared" si="1"/>
        <v>0</v>
      </c>
      <c r="J27" s="61"/>
      <c r="K27" s="946"/>
      <c r="M27" s="61"/>
      <c r="N27" s="61"/>
    </row>
    <row r="28" spans="2:14" ht="30" customHeight="1" x14ac:dyDescent="0.25">
      <c r="B28" s="520" t="s">
        <v>134</v>
      </c>
      <c r="C28" s="445" t="s">
        <v>135</v>
      </c>
      <c r="D28" s="498">
        <v>0</v>
      </c>
      <c r="E28" s="499">
        <v>1255</v>
      </c>
      <c r="F28" s="499">
        <v>0</v>
      </c>
      <c r="G28" s="762" t="s">
        <v>115</v>
      </c>
      <c r="H28" s="414">
        <f t="shared" si="1"/>
        <v>0</v>
      </c>
      <c r="J28" s="61"/>
      <c r="K28" s="946"/>
      <c r="M28" s="61"/>
      <c r="N28" s="61"/>
    </row>
    <row r="29" spans="2:14" ht="15.95" customHeight="1" thickBot="1" x14ac:dyDescent="0.3">
      <c r="B29" s="521" t="s">
        <v>136</v>
      </c>
      <c r="C29" s="522" t="s">
        <v>137</v>
      </c>
      <c r="D29" s="523">
        <v>-131724</v>
      </c>
      <c r="E29" s="524">
        <v>-301204</v>
      </c>
      <c r="F29" s="524">
        <v>0</v>
      </c>
      <c r="G29" s="764">
        <f t="shared" si="0"/>
        <v>228.66296195074551</v>
      </c>
      <c r="H29" s="420">
        <f t="shared" si="1"/>
        <v>0</v>
      </c>
      <c r="J29" s="61"/>
      <c r="K29" s="946"/>
      <c r="M29" s="61"/>
      <c r="N29" s="61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N19"/>
  <sheetViews>
    <sheetView topLeftCell="A4" workbookViewId="0">
      <selection activeCell="M15" sqref="M15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8.85546875" style="52"/>
    <col min="13" max="13" width="10.85546875" style="965" bestFit="1" customWidth="1"/>
    <col min="14" max="16384" width="8.85546875" style="52"/>
  </cols>
  <sheetData>
    <row r="3" spans="2:14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397</v>
      </c>
    </row>
    <row r="4" spans="2:14" ht="20.100000000000001" customHeight="1" thickBot="1" x14ac:dyDescent="0.3">
      <c r="B4" s="1105" t="s">
        <v>700</v>
      </c>
      <c r="C4" s="1106"/>
      <c r="D4" s="1106"/>
      <c r="E4" s="1106"/>
      <c r="F4" s="1106"/>
      <c r="G4" s="1106"/>
      <c r="H4" s="1106"/>
      <c r="I4" s="1106"/>
      <c r="J4" s="1106"/>
      <c r="K4" s="1107"/>
    </row>
    <row r="5" spans="2:14" ht="15.75" x14ac:dyDescent="0.25">
      <c r="B5" s="1116" t="s">
        <v>138</v>
      </c>
      <c r="C5" s="1114" t="s">
        <v>453</v>
      </c>
      <c r="D5" s="1110" t="s">
        <v>1</v>
      </c>
      <c r="E5" s="1110"/>
      <c r="F5" s="1110" t="s">
        <v>340</v>
      </c>
      <c r="G5" s="1110"/>
      <c r="H5" s="1110" t="s">
        <v>618</v>
      </c>
      <c r="I5" s="1110"/>
      <c r="J5" s="1110" t="s">
        <v>2</v>
      </c>
      <c r="K5" s="1111"/>
    </row>
    <row r="6" spans="2:14" ht="16.5" thickBot="1" x14ac:dyDescent="0.3">
      <c r="B6" s="1117"/>
      <c r="C6" s="1115"/>
      <c r="D6" s="110" t="s">
        <v>3</v>
      </c>
      <c r="E6" s="110" t="s">
        <v>28</v>
      </c>
      <c r="F6" s="110" t="s">
        <v>3</v>
      </c>
      <c r="G6" s="110" t="s">
        <v>28</v>
      </c>
      <c r="H6" s="110" t="s">
        <v>332</v>
      </c>
      <c r="I6" s="110" t="s">
        <v>165</v>
      </c>
      <c r="J6" s="539" t="s">
        <v>514</v>
      </c>
      <c r="K6" s="540" t="s">
        <v>515</v>
      </c>
    </row>
    <row r="7" spans="2:14" s="537" customFormat="1" ht="13.5" thickBot="1" x14ac:dyDescent="0.25">
      <c r="B7" s="538">
        <v>1</v>
      </c>
      <c r="C7" s="534">
        <v>2</v>
      </c>
      <c r="D7" s="535">
        <v>3</v>
      </c>
      <c r="E7" s="535">
        <v>4</v>
      </c>
      <c r="F7" s="535">
        <v>5</v>
      </c>
      <c r="G7" s="535">
        <v>6</v>
      </c>
      <c r="H7" s="535">
        <v>7</v>
      </c>
      <c r="I7" s="535">
        <v>8</v>
      </c>
      <c r="J7" s="535">
        <v>9</v>
      </c>
      <c r="K7" s="536">
        <v>10</v>
      </c>
      <c r="M7" s="966"/>
    </row>
    <row r="8" spans="2:14" ht="21.75" customHeight="1" x14ac:dyDescent="0.25">
      <c r="B8" s="559" t="s">
        <v>373</v>
      </c>
      <c r="C8" s="541" t="s">
        <v>139</v>
      </c>
      <c r="D8" s="542">
        <v>12296292</v>
      </c>
      <c r="E8" s="543">
        <f>D8/D12*100</f>
        <v>86.73023017738295</v>
      </c>
      <c r="F8" s="542">
        <v>13085560</v>
      </c>
      <c r="G8" s="544">
        <f>F8/F12*100</f>
        <v>87.124356790432117</v>
      </c>
      <c r="H8" s="545">
        <v>12843833</v>
      </c>
      <c r="I8" s="544">
        <f>H8/H12*100</f>
        <v>91.006242837345695</v>
      </c>
      <c r="J8" s="546">
        <f>F8/D8*100</f>
        <v>106.41874802582763</v>
      </c>
      <c r="K8" s="547">
        <f>H8/F8*100</f>
        <v>98.152719486212277</v>
      </c>
      <c r="L8" s="63"/>
      <c r="N8" s="69"/>
    </row>
    <row r="9" spans="2:14" ht="20.25" customHeight="1" x14ac:dyDescent="0.25">
      <c r="B9" s="560" t="s">
        <v>374</v>
      </c>
      <c r="C9" s="525" t="s">
        <v>452</v>
      </c>
      <c r="D9" s="526">
        <v>0</v>
      </c>
      <c r="E9" s="527">
        <f>D9/D12*100</f>
        <v>0</v>
      </c>
      <c r="F9" s="526">
        <v>0</v>
      </c>
      <c r="G9" s="527">
        <v>0</v>
      </c>
      <c r="H9" s="531">
        <v>0</v>
      </c>
      <c r="I9" s="527">
        <v>0</v>
      </c>
      <c r="J9" s="530">
        <v>0</v>
      </c>
      <c r="K9" s="548">
        <v>0</v>
      </c>
      <c r="L9" s="63"/>
      <c r="N9" s="69"/>
    </row>
    <row r="10" spans="2:14" ht="22.5" customHeight="1" x14ac:dyDescent="0.25">
      <c r="B10" s="560" t="s">
        <v>375</v>
      </c>
      <c r="C10" s="525" t="s">
        <v>140</v>
      </c>
      <c r="D10" s="526">
        <v>223778</v>
      </c>
      <c r="E10" s="527">
        <f>D10/D12*100</f>
        <v>1.578387813873841</v>
      </c>
      <c r="F10" s="532">
        <v>228011</v>
      </c>
      <c r="G10" s="528">
        <f>F10/F12*100</f>
        <v>1.5181094057986984</v>
      </c>
      <c r="H10" s="529">
        <v>119065</v>
      </c>
      <c r="I10" s="528">
        <f>H10/H12*100</f>
        <v>0.84364677611648842</v>
      </c>
      <c r="J10" s="530">
        <f t="shared" ref="J10:J12" si="0">F10/D10*100</f>
        <v>101.89160686037056</v>
      </c>
      <c r="K10" s="548">
        <f t="shared" ref="K10:K12" si="1">H10/F10*100</f>
        <v>52.218971891706978</v>
      </c>
      <c r="L10" s="63"/>
      <c r="N10" s="69"/>
    </row>
    <row r="11" spans="2:14" ht="21.75" customHeight="1" thickBot="1" x14ac:dyDescent="0.3">
      <c r="B11" s="561" t="s">
        <v>377</v>
      </c>
      <c r="C11" s="549" t="s">
        <v>141</v>
      </c>
      <c r="D11" s="550">
        <v>1657561</v>
      </c>
      <c r="E11" s="551">
        <f>D11/D12*100</f>
        <v>11.69138200874321</v>
      </c>
      <c r="F11" s="550">
        <v>1705834</v>
      </c>
      <c r="G11" s="551">
        <f>F11/F12*100</f>
        <v>11.35753380376919</v>
      </c>
      <c r="H11" s="552">
        <v>1150236</v>
      </c>
      <c r="I11" s="551">
        <f>H11/H12*100</f>
        <v>8.1501103865378166</v>
      </c>
      <c r="J11" s="553">
        <f t="shared" si="0"/>
        <v>102.91229101070792</v>
      </c>
      <c r="K11" s="62">
        <f t="shared" si="1"/>
        <v>67.429538864860234</v>
      </c>
      <c r="L11" s="63"/>
      <c r="N11" s="69"/>
    </row>
    <row r="12" spans="2:14" ht="25.5" customHeight="1" thickBot="1" x14ac:dyDescent="0.3">
      <c r="B12" s="1112" t="s">
        <v>142</v>
      </c>
      <c r="C12" s="1113"/>
      <c r="D12" s="554">
        <f t="shared" ref="D12:I12" si="2">SUM(D8:D11)</f>
        <v>14177631</v>
      </c>
      <c r="E12" s="555">
        <f t="shared" si="2"/>
        <v>100</v>
      </c>
      <c r="F12" s="554">
        <f t="shared" si="2"/>
        <v>15019405</v>
      </c>
      <c r="G12" s="533">
        <f t="shared" si="2"/>
        <v>100</v>
      </c>
      <c r="H12" s="556">
        <f t="shared" si="2"/>
        <v>14113134</v>
      </c>
      <c r="I12" s="555">
        <f t="shared" si="2"/>
        <v>100</v>
      </c>
      <c r="J12" s="557">
        <f t="shared" si="0"/>
        <v>105.93733889674517</v>
      </c>
      <c r="K12" s="558">
        <f t="shared" si="1"/>
        <v>93.965999318881146</v>
      </c>
      <c r="L12" s="63"/>
      <c r="N12" s="69"/>
    </row>
    <row r="13" spans="2:14" x14ac:dyDescent="0.25">
      <c r="K13" s="69"/>
    </row>
    <row r="15" spans="2:14" x14ac:dyDescent="0.25">
      <c r="D15" s="63"/>
      <c r="F15" s="63"/>
      <c r="H15" s="63"/>
    </row>
    <row r="17" spans="4:8" x14ac:dyDescent="0.25">
      <c r="D17" s="63"/>
      <c r="F17" s="63"/>
      <c r="H17" s="63"/>
    </row>
    <row r="18" spans="4:8" x14ac:dyDescent="0.25">
      <c r="D18" s="63"/>
      <c r="F18" s="63"/>
      <c r="H18" s="63"/>
    </row>
    <row r="19" spans="4:8" x14ac:dyDescent="0.25">
      <c r="D19" s="63"/>
      <c r="F19" s="63"/>
      <c r="H19" s="63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3:L29"/>
  <sheetViews>
    <sheetView workbookViewId="0">
      <selection activeCell="B4" sqref="B4:G4"/>
    </sheetView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3" spans="2:12" ht="15.75" thickBot="1" x14ac:dyDescent="0.3"/>
    <row r="4" spans="2:12" ht="20.100000000000001" customHeight="1" thickBot="1" x14ac:dyDescent="0.3">
      <c r="B4" s="1010" t="s">
        <v>736</v>
      </c>
      <c r="C4" s="1011"/>
      <c r="D4" s="1011"/>
      <c r="E4" s="1011"/>
      <c r="F4" s="1011"/>
      <c r="G4" s="1012"/>
    </row>
    <row r="5" spans="2:12" ht="64.5" customHeight="1" thickBot="1" x14ac:dyDescent="0.3">
      <c r="B5" s="108" t="s">
        <v>138</v>
      </c>
      <c r="C5" s="250" t="s">
        <v>368</v>
      </c>
      <c r="D5" s="250" t="s">
        <v>516</v>
      </c>
      <c r="E5" s="251" t="s">
        <v>369</v>
      </c>
      <c r="F5" s="250" t="s">
        <v>370</v>
      </c>
      <c r="G5" s="108" t="s">
        <v>371</v>
      </c>
    </row>
    <row r="6" spans="2:12" ht="15" customHeight="1" thickBot="1" x14ac:dyDescent="0.3">
      <c r="B6" s="252">
        <v>1</v>
      </c>
      <c r="C6" s="253">
        <v>2</v>
      </c>
      <c r="D6" s="253">
        <v>3</v>
      </c>
      <c r="E6" s="253">
        <v>4</v>
      </c>
      <c r="F6" s="253">
        <v>5</v>
      </c>
      <c r="G6" s="254">
        <v>6</v>
      </c>
    </row>
    <row r="7" spans="2:12" ht="16.5" thickBot="1" x14ac:dyDescent="0.3">
      <c r="B7" s="256"/>
      <c r="C7" s="1006" t="s">
        <v>372</v>
      </c>
      <c r="D7" s="1006"/>
      <c r="E7" s="1006"/>
      <c r="F7" s="1006"/>
      <c r="G7" s="1007"/>
    </row>
    <row r="8" spans="2:12" ht="15.75" x14ac:dyDescent="0.25">
      <c r="B8" s="366" t="s">
        <v>373</v>
      </c>
      <c r="C8" s="367" t="s">
        <v>436</v>
      </c>
      <c r="D8" s="368">
        <v>32</v>
      </c>
      <c r="E8" s="368"/>
      <c r="F8" s="368">
        <v>0</v>
      </c>
      <c r="G8" s="369">
        <v>81</v>
      </c>
      <c r="J8" s="917"/>
      <c r="K8" s="917"/>
      <c r="L8" s="917"/>
    </row>
    <row r="9" spans="2:12" ht="15.75" x14ac:dyDescent="0.25">
      <c r="B9" s="370" t="s">
        <v>374</v>
      </c>
      <c r="C9" s="363" t="s">
        <v>393</v>
      </c>
      <c r="D9" s="364">
        <v>12</v>
      </c>
      <c r="E9" s="364">
        <v>9</v>
      </c>
      <c r="F9" s="364">
        <v>0</v>
      </c>
      <c r="G9" s="371">
        <v>28</v>
      </c>
      <c r="J9" s="917"/>
      <c r="K9" s="917"/>
      <c r="L9" s="917"/>
    </row>
    <row r="10" spans="2:12" ht="15.75" x14ac:dyDescent="0.25">
      <c r="B10" s="370" t="s">
        <v>375</v>
      </c>
      <c r="C10" s="363" t="s">
        <v>376</v>
      </c>
      <c r="D10" s="364">
        <v>35</v>
      </c>
      <c r="E10" s="364">
        <v>1</v>
      </c>
      <c r="F10" s="364">
        <v>0</v>
      </c>
      <c r="G10" s="371">
        <v>59</v>
      </c>
      <c r="J10" s="917"/>
      <c r="K10" s="917"/>
      <c r="L10" s="917"/>
    </row>
    <row r="11" spans="2:12" ht="15.75" x14ac:dyDescent="0.25">
      <c r="B11" s="370" t="s">
        <v>377</v>
      </c>
      <c r="C11" s="363" t="s">
        <v>437</v>
      </c>
      <c r="D11" s="364">
        <v>47</v>
      </c>
      <c r="E11" s="364"/>
      <c r="F11" s="365">
        <v>2914</v>
      </c>
      <c r="G11" s="371">
        <v>116</v>
      </c>
      <c r="J11" s="917"/>
      <c r="K11" s="917"/>
      <c r="L11" s="917"/>
    </row>
    <row r="12" spans="2:12" ht="15.75" x14ac:dyDescent="0.25">
      <c r="B12" s="370" t="s">
        <v>378</v>
      </c>
      <c r="C12" s="363" t="s">
        <v>394</v>
      </c>
      <c r="D12" s="364">
        <v>5</v>
      </c>
      <c r="E12" s="364">
        <v>7</v>
      </c>
      <c r="F12" s="364">
        <v>0</v>
      </c>
      <c r="G12" s="371">
        <v>4</v>
      </c>
      <c r="J12" s="917"/>
      <c r="K12" s="917"/>
      <c r="L12" s="917"/>
    </row>
    <row r="13" spans="2:12" ht="15.75" x14ac:dyDescent="0.25">
      <c r="B13" s="370" t="s">
        <v>379</v>
      </c>
      <c r="C13" s="363" t="s">
        <v>438</v>
      </c>
      <c r="D13" s="364">
        <v>42</v>
      </c>
      <c r="E13" s="364"/>
      <c r="F13" s="365">
        <v>1832</v>
      </c>
      <c r="G13" s="371">
        <v>83</v>
      </c>
      <c r="J13" s="917"/>
      <c r="K13" s="917"/>
      <c r="L13" s="917"/>
    </row>
    <row r="14" spans="2:12" ht="15.75" x14ac:dyDescent="0.25">
      <c r="B14" s="370" t="s">
        <v>380</v>
      </c>
      <c r="C14" s="363" t="s">
        <v>439</v>
      </c>
      <c r="D14" s="364">
        <v>7</v>
      </c>
      <c r="E14" s="364">
        <v>10</v>
      </c>
      <c r="F14" s="364">
        <v>0</v>
      </c>
      <c r="G14" s="371">
        <v>25</v>
      </c>
      <c r="J14" s="917"/>
      <c r="K14" s="917"/>
      <c r="L14" s="917"/>
    </row>
    <row r="15" spans="2:12" ht="15.75" x14ac:dyDescent="0.25">
      <c r="B15" s="370" t="s">
        <v>381</v>
      </c>
      <c r="C15" s="363" t="s">
        <v>440</v>
      </c>
      <c r="D15" s="364">
        <v>3</v>
      </c>
      <c r="E15" s="364">
        <v>3</v>
      </c>
      <c r="F15" s="364">
        <v>0</v>
      </c>
      <c r="G15" s="371">
        <v>15</v>
      </c>
      <c r="J15" s="917"/>
      <c r="K15" s="917"/>
      <c r="L15" s="917"/>
    </row>
    <row r="16" spans="2:12" ht="15.75" x14ac:dyDescent="0.25">
      <c r="B16" s="370" t="s">
        <v>382</v>
      </c>
      <c r="C16" s="363" t="s">
        <v>441</v>
      </c>
      <c r="D16" s="364">
        <v>38</v>
      </c>
      <c r="E16" s="364">
        <v>68</v>
      </c>
      <c r="F16" s="365">
        <v>9072</v>
      </c>
      <c r="G16" s="371">
        <v>289</v>
      </c>
      <c r="J16" s="917"/>
      <c r="K16" s="917"/>
      <c r="L16" s="917"/>
    </row>
    <row r="17" spans="2:12" ht="16.5" customHeight="1" x14ac:dyDescent="0.25">
      <c r="B17" s="370" t="s">
        <v>383</v>
      </c>
      <c r="C17" s="363" t="s">
        <v>442</v>
      </c>
      <c r="D17" s="364">
        <v>32</v>
      </c>
      <c r="E17" s="364"/>
      <c r="F17" s="364">
        <v>33</v>
      </c>
      <c r="G17" s="371">
        <v>66</v>
      </c>
      <c r="J17" s="917"/>
      <c r="K17" s="917"/>
      <c r="L17" s="917"/>
    </row>
    <row r="18" spans="2:12" ht="15.75" x14ac:dyDescent="0.25">
      <c r="B18" s="370" t="s">
        <v>384</v>
      </c>
      <c r="C18" s="363" t="s">
        <v>443</v>
      </c>
      <c r="D18" s="364">
        <v>46</v>
      </c>
      <c r="E18" s="364"/>
      <c r="F18" s="364">
        <v>0</v>
      </c>
      <c r="G18" s="371">
        <v>107</v>
      </c>
      <c r="J18" s="917"/>
      <c r="K18" s="917"/>
      <c r="L18" s="917"/>
    </row>
    <row r="19" spans="2:12" ht="15.75" x14ac:dyDescent="0.25">
      <c r="B19" s="370" t="s">
        <v>385</v>
      </c>
      <c r="C19" s="363" t="s">
        <v>444</v>
      </c>
      <c r="D19" s="364">
        <v>71</v>
      </c>
      <c r="E19" s="364"/>
      <c r="F19" s="365">
        <v>9220</v>
      </c>
      <c r="G19" s="371">
        <v>271</v>
      </c>
      <c r="J19" s="917"/>
      <c r="K19" s="917"/>
      <c r="L19" s="917"/>
    </row>
    <row r="20" spans="2:12" ht="15.75" x14ac:dyDescent="0.25">
      <c r="B20" s="370" t="s">
        <v>386</v>
      </c>
      <c r="C20" s="363" t="s">
        <v>645</v>
      </c>
      <c r="D20" s="364">
        <v>4</v>
      </c>
      <c r="E20" s="364">
        <v>9</v>
      </c>
      <c r="F20" s="364">
        <v>0</v>
      </c>
      <c r="G20" s="371">
        <v>15</v>
      </c>
      <c r="J20" s="917"/>
      <c r="K20" s="917"/>
      <c r="L20" s="917"/>
    </row>
    <row r="21" spans="2:12" ht="15.75" x14ac:dyDescent="0.25">
      <c r="B21" s="370" t="s">
        <v>387</v>
      </c>
      <c r="C21" s="363" t="s">
        <v>445</v>
      </c>
      <c r="D21" s="364">
        <v>17</v>
      </c>
      <c r="E21" s="364">
        <v>1</v>
      </c>
      <c r="F21" s="364">
        <v>0</v>
      </c>
      <c r="G21" s="371">
        <v>22</v>
      </c>
      <c r="J21" s="917"/>
      <c r="K21" s="917"/>
      <c r="L21" s="917"/>
    </row>
    <row r="22" spans="2:12" ht="16.5" customHeight="1" thickBot="1" x14ac:dyDescent="0.3">
      <c r="B22" s="358" t="s">
        <v>388</v>
      </c>
      <c r="C22" s="372" t="s">
        <v>446</v>
      </c>
      <c r="D22" s="373">
        <v>17</v>
      </c>
      <c r="E22" s="373">
        <v>15</v>
      </c>
      <c r="F22" s="373">
        <v>774</v>
      </c>
      <c r="G22" s="374">
        <v>66</v>
      </c>
      <c r="J22" s="917"/>
      <c r="K22" s="917"/>
      <c r="L22" s="917"/>
    </row>
    <row r="23" spans="2:12" ht="16.5" thickBot="1" x14ac:dyDescent="0.3">
      <c r="B23" s="1013" t="s">
        <v>547</v>
      </c>
      <c r="C23" s="1014"/>
      <c r="D23" s="360">
        <f>SUM(D8:D22)</f>
        <v>408</v>
      </c>
      <c r="E23" s="360">
        <f>SUM(E8:E22)</f>
        <v>123</v>
      </c>
      <c r="F23" s="361">
        <f>SUM(F8:F22)</f>
        <v>23845</v>
      </c>
      <c r="G23" s="362">
        <f>SUM(G8:G22)</f>
        <v>1247</v>
      </c>
      <c r="J23" s="917"/>
      <c r="K23" s="917"/>
      <c r="L23" s="917"/>
    </row>
    <row r="24" spans="2:12" ht="16.5" customHeight="1" thickBot="1" x14ac:dyDescent="0.3">
      <c r="B24" s="366"/>
      <c r="C24" s="1008" t="s">
        <v>389</v>
      </c>
      <c r="D24" s="1008"/>
      <c r="E24" s="1008"/>
      <c r="F24" s="1008"/>
      <c r="G24" s="1009"/>
      <c r="J24" s="917"/>
      <c r="K24" s="917"/>
      <c r="L24" s="917"/>
    </row>
    <row r="25" spans="2:12" ht="15.75" x14ac:dyDescent="0.25">
      <c r="B25" s="366" t="s">
        <v>373</v>
      </c>
      <c r="C25" s="367" t="s">
        <v>390</v>
      </c>
      <c r="D25" s="367">
        <v>2</v>
      </c>
      <c r="E25" s="368">
        <v>0</v>
      </c>
      <c r="F25" s="368">
        <v>1</v>
      </c>
      <c r="G25" s="369">
        <v>2</v>
      </c>
      <c r="J25" s="917"/>
      <c r="K25" s="917"/>
      <c r="L25" s="917"/>
    </row>
    <row r="26" spans="2:12" ht="15.75" x14ac:dyDescent="0.25">
      <c r="B26" s="370" t="s">
        <v>374</v>
      </c>
      <c r="C26" s="363" t="s">
        <v>391</v>
      </c>
      <c r="D26" s="363">
        <v>3</v>
      </c>
      <c r="E26" s="364">
        <v>11</v>
      </c>
      <c r="F26" s="364">
        <v>479</v>
      </c>
      <c r="G26" s="371">
        <v>25</v>
      </c>
      <c r="J26" s="917"/>
      <c r="K26" s="917"/>
      <c r="L26" s="917"/>
    </row>
    <row r="27" spans="2:12" ht="16.5" thickBot="1" x14ac:dyDescent="0.3">
      <c r="B27" s="358" t="s">
        <v>375</v>
      </c>
      <c r="C27" s="372" t="s">
        <v>392</v>
      </c>
      <c r="D27" s="372">
        <v>5</v>
      </c>
      <c r="E27" s="373">
        <v>7</v>
      </c>
      <c r="F27" s="373">
        <v>71</v>
      </c>
      <c r="G27" s="374">
        <v>11</v>
      </c>
      <c r="J27" s="917"/>
      <c r="K27" s="917"/>
      <c r="L27" s="917"/>
    </row>
    <row r="28" spans="2:12" ht="16.5" thickBot="1" x14ac:dyDescent="0.3">
      <c r="B28" s="1013" t="s">
        <v>548</v>
      </c>
      <c r="C28" s="1014"/>
      <c r="D28" s="359">
        <f>SUM(D25:D27)</f>
        <v>10</v>
      </c>
      <c r="E28" s="359">
        <f>SUM(E25:E27)</f>
        <v>18</v>
      </c>
      <c r="F28" s="359">
        <f>SUM(F25:F27)</f>
        <v>551</v>
      </c>
      <c r="G28" s="375">
        <f>SUM(G25:G27)</f>
        <v>38</v>
      </c>
      <c r="J28" s="917"/>
      <c r="K28" s="917"/>
      <c r="L28" s="917"/>
    </row>
    <row r="29" spans="2:12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1:H12"/>
  <sheetViews>
    <sheetView workbookViewId="0">
      <selection activeCell="E7" sqref="E7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7" t="s">
        <v>396</v>
      </c>
      <c r="G2" s="1"/>
      <c r="H2" s="1"/>
    </row>
    <row r="3" spans="2:8" ht="20.100000000000001" customHeight="1" thickBot="1" x14ac:dyDescent="0.3">
      <c r="B3" s="111" t="s">
        <v>699</v>
      </c>
      <c r="C3" s="112"/>
      <c r="D3" s="112"/>
      <c r="E3" s="112"/>
      <c r="F3" s="113"/>
      <c r="G3" s="1"/>
      <c r="H3" s="1"/>
    </row>
    <row r="4" spans="2:8" ht="15.95" customHeight="1" x14ac:dyDescent="0.25">
      <c r="B4" s="1071" t="s">
        <v>138</v>
      </c>
      <c r="C4" s="1000" t="s">
        <v>338</v>
      </c>
      <c r="D4" s="1118" t="s">
        <v>143</v>
      </c>
      <c r="E4" s="1118"/>
      <c r="F4" s="1119"/>
      <c r="G4" s="1"/>
      <c r="H4" s="1"/>
    </row>
    <row r="5" spans="2:8" ht="15.95" customHeight="1" thickBot="1" x14ac:dyDescent="0.3">
      <c r="B5" s="1072"/>
      <c r="C5" s="1120"/>
      <c r="D5" s="244" t="s">
        <v>1</v>
      </c>
      <c r="E5" s="244" t="s">
        <v>340</v>
      </c>
      <c r="F5" s="564" t="s">
        <v>618</v>
      </c>
      <c r="G5" s="1"/>
      <c r="H5" s="1"/>
    </row>
    <row r="6" spans="2:8" s="336" customFormat="1" ht="15.95" customHeight="1" thickBot="1" x14ac:dyDescent="0.25">
      <c r="B6" s="354">
        <v>1</v>
      </c>
      <c r="C6" s="571">
        <v>2</v>
      </c>
      <c r="D6" s="571">
        <v>3</v>
      </c>
      <c r="E6" s="571">
        <v>4</v>
      </c>
      <c r="F6" s="572">
        <v>5</v>
      </c>
    </row>
    <row r="7" spans="2:8" ht="20.100000000000001" customHeight="1" thickBot="1" x14ac:dyDescent="0.3">
      <c r="B7" s="496" t="s">
        <v>373</v>
      </c>
      <c r="C7" s="245" t="s">
        <v>144</v>
      </c>
      <c r="D7" s="245" t="s">
        <v>145</v>
      </c>
      <c r="E7" s="569">
        <v>0.17699999999999999</v>
      </c>
      <c r="F7" s="570">
        <v>0.183</v>
      </c>
      <c r="G7" s="1"/>
      <c r="H7" s="1"/>
    </row>
    <row r="8" spans="2:8" ht="20.100000000000001" customHeight="1" thickBot="1" x14ac:dyDescent="0.3">
      <c r="B8" s="284" t="s">
        <v>374</v>
      </c>
      <c r="C8" s="562" t="s">
        <v>146</v>
      </c>
      <c r="D8" s="563">
        <v>1394434</v>
      </c>
      <c r="E8" s="563">
        <v>1642724</v>
      </c>
      <c r="F8" s="565">
        <v>1629073</v>
      </c>
      <c r="G8" s="1"/>
      <c r="H8" s="1"/>
    </row>
    <row r="9" spans="2:8" ht="20.100000000000001" customHeight="1" thickBot="1" x14ac:dyDescent="0.3">
      <c r="B9" s="496" t="s">
        <v>375</v>
      </c>
      <c r="C9" s="245" t="s">
        <v>147</v>
      </c>
      <c r="D9" s="245" t="s">
        <v>145</v>
      </c>
      <c r="E9" s="569">
        <v>0.17699999999999999</v>
      </c>
      <c r="F9" s="570">
        <v>0.183</v>
      </c>
      <c r="G9" s="1"/>
      <c r="H9" s="1"/>
    </row>
    <row r="10" spans="2:8" ht="20.100000000000001" customHeight="1" thickBot="1" x14ac:dyDescent="0.3">
      <c r="B10" s="370" t="s">
        <v>377</v>
      </c>
      <c r="C10" s="562" t="s">
        <v>148</v>
      </c>
      <c r="D10" s="563">
        <v>1075438</v>
      </c>
      <c r="E10" s="563">
        <v>1304787</v>
      </c>
      <c r="F10" s="565">
        <v>1311528</v>
      </c>
      <c r="G10" s="1"/>
      <c r="H10" s="1"/>
    </row>
    <row r="11" spans="2:8" ht="20.100000000000001" customHeight="1" thickBot="1" x14ac:dyDescent="0.3">
      <c r="B11" s="109" t="s">
        <v>378</v>
      </c>
      <c r="C11" s="245" t="s">
        <v>149</v>
      </c>
      <c r="D11" s="245" t="s">
        <v>150</v>
      </c>
      <c r="E11" s="569">
        <v>0.17899999999999999</v>
      </c>
      <c r="F11" s="570">
        <v>0.191</v>
      </c>
      <c r="G11" s="1"/>
      <c r="H11" s="1"/>
    </row>
    <row r="12" spans="2:8" ht="20.100000000000001" customHeight="1" thickBot="1" x14ac:dyDescent="0.3">
      <c r="B12" s="358" t="s">
        <v>379</v>
      </c>
      <c r="C12" s="566" t="s">
        <v>151</v>
      </c>
      <c r="D12" s="567">
        <v>777668</v>
      </c>
      <c r="E12" s="567">
        <v>887971</v>
      </c>
      <c r="F12" s="568">
        <v>1005254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2:F8"/>
  <sheetViews>
    <sheetView workbookViewId="0">
      <selection activeCell="F20" sqref="F20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31" t="s">
        <v>399</v>
      </c>
    </row>
    <row r="3" spans="2:6" ht="20.100000000000001" customHeight="1" thickBot="1" x14ac:dyDescent="0.3">
      <c r="B3" s="1085" t="s">
        <v>698</v>
      </c>
      <c r="C3" s="1086"/>
      <c r="D3" s="1086"/>
      <c r="E3" s="1086"/>
      <c r="F3" s="1087"/>
    </row>
    <row r="4" spans="2:6" ht="20.100000000000001" customHeight="1" thickBot="1" x14ac:dyDescent="0.3">
      <c r="B4" s="575" t="s">
        <v>138</v>
      </c>
      <c r="C4" s="576" t="s">
        <v>152</v>
      </c>
      <c r="D4" s="576" t="s">
        <v>1</v>
      </c>
      <c r="E4" s="577" t="s">
        <v>340</v>
      </c>
      <c r="F4" s="13" t="s">
        <v>618</v>
      </c>
    </row>
    <row r="5" spans="2:6" s="339" customFormat="1" ht="14.25" customHeight="1" thickBot="1" x14ac:dyDescent="0.25">
      <c r="B5" s="343">
        <v>1</v>
      </c>
      <c r="C5" s="578">
        <v>2</v>
      </c>
      <c r="D5" s="578">
        <v>3</v>
      </c>
      <c r="E5" s="579">
        <v>4</v>
      </c>
      <c r="F5" s="580">
        <v>5</v>
      </c>
    </row>
    <row r="6" spans="2:6" ht="31.5" x14ac:dyDescent="0.25">
      <c r="B6" s="308" t="s">
        <v>373</v>
      </c>
      <c r="C6" s="573" t="s">
        <v>153</v>
      </c>
      <c r="D6" s="143">
        <v>23162644</v>
      </c>
      <c r="E6" s="143">
        <v>25201918</v>
      </c>
      <c r="F6" s="574">
        <v>25523184</v>
      </c>
    </row>
    <row r="7" spans="2:6" ht="20.100000000000001" customHeight="1" thickBot="1" x14ac:dyDescent="0.3">
      <c r="B7" s="308" t="s">
        <v>374</v>
      </c>
      <c r="C7" s="295" t="s">
        <v>154</v>
      </c>
      <c r="D7" s="143">
        <v>2351425</v>
      </c>
      <c r="E7" s="143">
        <v>2656534</v>
      </c>
      <c r="F7" s="947">
        <v>2581709</v>
      </c>
    </row>
    <row r="8" spans="2:6" ht="33" customHeight="1" thickBot="1" x14ac:dyDescent="0.3">
      <c r="B8" s="468"/>
      <c r="C8" s="584" t="s">
        <v>155</v>
      </c>
      <c r="D8" s="581" t="s">
        <v>156</v>
      </c>
      <c r="E8" s="582">
        <v>0.10540999300132632</v>
      </c>
      <c r="F8" s="583">
        <f>F7/F6</f>
        <v>0.1011515256090306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2:O18"/>
  <sheetViews>
    <sheetView workbookViewId="0">
      <selection activeCell="J31" sqref="J31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3" width="9.140625" style="19"/>
    <col min="14" max="14" width="10.140625" style="19" bestFit="1" customWidth="1"/>
    <col min="15" max="16384" width="9.140625" style="19"/>
  </cols>
  <sheetData>
    <row r="2" spans="2:15" ht="16.5" thickBot="1" x14ac:dyDescent="0.3">
      <c r="D2" s="48"/>
      <c r="E2" s="48"/>
      <c r="F2" s="48"/>
      <c r="G2" s="48"/>
      <c r="H2" s="48"/>
      <c r="I2" s="48"/>
      <c r="J2" s="48"/>
      <c r="K2" s="48"/>
      <c r="L2" s="60" t="s">
        <v>396</v>
      </c>
    </row>
    <row r="3" spans="2:15" ht="20.100000000000001" customHeight="1" thickBot="1" x14ac:dyDescent="0.3">
      <c r="B3" s="1121" t="s">
        <v>697</v>
      </c>
      <c r="C3" s="1122"/>
      <c r="D3" s="1122"/>
      <c r="E3" s="1122"/>
      <c r="F3" s="1122"/>
      <c r="G3" s="1122"/>
      <c r="H3" s="1122"/>
      <c r="I3" s="1122"/>
      <c r="J3" s="1122"/>
      <c r="K3" s="1122"/>
      <c r="L3" s="1123"/>
    </row>
    <row r="4" spans="2:15" ht="15.75" x14ac:dyDescent="0.25">
      <c r="B4" s="1043" t="s">
        <v>138</v>
      </c>
      <c r="C4" s="1032" t="s">
        <v>91</v>
      </c>
      <c r="D4" s="1066" t="s">
        <v>1</v>
      </c>
      <c r="E4" s="1066"/>
      <c r="F4" s="1066"/>
      <c r="G4" s="1032" t="s">
        <v>340</v>
      </c>
      <c r="H4" s="1032"/>
      <c r="I4" s="1032"/>
      <c r="J4" s="1032" t="s">
        <v>618</v>
      </c>
      <c r="K4" s="1032"/>
      <c r="L4" s="1034"/>
    </row>
    <row r="5" spans="2:15" ht="16.5" thickBot="1" x14ac:dyDescent="0.3">
      <c r="B5" s="1044"/>
      <c r="C5" s="1033"/>
      <c r="D5" s="231" t="s">
        <v>3</v>
      </c>
      <c r="E5" s="231" t="s">
        <v>455</v>
      </c>
      <c r="F5" s="231" t="s">
        <v>456</v>
      </c>
      <c r="G5" s="231" t="s">
        <v>3</v>
      </c>
      <c r="H5" s="231" t="s">
        <v>455</v>
      </c>
      <c r="I5" s="231" t="s">
        <v>456</v>
      </c>
      <c r="J5" s="231" t="s">
        <v>3</v>
      </c>
      <c r="K5" s="231" t="s">
        <v>455</v>
      </c>
      <c r="L5" s="122" t="s">
        <v>456</v>
      </c>
    </row>
    <row r="6" spans="2:15" ht="13.5" customHeight="1" thickBot="1" x14ac:dyDescent="0.3">
      <c r="B6" s="246">
        <v>1</v>
      </c>
      <c r="C6" s="238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7">
        <v>11</v>
      </c>
    </row>
    <row r="7" spans="2:15" ht="15.95" customHeight="1" x14ac:dyDescent="0.25">
      <c r="B7" s="366" t="s">
        <v>373</v>
      </c>
      <c r="C7" s="587" t="s">
        <v>530</v>
      </c>
      <c r="D7" s="116">
        <v>6749437</v>
      </c>
      <c r="E7" s="116">
        <v>10960</v>
      </c>
      <c r="F7" s="127">
        <f>E7/D7*100</f>
        <v>0.16238391439167443</v>
      </c>
      <c r="G7" s="117">
        <v>7796241</v>
      </c>
      <c r="H7" s="116">
        <v>7696</v>
      </c>
      <c r="I7" s="127">
        <f>H7/G7*100</f>
        <v>9.8714239336623905E-2</v>
      </c>
      <c r="J7" s="116">
        <v>7693909</v>
      </c>
      <c r="K7" s="116">
        <v>9887</v>
      </c>
      <c r="L7" s="132">
        <f>K7/J7*100</f>
        <v>0.12850424927042936</v>
      </c>
      <c r="N7" s="61"/>
    </row>
    <row r="8" spans="2:15" ht="16.5" customHeight="1" x14ac:dyDescent="0.25">
      <c r="B8" s="370" t="s">
        <v>374</v>
      </c>
      <c r="C8" s="586" t="s">
        <v>717</v>
      </c>
      <c r="D8" s="68">
        <v>14598680</v>
      </c>
      <c r="E8" s="68">
        <v>1238638</v>
      </c>
      <c r="F8" s="128">
        <f>E8/D8*100</f>
        <v>8.4845890176372105</v>
      </c>
      <c r="G8" s="115">
        <v>15417105</v>
      </c>
      <c r="H8" s="68">
        <v>1150848</v>
      </c>
      <c r="I8" s="128">
        <f t="shared" ref="I8:I17" si="0">H8/G8*100</f>
        <v>7.464747759063715</v>
      </c>
      <c r="J8" s="68">
        <v>15460513</v>
      </c>
      <c r="K8" s="68">
        <v>1136925</v>
      </c>
      <c r="L8" s="130">
        <f t="shared" ref="L8:L10" si="1">K8/J8*100</f>
        <v>7.3537339931734476</v>
      </c>
      <c r="N8" s="61"/>
      <c r="O8" s="954"/>
    </row>
    <row r="9" spans="2:15" ht="15.95" customHeight="1" x14ac:dyDescent="0.25">
      <c r="B9" s="370" t="s">
        <v>375</v>
      </c>
      <c r="C9" s="586" t="s">
        <v>531</v>
      </c>
      <c r="D9" s="68">
        <v>1167107</v>
      </c>
      <c r="E9" s="68">
        <v>0</v>
      </c>
      <c r="F9" s="128">
        <f t="shared" ref="F9:F10" si="2">E9/D9*100</f>
        <v>0</v>
      </c>
      <c r="G9" s="68">
        <v>1318635</v>
      </c>
      <c r="H9" s="68">
        <v>0</v>
      </c>
      <c r="I9" s="128">
        <f t="shared" si="0"/>
        <v>0</v>
      </c>
      <c r="J9" s="68">
        <v>1552559</v>
      </c>
      <c r="K9" s="68">
        <v>0</v>
      </c>
      <c r="L9" s="130">
        <f t="shared" si="1"/>
        <v>0</v>
      </c>
      <c r="N9" s="61"/>
      <c r="O9" s="954"/>
    </row>
    <row r="10" spans="2:15" ht="15.95" customHeight="1" thickBot="1" x14ac:dyDescent="0.3">
      <c r="B10" s="370" t="s">
        <v>377</v>
      </c>
      <c r="C10" s="585" t="s">
        <v>532</v>
      </c>
      <c r="D10" s="68">
        <v>154014</v>
      </c>
      <c r="E10" s="68">
        <v>20060</v>
      </c>
      <c r="F10" s="128">
        <f t="shared" si="2"/>
        <v>13.024789954160013</v>
      </c>
      <c r="G10" s="115">
        <v>224665</v>
      </c>
      <c r="H10" s="68">
        <v>36030</v>
      </c>
      <c r="I10" s="128">
        <f t="shared" si="0"/>
        <v>16.037210958538267</v>
      </c>
      <c r="J10" s="68">
        <v>258027</v>
      </c>
      <c r="K10" s="68">
        <v>33250</v>
      </c>
      <c r="L10" s="130">
        <f t="shared" si="1"/>
        <v>12.886248338352187</v>
      </c>
      <c r="N10" s="61"/>
      <c r="O10" s="954"/>
    </row>
    <row r="11" spans="2:15" ht="20.25" customHeight="1" thickBot="1" x14ac:dyDescent="0.3">
      <c r="B11" s="1124" t="s">
        <v>537</v>
      </c>
      <c r="C11" s="1125"/>
      <c r="D11" s="120">
        <f>SUM(D7:D10)</f>
        <v>22669238</v>
      </c>
      <c r="E11" s="120">
        <f>SUM(E7:E10)</f>
        <v>1269658</v>
      </c>
      <c r="F11" s="129">
        <f>E11/D11*100</f>
        <v>5.6007969919412375</v>
      </c>
      <c r="G11" s="124">
        <f>SUM(G7:G10)</f>
        <v>24756646</v>
      </c>
      <c r="H11" s="124">
        <f>SUM(H7:H10)</f>
        <v>1194574</v>
      </c>
      <c r="I11" s="129">
        <f t="shared" si="0"/>
        <v>4.8252659104145206</v>
      </c>
      <c r="J11" s="120">
        <f>SUM(J7:J10)</f>
        <v>24965008</v>
      </c>
      <c r="K11" s="120">
        <f>SUM(K7:K10)</f>
        <v>1180062</v>
      </c>
      <c r="L11" s="131">
        <f>K11/J11*100</f>
        <v>4.726864097139484</v>
      </c>
      <c r="N11" s="61"/>
      <c r="O11" s="954"/>
    </row>
    <row r="12" spans="2:15" ht="15.95" customHeight="1" x14ac:dyDescent="0.25">
      <c r="B12" s="370" t="s">
        <v>378</v>
      </c>
      <c r="C12" s="586" t="s">
        <v>533</v>
      </c>
      <c r="D12" s="68">
        <v>1199603</v>
      </c>
      <c r="E12" s="68">
        <v>19197</v>
      </c>
      <c r="F12" s="128">
        <f>E12/D12*100</f>
        <v>1.6002794257766944</v>
      </c>
      <c r="G12" s="115">
        <v>1350083</v>
      </c>
      <c r="H12" s="115">
        <v>21488</v>
      </c>
      <c r="I12" s="128">
        <f t="shared" si="0"/>
        <v>1.5916058494181471</v>
      </c>
      <c r="J12" s="68">
        <v>1373899</v>
      </c>
      <c r="K12" s="68">
        <v>24965</v>
      </c>
      <c r="L12" s="130">
        <f>K12/J12*100</f>
        <v>1.8170913582439465</v>
      </c>
      <c r="N12" s="61"/>
      <c r="O12" s="958"/>
    </row>
    <row r="13" spans="2:15" ht="15.95" customHeight="1" x14ac:dyDescent="0.25">
      <c r="B13" s="370" t="s">
        <v>379</v>
      </c>
      <c r="C13" s="586" t="s">
        <v>534</v>
      </c>
      <c r="D13" s="68">
        <v>55676</v>
      </c>
      <c r="E13" s="68">
        <v>781</v>
      </c>
      <c r="F13" s="128">
        <f t="shared" ref="F13:F16" si="3">E13/D13*100</f>
        <v>1.4027588188806668</v>
      </c>
      <c r="G13" s="115">
        <v>48255</v>
      </c>
      <c r="H13" s="115">
        <v>554</v>
      </c>
      <c r="I13" s="128">
        <f t="shared" si="0"/>
        <v>1.1480675577660346</v>
      </c>
      <c r="J13" s="68">
        <v>39203</v>
      </c>
      <c r="K13" s="68">
        <v>1432</v>
      </c>
      <c r="L13" s="130">
        <f t="shared" ref="L13:L15" si="4">K13/J13*100</f>
        <v>3.6527816748718211</v>
      </c>
      <c r="N13" s="61"/>
      <c r="O13" s="958"/>
    </row>
    <row r="14" spans="2:15" ht="15.95" customHeight="1" x14ac:dyDescent="0.25">
      <c r="B14" s="370" t="s">
        <v>380</v>
      </c>
      <c r="C14" s="586" t="s">
        <v>535</v>
      </c>
      <c r="D14" s="68">
        <v>2058020</v>
      </c>
      <c r="E14" s="68">
        <v>20741</v>
      </c>
      <c r="F14" s="128">
        <f t="shared" si="3"/>
        <v>1.0078133351473748</v>
      </c>
      <c r="G14" s="115">
        <v>2058199</v>
      </c>
      <c r="H14" s="115">
        <v>19685</v>
      </c>
      <c r="I14" s="128">
        <f t="shared" si="0"/>
        <v>0.95641869420789727</v>
      </c>
      <c r="J14" s="68">
        <v>2468359</v>
      </c>
      <c r="K14" s="68">
        <v>32597</v>
      </c>
      <c r="L14" s="130">
        <f t="shared" si="4"/>
        <v>1.3205939654645049</v>
      </c>
      <c r="N14" s="61"/>
      <c r="O14" s="958"/>
    </row>
    <row r="15" spans="2:15" ht="15.95" customHeight="1" thickBot="1" x14ac:dyDescent="0.3">
      <c r="B15" s="370" t="s">
        <v>381</v>
      </c>
      <c r="C15" s="586" t="s">
        <v>536</v>
      </c>
      <c r="D15" s="68">
        <v>16707</v>
      </c>
      <c r="E15" s="68">
        <v>143</v>
      </c>
      <c r="F15" s="128">
        <f t="shared" si="3"/>
        <v>0.8559286526605614</v>
      </c>
      <c r="G15" s="115">
        <v>54122</v>
      </c>
      <c r="H15" s="115">
        <v>310</v>
      </c>
      <c r="I15" s="128">
        <f t="shared" si="0"/>
        <v>0.57278001552049074</v>
      </c>
      <c r="J15" s="68">
        <v>8274</v>
      </c>
      <c r="K15" s="68">
        <v>26</v>
      </c>
      <c r="L15" s="130">
        <f t="shared" si="4"/>
        <v>0.31423737007493352</v>
      </c>
      <c r="N15" s="61"/>
      <c r="O15" s="958"/>
    </row>
    <row r="16" spans="2:15" s="121" customFormat="1" ht="20.25" customHeight="1" thickBot="1" x14ac:dyDescent="0.3">
      <c r="B16" s="1124" t="s">
        <v>538</v>
      </c>
      <c r="C16" s="1125"/>
      <c r="D16" s="120">
        <f>SUM(D12:D15)</f>
        <v>3330006</v>
      </c>
      <c r="E16" s="120">
        <f>SUM(E12:E15)</f>
        <v>40862</v>
      </c>
      <c r="F16" s="129">
        <f t="shared" si="3"/>
        <v>1.2270848761233462</v>
      </c>
      <c r="G16" s="124">
        <f>SUM(G12:G15)</f>
        <v>3510659</v>
      </c>
      <c r="H16" s="120">
        <f>SUM(H12:H15)</f>
        <v>42037</v>
      </c>
      <c r="I16" s="129">
        <f t="shared" si="0"/>
        <v>1.1974105146640559</v>
      </c>
      <c r="J16" s="124">
        <f>SUM(J12:J15)</f>
        <v>3889735</v>
      </c>
      <c r="K16" s="120">
        <f>SUM(K12:K15)</f>
        <v>59020</v>
      </c>
      <c r="L16" s="131">
        <f>K16/J16*100</f>
        <v>1.5173270158506942</v>
      </c>
      <c r="N16" s="61"/>
      <c r="O16" s="958"/>
    </row>
    <row r="17" spans="2:15" ht="21" customHeight="1" thickBot="1" x14ac:dyDescent="0.3">
      <c r="B17" s="1126" t="s">
        <v>454</v>
      </c>
      <c r="C17" s="1127"/>
      <c r="D17" s="232">
        <f>D11+D16</f>
        <v>25999244</v>
      </c>
      <c r="E17" s="232">
        <f>E11+E16</f>
        <v>1310520</v>
      </c>
      <c r="F17" s="134">
        <f>E17/D17*100</f>
        <v>5.0406081038356341</v>
      </c>
      <c r="G17" s="232">
        <f>G11+G16</f>
        <v>28267305</v>
      </c>
      <c r="H17" s="232">
        <f>H11+H16</f>
        <v>1236611</v>
      </c>
      <c r="I17" s="134">
        <f t="shared" si="0"/>
        <v>4.374704274072112</v>
      </c>
      <c r="J17" s="232">
        <f>J11+J16</f>
        <v>28854743</v>
      </c>
      <c r="K17" s="232">
        <f>K11+K16</f>
        <v>1239082</v>
      </c>
      <c r="L17" s="136">
        <f>K17/J17*100</f>
        <v>4.294205635447871</v>
      </c>
      <c r="N17" s="61"/>
      <c r="O17" s="958"/>
    </row>
    <row r="18" spans="2:15" x14ac:dyDescent="0.25">
      <c r="N18" s="61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P16"/>
  <sheetViews>
    <sheetView workbookViewId="0">
      <selection activeCell="B4" sqref="B4:L4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42" bestFit="1" customWidth="1"/>
    <col min="16" max="16" width="9.140625" style="142"/>
  </cols>
  <sheetData>
    <row r="3" spans="2:16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396</v>
      </c>
    </row>
    <row r="4" spans="2:16" ht="16.5" customHeight="1" thickBot="1" x14ac:dyDescent="0.3">
      <c r="B4" s="1121" t="s">
        <v>734</v>
      </c>
      <c r="C4" s="1122"/>
      <c r="D4" s="1122"/>
      <c r="E4" s="1122"/>
      <c r="F4" s="1122"/>
      <c r="G4" s="1122"/>
      <c r="H4" s="1122"/>
      <c r="I4" s="1122"/>
      <c r="J4" s="1122"/>
      <c r="K4" s="1122"/>
      <c r="L4" s="1123"/>
    </row>
    <row r="5" spans="2:16" ht="15.75" x14ac:dyDescent="0.25">
      <c r="B5" s="1071" t="s">
        <v>138</v>
      </c>
      <c r="C5" s="1032" t="s">
        <v>91</v>
      </c>
      <c r="D5" s="1066" t="s">
        <v>1</v>
      </c>
      <c r="E5" s="1066"/>
      <c r="F5" s="1066"/>
      <c r="G5" s="1032" t="s">
        <v>340</v>
      </c>
      <c r="H5" s="1032"/>
      <c r="I5" s="1032"/>
      <c r="J5" s="1032" t="s">
        <v>618</v>
      </c>
      <c r="K5" s="1032"/>
      <c r="L5" s="1034"/>
    </row>
    <row r="6" spans="2:16" ht="16.5" thickBot="1" x14ac:dyDescent="0.3">
      <c r="B6" s="1072"/>
      <c r="C6" s="1033"/>
      <c r="D6" s="231" t="s">
        <v>3</v>
      </c>
      <c r="E6" s="231" t="s">
        <v>455</v>
      </c>
      <c r="F6" s="231" t="s">
        <v>456</v>
      </c>
      <c r="G6" s="231" t="s">
        <v>3</v>
      </c>
      <c r="H6" s="231" t="s">
        <v>455</v>
      </c>
      <c r="I6" s="231" t="s">
        <v>456</v>
      </c>
      <c r="J6" s="231" t="s">
        <v>3</v>
      </c>
      <c r="K6" s="231" t="s">
        <v>455</v>
      </c>
      <c r="L6" s="122" t="s">
        <v>456</v>
      </c>
    </row>
    <row r="7" spans="2:16" s="336" customFormat="1" ht="13.5" thickBot="1" x14ac:dyDescent="0.25">
      <c r="B7" s="343">
        <v>1</v>
      </c>
      <c r="C7" s="394">
        <v>2</v>
      </c>
      <c r="D7" s="394">
        <v>3</v>
      </c>
      <c r="E7" s="394">
        <v>4</v>
      </c>
      <c r="F7" s="394">
        <v>5</v>
      </c>
      <c r="G7" s="394">
        <v>6</v>
      </c>
      <c r="H7" s="394">
        <v>7</v>
      </c>
      <c r="I7" s="394">
        <v>8</v>
      </c>
      <c r="J7" s="394">
        <v>9</v>
      </c>
      <c r="K7" s="394">
        <v>10</v>
      </c>
      <c r="L7" s="395">
        <v>11</v>
      </c>
      <c r="O7" s="858"/>
      <c r="P7" s="858"/>
    </row>
    <row r="8" spans="2:16" ht="20.100000000000001" customHeight="1" x14ac:dyDescent="0.25">
      <c r="B8" s="284" t="s">
        <v>373</v>
      </c>
      <c r="C8" s="585" t="s">
        <v>457</v>
      </c>
      <c r="D8" s="68">
        <v>19393493</v>
      </c>
      <c r="E8" s="68">
        <v>132218</v>
      </c>
      <c r="F8" s="128">
        <f>E8/D8*100</f>
        <v>0.68176475480719223</v>
      </c>
      <c r="G8" s="115">
        <v>21787417</v>
      </c>
      <c r="H8" s="68">
        <v>123558</v>
      </c>
      <c r="I8" s="128">
        <f>H8/G8*100</f>
        <v>0.56710715180234539</v>
      </c>
      <c r="J8" s="68">
        <v>22301920</v>
      </c>
      <c r="K8" s="68">
        <v>179478</v>
      </c>
      <c r="L8" s="130">
        <f>K8/J8*100</f>
        <v>0.80476479155157954</v>
      </c>
      <c r="N8" s="126"/>
    </row>
    <row r="9" spans="2:16" ht="20.100000000000001" customHeight="1" x14ac:dyDescent="0.25">
      <c r="B9" s="284" t="s">
        <v>374</v>
      </c>
      <c r="C9" s="585" t="s">
        <v>458</v>
      </c>
      <c r="D9" s="68">
        <v>1899346</v>
      </c>
      <c r="E9" s="68">
        <v>115699</v>
      </c>
      <c r="F9" s="128">
        <f t="shared" ref="F9:F16" si="0">E9/D9*100</f>
        <v>6.091517817185494</v>
      </c>
      <c r="G9" s="115">
        <v>1652439</v>
      </c>
      <c r="H9" s="68">
        <v>113839</v>
      </c>
      <c r="I9" s="128">
        <f t="shared" ref="I9:I16" si="1">H9/G9*100</f>
        <v>6.8891499171830244</v>
      </c>
      <c r="J9" s="68">
        <v>1645274</v>
      </c>
      <c r="K9" s="68">
        <v>204681</v>
      </c>
      <c r="L9" s="130">
        <f t="shared" ref="L9:L16" si="2">K9/J9*100</f>
        <v>12.440541818566391</v>
      </c>
      <c r="N9" s="126"/>
    </row>
    <row r="10" spans="2:16" ht="20.100000000000001" customHeight="1" thickBot="1" x14ac:dyDescent="0.3">
      <c r="B10" s="284" t="s">
        <v>375</v>
      </c>
      <c r="C10" s="585" t="s">
        <v>459</v>
      </c>
      <c r="D10" s="68">
        <v>1376399</v>
      </c>
      <c r="E10" s="68">
        <v>1021741</v>
      </c>
      <c r="F10" s="128">
        <f t="shared" si="0"/>
        <v>74.232907754219525</v>
      </c>
      <c r="G10" s="68">
        <v>1316790</v>
      </c>
      <c r="H10" s="68">
        <v>957177</v>
      </c>
      <c r="I10" s="128">
        <f t="shared" si="1"/>
        <v>72.690178388353502</v>
      </c>
      <c r="J10" s="68">
        <v>1017814</v>
      </c>
      <c r="K10" s="68">
        <v>795903</v>
      </c>
      <c r="L10" s="130">
        <f t="shared" si="2"/>
        <v>78.19729341510336</v>
      </c>
      <c r="M10" s="53"/>
      <c r="N10" s="126"/>
    </row>
    <row r="11" spans="2:16" ht="20.100000000000001" customHeight="1" thickBot="1" x14ac:dyDescent="0.3">
      <c r="B11" s="1124" t="s">
        <v>537</v>
      </c>
      <c r="C11" s="1125"/>
      <c r="D11" s="120">
        <f>SUM(D8:D10)</f>
        <v>22669238</v>
      </c>
      <c r="E11" s="120">
        <f>SUM(E8:E10)</f>
        <v>1269658</v>
      </c>
      <c r="F11" s="129">
        <f t="shared" si="0"/>
        <v>5.6007969919412375</v>
      </c>
      <c r="G11" s="124">
        <f>SUM(G8:G10)</f>
        <v>24756646</v>
      </c>
      <c r="H11" s="120">
        <f>SUM(H8:H10)</f>
        <v>1194574</v>
      </c>
      <c r="I11" s="129">
        <f t="shared" si="1"/>
        <v>4.8252659104145206</v>
      </c>
      <c r="J11" s="120">
        <f>SUM(J8:J10)</f>
        <v>24965008</v>
      </c>
      <c r="K11" s="120">
        <f>SUM(K8:K10)</f>
        <v>1180062</v>
      </c>
      <c r="L11" s="131">
        <f t="shared" si="2"/>
        <v>4.726864097139484</v>
      </c>
      <c r="N11" s="126"/>
    </row>
    <row r="12" spans="2:16" ht="20.100000000000001" customHeight="1" x14ac:dyDescent="0.25">
      <c r="B12" s="284" t="s">
        <v>377</v>
      </c>
      <c r="C12" s="585" t="s">
        <v>457</v>
      </c>
      <c r="D12" s="408">
        <v>2908560</v>
      </c>
      <c r="E12" s="408">
        <v>21387</v>
      </c>
      <c r="F12" s="409">
        <f t="shared" si="0"/>
        <v>0.73531231949830844</v>
      </c>
      <c r="G12" s="589">
        <v>3027094</v>
      </c>
      <c r="H12" s="589">
        <v>20431</v>
      </c>
      <c r="I12" s="409">
        <f t="shared" si="1"/>
        <v>0.6749377455738077</v>
      </c>
      <c r="J12" s="408">
        <v>3440487</v>
      </c>
      <c r="K12" s="408">
        <v>21343</v>
      </c>
      <c r="L12" s="590">
        <f t="shared" si="2"/>
        <v>0.62034822395782918</v>
      </c>
      <c r="N12" s="114"/>
      <c r="P12" s="956"/>
    </row>
    <row r="13" spans="2:16" ht="20.100000000000001" customHeight="1" x14ac:dyDescent="0.25">
      <c r="B13" s="284" t="s">
        <v>378</v>
      </c>
      <c r="C13" s="585" t="s">
        <v>458</v>
      </c>
      <c r="D13" s="408">
        <v>410239</v>
      </c>
      <c r="E13" s="408">
        <v>12629</v>
      </c>
      <c r="F13" s="409">
        <f t="shared" si="0"/>
        <v>3.07844939169606</v>
      </c>
      <c r="G13" s="589">
        <v>474159</v>
      </c>
      <c r="H13" s="589">
        <v>15610</v>
      </c>
      <c r="I13" s="409">
        <f t="shared" si="1"/>
        <v>3.2921446181555134</v>
      </c>
      <c r="J13" s="408">
        <v>443246</v>
      </c>
      <c r="K13" s="948">
        <v>34354</v>
      </c>
      <c r="L13" s="590">
        <f t="shared" si="2"/>
        <v>7.750549356339369</v>
      </c>
      <c r="N13" s="114"/>
      <c r="P13" s="956"/>
    </row>
    <row r="14" spans="2:16" ht="20.100000000000001" customHeight="1" thickBot="1" x14ac:dyDescent="0.3">
      <c r="B14" s="284" t="s">
        <v>379</v>
      </c>
      <c r="C14" s="585" t="s">
        <v>459</v>
      </c>
      <c r="D14" s="408">
        <v>11207</v>
      </c>
      <c r="E14" s="408">
        <v>6846</v>
      </c>
      <c r="F14" s="409">
        <f t="shared" si="0"/>
        <v>61.086820737039346</v>
      </c>
      <c r="G14" s="589">
        <v>9406</v>
      </c>
      <c r="H14" s="589">
        <v>5996</v>
      </c>
      <c r="I14" s="409">
        <f t="shared" si="1"/>
        <v>63.746544758664683</v>
      </c>
      <c r="J14" s="408">
        <v>6002</v>
      </c>
      <c r="K14" s="408">
        <v>3323</v>
      </c>
      <c r="L14" s="590">
        <f t="shared" si="2"/>
        <v>55.364878373875371</v>
      </c>
      <c r="N14" s="126"/>
      <c r="P14" s="956"/>
    </row>
    <row r="15" spans="2:16" ht="20.100000000000001" customHeight="1" thickBot="1" x14ac:dyDescent="0.3">
      <c r="B15" s="1124" t="s">
        <v>538</v>
      </c>
      <c r="C15" s="1125"/>
      <c r="D15" s="120">
        <f>SUM(D12:D14)</f>
        <v>3330006</v>
      </c>
      <c r="E15" s="120">
        <f t="shared" ref="E15" si="3">SUM(E12:E14)</f>
        <v>40862</v>
      </c>
      <c r="F15" s="129">
        <f t="shared" si="0"/>
        <v>1.2270848761233462</v>
      </c>
      <c r="G15" s="124">
        <f>SUM(G12:G14)</f>
        <v>3510659</v>
      </c>
      <c r="H15" s="124">
        <f t="shared" ref="H15" si="4">SUM(H12:H14)</f>
        <v>42037</v>
      </c>
      <c r="I15" s="129">
        <f t="shared" si="1"/>
        <v>1.1974105146640559</v>
      </c>
      <c r="J15" s="124">
        <f>SUM(J12:J14)</f>
        <v>3889735</v>
      </c>
      <c r="K15" s="120">
        <f>SUM(K12:K14)</f>
        <v>59020</v>
      </c>
      <c r="L15" s="131">
        <f t="shared" si="2"/>
        <v>1.5173270158506942</v>
      </c>
      <c r="N15" s="126"/>
      <c r="P15" s="956"/>
    </row>
    <row r="16" spans="2:16" ht="21" customHeight="1" thickBot="1" x14ac:dyDescent="0.3">
      <c r="B16" s="1126" t="s">
        <v>454</v>
      </c>
      <c r="C16" s="1127"/>
      <c r="D16" s="591">
        <f>D11+D15</f>
        <v>25999244</v>
      </c>
      <c r="E16" s="591">
        <f>E11+E15</f>
        <v>1310520</v>
      </c>
      <c r="F16" s="129">
        <f t="shared" si="0"/>
        <v>5.0406081038356341</v>
      </c>
      <c r="G16" s="591">
        <f>G11+G15</f>
        <v>28267305</v>
      </c>
      <c r="H16" s="591">
        <f>H11+H15</f>
        <v>1236611</v>
      </c>
      <c r="I16" s="129">
        <f t="shared" si="1"/>
        <v>4.374704274072112</v>
      </c>
      <c r="J16" s="591">
        <f>J11+J15</f>
        <v>28854743</v>
      </c>
      <c r="K16" s="591">
        <f>K11+K15</f>
        <v>1239082</v>
      </c>
      <c r="L16" s="131">
        <f t="shared" si="2"/>
        <v>4.294205635447871</v>
      </c>
      <c r="N16" s="1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M21"/>
  <sheetViews>
    <sheetView workbookViewId="0">
      <selection activeCell="M15" sqref="M15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3" ht="16.5" thickBot="1" x14ac:dyDescent="0.3">
      <c r="D3" s="4"/>
      <c r="E3" s="4"/>
      <c r="F3" s="4"/>
      <c r="G3" s="4"/>
      <c r="H3" s="4"/>
      <c r="I3" s="4"/>
      <c r="J3" s="4"/>
      <c r="K3" s="31" t="s">
        <v>396</v>
      </c>
    </row>
    <row r="4" spans="2:13" ht="16.5" customHeight="1" thickBot="1" x14ac:dyDescent="0.3">
      <c r="B4" s="1121" t="s">
        <v>696</v>
      </c>
      <c r="C4" s="1122"/>
      <c r="D4" s="1122"/>
      <c r="E4" s="1122"/>
      <c r="F4" s="1122"/>
      <c r="G4" s="1122"/>
      <c r="H4" s="1122"/>
      <c r="I4" s="1122"/>
      <c r="J4" s="1122"/>
      <c r="K4" s="1123"/>
    </row>
    <row r="5" spans="2:13" ht="15.75" x14ac:dyDescent="0.25">
      <c r="B5" s="1071" t="s">
        <v>138</v>
      </c>
      <c r="C5" s="1082" t="s">
        <v>73</v>
      </c>
      <c r="D5" s="1082" t="s">
        <v>1</v>
      </c>
      <c r="E5" s="1082"/>
      <c r="F5" s="1082" t="s">
        <v>340</v>
      </c>
      <c r="G5" s="1082"/>
      <c r="H5" s="1082" t="s">
        <v>618</v>
      </c>
      <c r="I5" s="1082"/>
      <c r="J5" s="1082" t="s">
        <v>2</v>
      </c>
      <c r="K5" s="1083"/>
    </row>
    <row r="6" spans="2:13" ht="15.75" customHeight="1" thickBot="1" x14ac:dyDescent="0.3">
      <c r="B6" s="1072"/>
      <c r="C6" s="1081"/>
      <c r="D6" s="243" t="s">
        <v>3</v>
      </c>
      <c r="E6" s="243" t="s">
        <v>28</v>
      </c>
      <c r="F6" s="243" t="s">
        <v>3</v>
      </c>
      <c r="G6" s="243" t="s">
        <v>28</v>
      </c>
      <c r="H6" s="243" t="s">
        <v>3</v>
      </c>
      <c r="I6" s="243" t="s">
        <v>28</v>
      </c>
      <c r="J6" s="593" t="s">
        <v>514</v>
      </c>
      <c r="K6" s="592" t="s">
        <v>515</v>
      </c>
    </row>
    <row r="7" spans="2:13" s="339" customFormat="1" ht="15.75" customHeight="1" thickBot="1" x14ac:dyDescent="0.25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594">
        <v>10</v>
      </c>
    </row>
    <row r="8" spans="2:13" ht="15.75" x14ac:dyDescent="0.25">
      <c r="B8" s="284" t="s">
        <v>373</v>
      </c>
      <c r="C8" s="274" t="s">
        <v>74</v>
      </c>
      <c r="D8" s="143">
        <v>216596</v>
      </c>
      <c r="E8" s="38">
        <f>D8/D$15*100</f>
        <v>1.5119470454152326</v>
      </c>
      <c r="F8" s="35">
        <v>189360</v>
      </c>
      <c r="G8" s="38">
        <f>F8/F$15*100</f>
        <v>1.2440903899733253</v>
      </c>
      <c r="H8" s="125">
        <v>199032</v>
      </c>
      <c r="I8" s="451">
        <f>H8/H$15*100</f>
        <v>1.3047299476074543</v>
      </c>
      <c r="J8" s="476">
        <f>F8/D8*100</f>
        <v>87.4254372195239</v>
      </c>
      <c r="K8" s="481">
        <f>H8/F8*100</f>
        <v>105.10773130544995</v>
      </c>
      <c r="M8" s="53"/>
    </row>
    <row r="9" spans="2:13" ht="16.5" customHeight="1" x14ac:dyDescent="0.25">
      <c r="B9" s="284" t="s">
        <v>374</v>
      </c>
      <c r="C9" s="274" t="s">
        <v>540</v>
      </c>
      <c r="D9" s="143">
        <v>321493</v>
      </c>
      <c r="E9" s="38">
        <f t="shared" ref="E9:E14" si="0">D9/D$15*100</f>
        <v>2.2441799085471543</v>
      </c>
      <c r="F9" s="35">
        <v>359634</v>
      </c>
      <c r="G9" s="38">
        <f t="shared" ref="G9:G14" si="1">F9/F$15*100</f>
        <v>2.3627862447595418</v>
      </c>
      <c r="H9" s="125">
        <v>395157</v>
      </c>
      <c r="I9" s="451">
        <f t="shared" ref="I9:I14" si="2">H9/H$15*100</f>
        <v>2.5904034120479058</v>
      </c>
      <c r="J9" s="476">
        <f t="shared" ref="J9:J15" si="3">F9/D9*100</f>
        <v>111.86371087395371</v>
      </c>
      <c r="K9" s="481">
        <f t="shared" ref="K9:K14" si="4">H9/F9*100</f>
        <v>109.87754216787067</v>
      </c>
      <c r="M9" s="53"/>
    </row>
    <row r="10" spans="2:13" ht="16.5" customHeight="1" x14ac:dyDescent="0.25">
      <c r="B10" s="284" t="s">
        <v>539</v>
      </c>
      <c r="C10" s="274" t="s">
        <v>541</v>
      </c>
      <c r="D10" s="143">
        <v>6625641</v>
      </c>
      <c r="E10" s="38">
        <f t="shared" si="0"/>
        <v>46.250246236920475</v>
      </c>
      <c r="F10" s="35">
        <v>6922743</v>
      </c>
      <c r="G10" s="38">
        <f t="shared" si="1"/>
        <v>45.482245661993595</v>
      </c>
      <c r="H10" s="125">
        <v>6500322</v>
      </c>
      <c r="I10" s="451">
        <f t="shared" si="2"/>
        <v>42.612066313414843</v>
      </c>
      <c r="J10" s="476">
        <f t="shared" si="3"/>
        <v>104.48412463035652</v>
      </c>
      <c r="K10" s="481">
        <f t="shared" si="4"/>
        <v>93.898069016862252</v>
      </c>
      <c r="M10" s="53"/>
    </row>
    <row r="11" spans="2:13" ht="15.75" x14ac:dyDescent="0.25">
      <c r="B11" s="284" t="s">
        <v>377</v>
      </c>
      <c r="C11" s="274" t="s">
        <v>77</v>
      </c>
      <c r="D11" s="35">
        <v>217706</v>
      </c>
      <c r="E11" s="38">
        <f t="shared" si="0"/>
        <v>1.5196953935860709</v>
      </c>
      <c r="F11" s="35">
        <v>247501</v>
      </c>
      <c r="G11" s="38">
        <f t="shared" si="1"/>
        <v>1.6260752831051328</v>
      </c>
      <c r="H11" s="125">
        <v>772554</v>
      </c>
      <c r="I11" s="451">
        <f t="shared" si="2"/>
        <v>5.064383314964072</v>
      </c>
      <c r="J11" s="476">
        <f t="shared" si="3"/>
        <v>113.68588830808521</v>
      </c>
      <c r="K11" s="481">
        <f t="shared" si="4"/>
        <v>312.14176912416514</v>
      </c>
      <c r="M11" s="53"/>
    </row>
    <row r="12" spans="2:13" ht="15.75" x14ac:dyDescent="0.25">
      <c r="B12" s="284" t="s">
        <v>378</v>
      </c>
      <c r="C12" s="274" t="s">
        <v>542</v>
      </c>
      <c r="D12" s="143">
        <v>75804</v>
      </c>
      <c r="E12" s="38">
        <f t="shared" si="0"/>
        <v>0.52914935562363252</v>
      </c>
      <c r="F12" s="35">
        <v>86902</v>
      </c>
      <c r="G12" s="38">
        <f t="shared" si="1"/>
        <v>0.57094393255947351</v>
      </c>
      <c r="H12" s="125">
        <v>83921</v>
      </c>
      <c r="I12" s="451">
        <f t="shared" si="2"/>
        <v>0.55013385753630151</v>
      </c>
      <c r="J12" s="476">
        <f t="shared" si="3"/>
        <v>114.64038837000685</v>
      </c>
      <c r="K12" s="481">
        <f t="shared" si="4"/>
        <v>96.569699201399274</v>
      </c>
      <c r="M12" s="53"/>
    </row>
    <row r="13" spans="2:13" ht="15.75" x14ac:dyDescent="0.25">
      <c r="B13" s="284" t="s">
        <v>379</v>
      </c>
      <c r="C13" s="274" t="s">
        <v>158</v>
      </c>
      <c r="D13" s="143">
        <v>6853979</v>
      </c>
      <c r="E13" s="38">
        <f t="shared" si="0"/>
        <v>47.844158241094256</v>
      </c>
      <c r="F13" s="35">
        <v>7400278</v>
      </c>
      <c r="G13" s="38">
        <f t="shared" si="1"/>
        <v>48.619638481891734</v>
      </c>
      <c r="H13" s="125">
        <v>7281540</v>
      </c>
      <c r="I13" s="451">
        <f t="shared" si="2"/>
        <v>47.733245421347235</v>
      </c>
      <c r="J13" s="476">
        <f t="shared" si="3"/>
        <v>107.97053798968452</v>
      </c>
      <c r="K13" s="481">
        <f t="shared" si="4"/>
        <v>98.395492709868478</v>
      </c>
      <c r="M13" s="53"/>
    </row>
    <row r="14" spans="2:13" ht="16.5" thickBot="1" x14ac:dyDescent="0.3">
      <c r="B14" s="284" t="s">
        <v>380</v>
      </c>
      <c r="C14" s="274" t="s">
        <v>79</v>
      </c>
      <c r="D14" s="143">
        <v>14415</v>
      </c>
      <c r="E14" s="38">
        <f t="shared" si="0"/>
        <v>0.10062381881318483</v>
      </c>
      <c r="F14" s="35">
        <v>14341</v>
      </c>
      <c r="G14" s="38">
        <f t="shared" si="1"/>
        <v>9.4220005717191885E-2</v>
      </c>
      <c r="H14" s="125">
        <v>22125</v>
      </c>
      <c r="I14" s="451">
        <f t="shared" si="2"/>
        <v>0.14503773308219245</v>
      </c>
      <c r="J14" s="476">
        <f t="shared" si="3"/>
        <v>99.486645855012128</v>
      </c>
      <c r="K14" s="481">
        <f t="shared" si="4"/>
        <v>154.2779443553448</v>
      </c>
      <c r="M14" s="53"/>
    </row>
    <row r="15" spans="2:13" ht="16.5" thickBot="1" x14ac:dyDescent="0.3">
      <c r="B15" s="1099" t="s">
        <v>20</v>
      </c>
      <c r="C15" s="1100"/>
      <c r="D15" s="18">
        <f t="shared" ref="D15:I15" si="5">SUM(D8:D14)</f>
        <v>14325634</v>
      </c>
      <c r="E15" s="150">
        <f t="shared" si="5"/>
        <v>100.00000000000001</v>
      </c>
      <c r="F15" s="18">
        <f t="shared" si="5"/>
        <v>15220759</v>
      </c>
      <c r="G15" s="150">
        <f t="shared" si="5"/>
        <v>99.999999999999986</v>
      </c>
      <c r="H15" s="18">
        <f t="shared" si="5"/>
        <v>15254651</v>
      </c>
      <c r="I15" s="150">
        <f t="shared" si="5"/>
        <v>100.00000000000001</v>
      </c>
      <c r="J15" s="43">
        <f t="shared" si="3"/>
        <v>106.24841455533488</v>
      </c>
      <c r="K15" s="44">
        <f>H15/F15*100</f>
        <v>100.22266957909261</v>
      </c>
      <c r="M15" s="53"/>
    </row>
    <row r="16" spans="2:13" x14ac:dyDescent="0.25">
      <c r="M16" s="53"/>
    </row>
    <row r="17" spans="6:10" x14ac:dyDescent="0.25">
      <c r="F17" s="53"/>
    </row>
    <row r="18" spans="6:10" x14ac:dyDescent="0.25">
      <c r="F18" s="53"/>
      <c r="H18" s="53"/>
      <c r="I18" s="53"/>
    </row>
    <row r="19" spans="6:10" x14ac:dyDescent="0.25">
      <c r="H19" s="53"/>
      <c r="J19" s="53"/>
    </row>
    <row r="20" spans="6:10" x14ac:dyDescent="0.25">
      <c r="H20" s="53"/>
    </row>
    <row r="21" spans="6:10" x14ac:dyDescent="0.25">
      <c r="F21" s="53"/>
      <c r="H21" s="114"/>
      <c r="J21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O19"/>
  <sheetViews>
    <sheetView workbookViewId="0">
      <selection activeCell="J26" sqref="J26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400</v>
      </c>
    </row>
    <row r="4" spans="2:15" ht="20.100000000000001" customHeight="1" thickBot="1" x14ac:dyDescent="0.3">
      <c r="B4" s="1085" t="s">
        <v>695</v>
      </c>
      <c r="C4" s="1086"/>
      <c r="D4" s="1086"/>
      <c r="E4" s="1086"/>
      <c r="F4" s="1086"/>
      <c r="G4" s="1086"/>
      <c r="H4" s="1086"/>
      <c r="I4" s="1086"/>
      <c r="J4" s="1086"/>
      <c r="K4" s="1086"/>
      <c r="L4" s="1087"/>
    </row>
    <row r="5" spans="2:15" ht="15.95" customHeight="1" x14ac:dyDescent="0.25">
      <c r="B5" s="1071" t="s">
        <v>138</v>
      </c>
      <c r="C5" s="1082" t="s">
        <v>73</v>
      </c>
      <c r="D5" s="1091" t="s">
        <v>340</v>
      </c>
      <c r="E5" s="1091"/>
      <c r="F5" s="1091"/>
      <c r="G5" s="1091" t="s">
        <v>618</v>
      </c>
      <c r="H5" s="1091"/>
      <c r="I5" s="1091"/>
      <c r="J5" s="1082" t="s">
        <v>2</v>
      </c>
      <c r="K5" s="1082"/>
      <c r="L5" s="1083"/>
    </row>
    <row r="6" spans="2:15" ht="15.95" customHeight="1" x14ac:dyDescent="0.25">
      <c r="B6" s="1084"/>
      <c r="C6" s="1132"/>
      <c r="D6" s="242" t="s">
        <v>159</v>
      </c>
      <c r="E6" s="242" t="s">
        <v>161</v>
      </c>
      <c r="F6" s="1132" t="s">
        <v>295</v>
      </c>
      <c r="G6" s="242" t="s">
        <v>159</v>
      </c>
      <c r="H6" s="242" t="s">
        <v>161</v>
      </c>
      <c r="I6" s="1132" t="s">
        <v>295</v>
      </c>
      <c r="J6" s="1128" t="s">
        <v>543</v>
      </c>
      <c r="K6" s="1128" t="s">
        <v>517</v>
      </c>
      <c r="L6" s="1130" t="s">
        <v>544</v>
      </c>
    </row>
    <row r="7" spans="2:15" ht="15.95" customHeight="1" thickBot="1" x14ac:dyDescent="0.3">
      <c r="B7" s="1072"/>
      <c r="C7" s="1081"/>
      <c r="D7" s="243" t="s">
        <v>160</v>
      </c>
      <c r="E7" s="243" t="s">
        <v>162</v>
      </c>
      <c r="F7" s="1081"/>
      <c r="G7" s="243" t="s">
        <v>160</v>
      </c>
      <c r="H7" s="243" t="s">
        <v>162</v>
      </c>
      <c r="I7" s="1081"/>
      <c r="J7" s="1129"/>
      <c r="K7" s="1129"/>
      <c r="L7" s="1131"/>
    </row>
    <row r="8" spans="2:15" ht="15.75" thickBot="1" x14ac:dyDescent="0.3">
      <c r="B8" s="343">
        <v>1</v>
      </c>
      <c r="C8" s="350">
        <v>2</v>
      </c>
      <c r="D8" s="350">
        <v>3</v>
      </c>
      <c r="E8" s="350">
        <v>4</v>
      </c>
      <c r="F8" s="350">
        <v>5</v>
      </c>
      <c r="G8" s="350">
        <v>6</v>
      </c>
      <c r="H8" s="350">
        <v>7</v>
      </c>
      <c r="I8" s="350">
        <v>8</v>
      </c>
      <c r="J8" s="350">
        <v>9</v>
      </c>
      <c r="K8" s="350">
        <v>10</v>
      </c>
      <c r="L8" s="351">
        <v>11</v>
      </c>
    </row>
    <row r="9" spans="2:15" ht="15.95" customHeight="1" x14ac:dyDescent="0.25">
      <c r="B9" s="284" t="s">
        <v>373</v>
      </c>
      <c r="C9" s="274" t="s">
        <v>74</v>
      </c>
      <c r="D9" s="35">
        <v>40</v>
      </c>
      <c r="E9" s="35">
        <v>189215</v>
      </c>
      <c r="F9" s="35">
        <v>105</v>
      </c>
      <c r="G9" s="35">
        <v>4732</v>
      </c>
      <c r="H9" s="35">
        <v>193928</v>
      </c>
      <c r="I9" s="151">
        <v>372</v>
      </c>
      <c r="J9" s="45">
        <f>G9/D9*100</f>
        <v>11830</v>
      </c>
      <c r="K9" s="45">
        <f>H9/E9*100</f>
        <v>102.49081732420791</v>
      </c>
      <c r="L9" s="153">
        <f>I9/F9*100</f>
        <v>354.28571428571428</v>
      </c>
      <c r="O9" s="53"/>
    </row>
    <row r="10" spans="2:15" ht="15.95" customHeight="1" x14ac:dyDescent="0.25">
      <c r="B10" s="284" t="s">
        <v>374</v>
      </c>
      <c r="C10" s="274" t="s">
        <v>75</v>
      </c>
      <c r="D10" s="35">
        <v>39363</v>
      </c>
      <c r="E10" s="35">
        <v>307603</v>
      </c>
      <c r="F10" s="35">
        <v>12668</v>
      </c>
      <c r="G10" s="35">
        <v>40618</v>
      </c>
      <c r="H10" s="35">
        <v>342373</v>
      </c>
      <c r="I10" s="151">
        <v>12166</v>
      </c>
      <c r="J10" s="45">
        <f t="shared" ref="J10:J16" si="0">G10/D10*100</f>
        <v>103.18827325153062</v>
      </c>
      <c r="K10" s="45">
        <f t="shared" ref="K10:K16" si="1">H10/E10*100</f>
        <v>111.30353084982916</v>
      </c>
      <c r="L10" s="153">
        <f t="shared" ref="L10:L16" si="2">I10/F10*100</f>
        <v>96.037259235869911</v>
      </c>
      <c r="O10" s="53"/>
    </row>
    <row r="11" spans="2:15" ht="15.95" customHeight="1" x14ac:dyDescent="0.25">
      <c r="B11" s="284" t="s">
        <v>375</v>
      </c>
      <c r="C11" s="274" t="s">
        <v>163</v>
      </c>
      <c r="D11" s="35">
        <v>2414723</v>
      </c>
      <c r="E11" s="35">
        <v>3897580</v>
      </c>
      <c r="F11" s="35">
        <v>610440</v>
      </c>
      <c r="G11" s="35">
        <v>2301850</v>
      </c>
      <c r="H11" s="35">
        <v>3782059</v>
      </c>
      <c r="I11" s="151">
        <v>416413</v>
      </c>
      <c r="J11" s="45">
        <f t="shared" si="0"/>
        <v>95.325633623401103</v>
      </c>
      <c r="K11" s="45">
        <f t="shared" si="1"/>
        <v>97.036083929002103</v>
      </c>
      <c r="L11" s="153">
        <f t="shared" si="2"/>
        <v>68.215221807221013</v>
      </c>
      <c r="O11" s="53"/>
    </row>
    <row r="12" spans="2:15" ht="15.95" customHeight="1" x14ac:dyDescent="0.25">
      <c r="B12" s="284" t="s">
        <v>377</v>
      </c>
      <c r="C12" s="274" t="s">
        <v>77</v>
      </c>
      <c r="D12" s="35">
        <v>247491</v>
      </c>
      <c r="E12" s="35">
        <v>0</v>
      </c>
      <c r="F12" s="35">
        <v>10</v>
      </c>
      <c r="G12" s="35">
        <v>772554</v>
      </c>
      <c r="H12" s="35">
        <v>0</v>
      </c>
      <c r="I12" s="151">
        <v>0</v>
      </c>
      <c r="J12" s="45">
        <f t="shared" si="0"/>
        <v>312.15438137144378</v>
      </c>
      <c r="K12" s="45">
        <v>0</v>
      </c>
      <c r="L12" s="153">
        <f t="shared" si="2"/>
        <v>0</v>
      </c>
    </row>
    <row r="13" spans="2:15" ht="15.95" customHeight="1" x14ac:dyDescent="0.25">
      <c r="B13" s="284" t="s">
        <v>378</v>
      </c>
      <c r="C13" s="274" t="s">
        <v>164</v>
      </c>
      <c r="D13" s="35">
        <v>26103</v>
      </c>
      <c r="E13" s="35">
        <v>55779</v>
      </c>
      <c r="F13" s="35">
        <v>5020</v>
      </c>
      <c r="G13" s="35">
        <v>18777</v>
      </c>
      <c r="H13" s="35">
        <v>65113</v>
      </c>
      <c r="I13" s="151">
        <v>31</v>
      </c>
      <c r="J13" s="45">
        <f t="shared" si="0"/>
        <v>71.934260429835646</v>
      </c>
      <c r="K13" s="45">
        <f t="shared" si="1"/>
        <v>116.73389626920525</v>
      </c>
      <c r="L13" s="153">
        <f t="shared" si="2"/>
        <v>0.61752988047808766</v>
      </c>
    </row>
    <row r="14" spans="2:15" ht="15.95" customHeight="1" x14ac:dyDescent="0.25">
      <c r="B14" s="284" t="s">
        <v>379</v>
      </c>
      <c r="C14" s="274" t="s">
        <v>158</v>
      </c>
      <c r="D14" s="35">
        <v>423373</v>
      </c>
      <c r="E14" s="35">
        <v>6651895</v>
      </c>
      <c r="F14" s="144">
        <v>325010</v>
      </c>
      <c r="G14" s="35">
        <v>400340</v>
      </c>
      <c r="H14" s="35">
        <v>6655109</v>
      </c>
      <c r="I14" s="125">
        <v>226091</v>
      </c>
      <c r="J14" s="45">
        <f t="shared" si="0"/>
        <v>94.559643623943899</v>
      </c>
      <c r="K14" s="45">
        <f t="shared" si="1"/>
        <v>100.04831705852241</v>
      </c>
      <c r="L14" s="153">
        <f t="shared" si="2"/>
        <v>69.564321097812382</v>
      </c>
    </row>
    <row r="15" spans="2:15" ht="15.95" customHeight="1" thickBot="1" x14ac:dyDescent="0.3">
      <c r="B15" s="284" t="s">
        <v>380</v>
      </c>
      <c r="C15" s="274" t="s">
        <v>79</v>
      </c>
      <c r="D15" s="35">
        <v>7772</v>
      </c>
      <c r="E15" s="35">
        <v>5686</v>
      </c>
      <c r="F15" s="35">
        <v>883</v>
      </c>
      <c r="G15" s="35">
        <v>6476</v>
      </c>
      <c r="H15" s="35">
        <v>15426</v>
      </c>
      <c r="I15" s="151">
        <v>223</v>
      </c>
      <c r="J15" s="45">
        <f t="shared" si="0"/>
        <v>83.324755532681422</v>
      </c>
      <c r="K15" s="45">
        <f t="shared" si="1"/>
        <v>271.29792472740064</v>
      </c>
      <c r="L15" s="153">
        <f t="shared" si="2"/>
        <v>25.254813137032844</v>
      </c>
    </row>
    <row r="16" spans="2:15" ht="20.100000000000001" customHeight="1" thickBot="1" x14ac:dyDescent="0.3">
      <c r="B16" s="1099" t="s">
        <v>20</v>
      </c>
      <c r="C16" s="1100"/>
      <c r="D16" s="18">
        <f>SUM(D9:D15)</f>
        <v>3158865</v>
      </c>
      <c r="E16" s="18">
        <f>SUM(E9:E15)</f>
        <v>11107758</v>
      </c>
      <c r="F16" s="18">
        <f>SUM(F9:F15)</f>
        <v>954136</v>
      </c>
      <c r="G16" s="18">
        <f>SUM(G9:G15)</f>
        <v>3545347</v>
      </c>
      <c r="H16" s="18">
        <f t="shared" ref="H16:I16" si="3">SUM(H9:H15)</f>
        <v>11054008</v>
      </c>
      <c r="I16" s="154">
        <f t="shared" si="3"/>
        <v>655296</v>
      </c>
      <c r="J16" s="155">
        <f t="shared" si="0"/>
        <v>112.23483751284084</v>
      </c>
      <c r="K16" s="155">
        <f t="shared" si="1"/>
        <v>99.516103969856019</v>
      </c>
      <c r="L16" s="156">
        <f t="shared" si="2"/>
        <v>68.67951738536226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8" spans="3:12" x14ac:dyDescent="0.25">
      <c r="G18" s="53"/>
      <c r="H18" s="53"/>
      <c r="I18" s="53"/>
    </row>
    <row r="19" spans="3:12" x14ac:dyDescent="0.25">
      <c r="D19" s="53"/>
      <c r="G19" s="126"/>
      <c r="H19" s="126"/>
      <c r="I19" s="1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P24"/>
  <sheetViews>
    <sheetView topLeftCell="A4" workbookViewId="0">
      <selection activeCell="J28" sqref="J28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956" bestFit="1" customWidth="1"/>
  </cols>
  <sheetData>
    <row r="3" spans="2:14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396</v>
      </c>
    </row>
    <row r="4" spans="2:14" ht="16.5" customHeight="1" thickBot="1" x14ac:dyDescent="0.3">
      <c r="B4" s="1121" t="s">
        <v>694</v>
      </c>
      <c r="C4" s="1122"/>
      <c r="D4" s="1122"/>
      <c r="E4" s="1122"/>
      <c r="F4" s="1122"/>
      <c r="G4" s="1122"/>
      <c r="H4" s="1122"/>
      <c r="I4" s="1122"/>
      <c r="J4" s="1122"/>
      <c r="K4" s="1122"/>
      <c r="L4" s="1123"/>
    </row>
    <row r="5" spans="2:14" ht="15.75" x14ac:dyDescent="0.25">
      <c r="B5" s="1133" t="s">
        <v>138</v>
      </c>
      <c r="C5" s="1032" t="s">
        <v>91</v>
      </c>
      <c r="D5" s="1066" t="s">
        <v>1</v>
      </c>
      <c r="E5" s="1066"/>
      <c r="F5" s="1066"/>
      <c r="G5" s="1032" t="s">
        <v>340</v>
      </c>
      <c r="H5" s="1032"/>
      <c r="I5" s="1032"/>
      <c r="J5" s="1032" t="s">
        <v>618</v>
      </c>
      <c r="K5" s="1032"/>
      <c r="L5" s="1034"/>
    </row>
    <row r="6" spans="2:14" ht="16.5" thickBot="1" x14ac:dyDescent="0.3">
      <c r="B6" s="1134"/>
      <c r="C6" s="1033"/>
      <c r="D6" s="393" t="s">
        <v>3</v>
      </c>
      <c r="E6" s="393" t="s">
        <v>455</v>
      </c>
      <c r="F6" s="393" t="s">
        <v>456</v>
      </c>
      <c r="G6" s="393" t="s">
        <v>3</v>
      </c>
      <c r="H6" s="393" t="s">
        <v>455</v>
      </c>
      <c r="I6" s="393" t="s">
        <v>456</v>
      </c>
      <c r="J6" s="393" t="s">
        <v>3</v>
      </c>
      <c r="K6" s="393" t="s">
        <v>455</v>
      </c>
      <c r="L6" s="122" t="s">
        <v>456</v>
      </c>
    </row>
    <row r="7" spans="2:14" s="336" customFormat="1" ht="13.5" thickBot="1" x14ac:dyDescent="0.25">
      <c r="B7" s="343">
        <v>1</v>
      </c>
      <c r="C7" s="394">
        <v>2</v>
      </c>
      <c r="D7" s="394">
        <v>3</v>
      </c>
      <c r="E7" s="394">
        <v>4</v>
      </c>
      <c r="F7" s="394">
        <v>5</v>
      </c>
      <c r="G7" s="394">
        <v>6</v>
      </c>
      <c r="H7" s="394">
        <v>7</v>
      </c>
      <c r="I7" s="394">
        <v>8</v>
      </c>
      <c r="J7" s="394">
        <v>9</v>
      </c>
      <c r="K7" s="394">
        <v>10</v>
      </c>
      <c r="L7" s="395">
        <v>11</v>
      </c>
      <c r="N7" s="957"/>
    </row>
    <row r="8" spans="2:14" ht="16.5" customHeight="1" x14ac:dyDescent="0.25">
      <c r="B8" s="292"/>
      <c r="C8" s="596" t="s">
        <v>545</v>
      </c>
      <c r="D8" s="595"/>
      <c r="E8" s="595"/>
      <c r="F8" s="595"/>
      <c r="G8" s="595"/>
      <c r="H8" s="595"/>
      <c r="I8" s="595"/>
      <c r="J8" s="595"/>
      <c r="K8" s="595"/>
      <c r="L8" s="603"/>
    </row>
    <row r="9" spans="2:14" ht="23.1" customHeight="1" x14ac:dyDescent="0.25">
      <c r="B9" s="766" t="s">
        <v>373</v>
      </c>
      <c r="C9" s="585" t="s">
        <v>457</v>
      </c>
      <c r="D9" s="68">
        <v>5624867</v>
      </c>
      <c r="E9" s="68">
        <v>59945</v>
      </c>
      <c r="F9" s="128">
        <f>E9/D9*100</f>
        <v>1.0657140871064152</v>
      </c>
      <c r="G9" s="115">
        <v>6146371</v>
      </c>
      <c r="H9" s="68">
        <v>51146</v>
      </c>
      <c r="I9" s="128">
        <f>H9/G9*100</f>
        <v>0.83213330272448571</v>
      </c>
      <c r="J9" s="68">
        <v>6272170</v>
      </c>
      <c r="K9" s="68">
        <v>78817</v>
      </c>
      <c r="L9" s="130">
        <f>K9/J9*100</f>
        <v>1.2566145369146564</v>
      </c>
    </row>
    <row r="10" spans="2:14" ht="23.1" customHeight="1" x14ac:dyDescent="0.25">
      <c r="B10" s="766" t="s">
        <v>374</v>
      </c>
      <c r="C10" s="585" t="s">
        <v>458</v>
      </c>
      <c r="D10" s="68">
        <v>1017975</v>
      </c>
      <c r="E10" s="68">
        <v>57914</v>
      </c>
      <c r="F10" s="128">
        <f t="shared" ref="F10:F11" si="0">E10/D10*100</f>
        <v>5.6891377489624011</v>
      </c>
      <c r="G10" s="115">
        <v>904039</v>
      </c>
      <c r="H10" s="68">
        <v>55828</v>
      </c>
      <c r="I10" s="128">
        <f t="shared" ref="I10:I22" si="1">H10/G10*100</f>
        <v>6.175397300337707</v>
      </c>
      <c r="J10" s="68">
        <v>1157194</v>
      </c>
      <c r="K10" s="68">
        <v>141218</v>
      </c>
      <c r="L10" s="130">
        <f t="shared" ref="L10:L22" si="2">K10/J10*100</f>
        <v>12.203485327438614</v>
      </c>
    </row>
    <row r="11" spans="2:14" ht="23.1" customHeight="1" thickBot="1" x14ac:dyDescent="0.3">
      <c r="B11" s="766" t="s">
        <v>375</v>
      </c>
      <c r="C11" s="585" t="s">
        <v>459</v>
      </c>
      <c r="D11" s="68">
        <v>828813</v>
      </c>
      <c r="E11" s="68">
        <v>572989</v>
      </c>
      <c r="F11" s="128">
        <f t="shared" si="0"/>
        <v>69.13368878142596</v>
      </c>
      <c r="G11" s="68">
        <v>770071</v>
      </c>
      <c r="H11" s="68">
        <v>516128</v>
      </c>
      <c r="I11" s="128">
        <f t="shared" si="1"/>
        <v>67.023430307075586</v>
      </c>
      <c r="J11" s="68">
        <v>543747</v>
      </c>
      <c r="K11" s="68">
        <v>421893</v>
      </c>
      <c r="L11" s="130">
        <f t="shared" si="2"/>
        <v>77.589945323836275</v>
      </c>
      <c r="N11" s="126"/>
    </row>
    <row r="12" spans="2:14" ht="23.1" customHeight="1" thickBot="1" x14ac:dyDescent="0.3">
      <c r="B12" s="1124" t="s">
        <v>547</v>
      </c>
      <c r="C12" s="1125"/>
      <c r="D12" s="120">
        <f>SUM(D9:D11)</f>
        <v>7471655</v>
      </c>
      <c r="E12" s="120">
        <f>SUM(E9:E11)</f>
        <v>690848</v>
      </c>
      <c r="F12" s="129">
        <f>E12/D12*100</f>
        <v>9.2462513325360991</v>
      </c>
      <c r="G12" s="124">
        <f>SUM(G9:G11)</f>
        <v>7820481</v>
      </c>
      <c r="H12" s="120">
        <f>SUM(H9:H11)</f>
        <v>623102</v>
      </c>
      <c r="I12" s="129">
        <f t="shared" si="1"/>
        <v>7.9675661893430849</v>
      </c>
      <c r="J12" s="120">
        <f>SUM(J9:J11)</f>
        <v>7973111</v>
      </c>
      <c r="K12" s="120">
        <f>SUM(K9:K11)</f>
        <v>641928</v>
      </c>
      <c r="L12" s="131">
        <f t="shared" si="2"/>
        <v>8.0511609583762223</v>
      </c>
    </row>
    <row r="13" spans="2:14" ht="19.5" customHeight="1" x14ac:dyDescent="0.25">
      <c r="B13" s="604"/>
      <c r="C13" s="597" t="s">
        <v>546</v>
      </c>
      <c r="D13" s="309"/>
      <c r="E13" s="309"/>
      <c r="F13" s="128"/>
      <c r="G13" s="599"/>
      <c r="H13" s="309"/>
      <c r="I13" s="128"/>
      <c r="J13" s="309"/>
      <c r="K13" s="309"/>
      <c r="L13" s="130"/>
    </row>
    <row r="14" spans="2:14" ht="23.1" customHeight="1" x14ac:dyDescent="0.25">
      <c r="B14" s="766" t="s">
        <v>377</v>
      </c>
      <c r="C14" s="585" t="s">
        <v>457</v>
      </c>
      <c r="D14" s="68">
        <v>5814039</v>
      </c>
      <c r="E14" s="68">
        <v>59449</v>
      </c>
      <c r="F14" s="128">
        <f>E14/D14*100</f>
        <v>1.0225077609558519</v>
      </c>
      <c r="G14" s="115">
        <v>6451878</v>
      </c>
      <c r="H14" s="115">
        <v>59562</v>
      </c>
      <c r="I14" s="128">
        <f t="shared" si="1"/>
        <v>0.9231730668186845</v>
      </c>
      <c r="J14" s="68">
        <v>6395495</v>
      </c>
      <c r="K14" s="68">
        <v>84591</v>
      </c>
      <c r="L14" s="130">
        <f t="shared" si="2"/>
        <v>1.3226654074469606</v>
      </c>
    </row>
    <row r="15" spans="2:14" ht="23.1" customHeight="1" x14ac:dyDescent="0.25">
      <c r="B15" s="766" t="s">
        <v>378</v>
      </c>
      <c r="C15" s="585" t="s">
        <v>458</v>
      </c>
      <c r="D15" s="68">
        <v>572455</v>
      </c>
      <c r="E15" s="68">
        <v>56327</v>
      </c>
      <c r="F15" s="128">
        <f t="shared" ref="F15:F17" si="3">E15/D15*100</f>
        <v>9.8395507070424753</v>
      </c>
      <c r="G15" s="115">
        <v>471019</v>
      </c>
      <c r="H15" s="115">
        <v>57081</v>
      </c>
      <c r="I15" s="128">
        <f t="shared" si="1"/>
        <v>12.118619418749562</v>
      </c>
      <c r="J15" s="68">
        <v>446971</v>
      </c>
      <c r="K15" s="119">
        <v>58801</v>
      </c>
      <c r="L15" s="130">
        <f t="shared" si="2"/>
        <v>13.155439614650616</v>
      </c>
    </row>
    <row r="16" spans="2:14" ht="23.1" customHeight="1" thickBot="1" x14ac:dyDescent="0.3">
      <c r="B16" s="766" t="s">
        <v>379</v>
      </c>
      <c r="C16" s="585" t="s">
        <v>459</v>
      </c>
      <c r="D16" s="68">
        <v>467485</v>
      </c>
      <c r="E16" s="68">
        <v>384481</v>
      </c>
      <c r="F16" s="128">
        <f t="shared" si="3"/>
        <v>82.244563996705779</v>
      </c>
      <c r="G16" s="115">
        <v>477381</v>
      </c>
      <c r="H16" s="115">
        <v>381194</v>
      </c>
      <c r="I16" s="128">
        <f t="shared" si="1"/>
        <v>79.85110425425394</v>
      </c>
      <c r="J16" s="68">
        <v>439074</v>
      </c>
      <c r="K16" s="68">
        <v>341856</v>
      </c>
      <c r="L16" s="130">
        <f t="shared" si="2"/>
        <v>77.858402000573932</v>
      </c>
    </row>
    <row r="17" spans="2:16" ht="23.1" customHeight="1" thickBot="1" x14ac:dyDescent="0.3">
      <c r="B17" s="1124" t="s">
        <v>548</v>
      </c>
      <c r="C17" s="1125"/>
      <c r="D17" s="120">
        <f>SUM(D14:D16)</f>
        <v>6853979</v>
      </c>
      <c r="E17" s="120">
        <f t="shared" ref="E17" si="4">SUM(E14:E16)</f>
        <v>500257</v>
      </c>
      <c r="F17" s="129">
        <f t="shared" si="3"/>
        <v>7.2987822110339122</v>
      </c>
      <c r="G17" s="124">
        <f>SUM(G14:G16)</f>
        <v>7400278</v>
      </c>
      <c r="H17" s="124">
        <f t="shared" ref="H17" si="5">SUM(H14:H16)</f>
        <v>497837</v>
      </c>
      <c r="I17" s="129">
        <f t="shared" si="1"/>
        <v>6.7272742996952282</v>
      </c>
      <c r="J17" s="124">
        <f>SUM(J14:J16)</f>
        <v>7281540</v>
      </c>
      <c r="K17" s="120">
        <f>SUM(K14:K16)</f>
        <v>485248</v>
      </c>
      <c r="L17" s="131">
        <f t="shared" si="2"/>
        <v>6.664084795249356</v>
      </c>
    </row>
    <row r="18" spans="2:16" ht="16.5" customHeight="1" x14ac:dyDescent="0.25">
      <c r="B18" s="604"/>
      <c r="C18" s="600" t="s">
        <v>549</v>
      </c>
      <c r="D18" s="309"/>
      <c r="E18" s="309"/>
      <c r="F18" s="598"/>
      <c r="G18" s="309"/>
      <c r="H18" s="309"/>
      <c r="I18" s="128"/>
      <c r="J18" s="309"/>
      <c r="K18" s="309"/>
      <c r="L18" s="130"/>
    </row>
    <row r="19" spans="2:16" s="158" customFormat="1" ht="23.1" customHeight="1" x14ac:dyDescent="0.25">
      <c r="B19" s="766" t="s">
        <v>380</v>
      </c>
      <c r="C19" s="601" t="s">
        <v>457</v>
      </c>
      <c r="D19" s="159">
        <f t="shared" ref="D19:E21" si="6">D9+D14</f>
        <v>11438906</v>
      </c>
      <c r="E19" s="159">
        <f t="shared" si="6"/>
        <v>119394</v>
      </c>
      <c r="F19" s="137">
        <f>E19/D19*100</f>
        <v>1.0437536596594115</v>
      </c>
      <c r="G19" s="159">
        <f t="shared" ref="G19:H21" si="7">G9+G14</f>
        <v>12598249</v>
      </c>
      <c r="H19" s="159">
        <f t="shared" si="7"/>
        <v>110708</v>
      </c>
      <c r="I19" s="157">
        <f t="shared" si="1"/>
        <v>0.87875703996642707</v>
      </c>
      <c r="J19" s="159">
        <f t="shared" ref="J19:K21" si="8">J9+J14</f>
        <v>12667665</v>
      </c>
      <c r="K19" s="159">
        <f t="shared" si="8"/>
        <v>163408</v>
      </c>
      <c r="L19" s="160">
        <f t="shared" si="2"/>
        <v>1.2899614885616253</v>
      </c>
      <c r="N19" s="956"/>
      <c r="O19" s="53"/>
    </row>
    <row r="20" spans="2:16" ht="23.1" customHeight="1" x14ac:dyDescent="0.25">
      <c r="B20" s="766" t="s">
        <v>381</v>
      </c>
      <c r="C20" s="602" t="s">
        <v>458</v>
      </c>
      <c r="D20" s="159">
        <f t="shared" si="6"/>
        <v>1590430</v>
      </c>
      <c r="E20" s="159">
        <f t="shared" si="6"/>
        <v>114241</v>
      </c>
      <c r="F20" s="137">
        <f t="shared" ref="F20:F22" si="9">E20/D20*100</f>
        <v>7.1830259741076317</v>
      </c>
      <c r="G20" s="159">
        <f t="shared" si="7"/>
        <v>1375058</v>
      </c>
      <c r="H20" s="159">
        <f t="shared" si="7"/>
        <v>112909</v>
      </c>
      <c r="I20" s="157">
        <f t="shared" si="1"/>
        <v>8.2112172722896037</v>
      </c>
      <c r="J20" s="159">
        <f t="shared" si="8"/>
        <v>1604165</v>
      </c>
      <c r="K20" s="159">
        <f t="shared" si="8"/>
        <v>200019</v>
      </c>
      <c r="L20" s="160">
        <f t="shared" si="2"/>
        <v>12.468729837641391</v>
      </c>
      <c r="O20" s="53"/>
      <c r="P20" s="158"/>
    </row>
    <row r="21" spans="2:16" ht="23.1" customHeight="1" thickBot="1" x14ac:dyDescent="0.3">
      <c r="B21" s="766" t="s">
        <v>382</v>
      </c>
      <c r="C21" s="602" t="s">
        <v>459</v>
      </c>
      <c r="D21" s="159">
        <f t="shared" si="6"/>
        <v>1296298</v>
      </c>
      <c r="E21" s="159">
        <f t="shared" si="6"/>
        <v>957470</v>
      </c>
      <c r="F21" s="137">
        <f t="shared" si="9"/>
        <v>73.861874352965145</v>
      </c>
      <c r="G21" s="159">
        <f t="shared" si="7"/>
        <v>1247452</v>
      </c>
      <c r="H21" s="159">
        <f t="shared" si="7"/>
        <v>897322</v>
      </c>
      <c r="I21" s="157">
        <f t="shared" si="1"/>
        <v>71.932386977615167</v>
      </c>
      <c r="J21" s="159">
        <f t="shared" si="8"/>
        <v>982821</v>
      </c>
      <c r="K21" s="159">
        <f t="shared" si="8"/>
        <v>763749</v>
      </c>
      <c r="L21" s="160">
        <f t="shared" si="2"/>
        <v>77.709877994059951</v>
      </c>
      <c r="N21" s="126"/>
      <c r="O21" s="126"/>
      <c r="P21" s="158"/>
    </row>
    <row r="22" spans="2:16" ht="23.1" customHeight="1" thickBot="1" x14ac:dyDescent="0.3">
      <c r="B22" s="1135" t="s">
        <v>550</v>
      </c>
      <c r="C22" s="1136"/>
      <c r="D22" s="800">
        <f>SUM(D19:D21)</f>
        <v>14325634</v>
      </c>
      <c r="E22" s="800">
        <f>SUM(E19:E21)</f>
        <v>1191105</v>
      </c>
      <c r="F22" s="856">
        <f t="shared" si="9"/>
        <v>8.3145011243481441</v>
      </c>
      <c r="G22" s="800">
        <f>SUM(G19:G21)</f>
        <v>15220759</v>
      </c>
      <c r="H22" s="800">
        <f>SUM(H19:H21)</f>
        <v>1120939</v>
      </c>
      <c r="I22" s="129">
        <f t="shared" si="1"/>
        <v>7.3645407564760736</v>
      </c>
      <c r="J22" s="857">
        <f>SUM(J19:J21)</f>
        <v>15254651</v>
      </c>
      <c r="K22" s="800">
        <f>SUM(K19:K21)</f>
        <v>1127176</v>
      </c>
      <c r="L22" s="131">
        <f t="shared" si="2"/>
        <v>7.3890644892498694</v>
      </c>
      <c r="P22" s="158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K10"/>
  <sheetViews>
    <sheetView workbookViewId="0">
      <selection activeCell="L12" sqref="L12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174</v>
      </c>
      <c r="D3" s="16"/>
      <c r="E3" s="16"/>
      <c r="F3" s="16"/>
      <c r="G3" s="16"/>
      <c r="H3" s="16"/>
      <c r="I3" s="30" t="s">
        <v>399</v>
      </c>
    </row>
    <row r="4" spans="2:11" ht="20.100000000000001" customHeight="1" thickBot="1" x14ac:dyDescent="0.3">
      <c r="B4" s="1096" t="s">
        <v>693</v>
      </c>
      <c r="C4" s="1097"/>
      <c r="D4" s="1097"/>
      <c r="E4" s="1097"/>
      <c r="F4" s="1097"/>
      <c r="G4" s="1097"/>
      <c r="H4" s="1097"/>
      <c r="I4" s="1098"/>
    </row>
    <row r="5" spans="2:11" ht="15.75" x14ac:dyDescent="0.25">
      <c r="B5" s="1137" t="s">
        <v>138</v>
      </c>
      <c r="C5" s="1075" t="s">
        <v>157</v>
      </c>
      <c r="D5" s="1075" t="s">
        <v>1</v>
      </c>
      <c r="E5" s="1075"/>
      <c r="F5" s="1075" t="s">
        <v>340</v>
      </c>
      <c r="G5" s="1075"/>
      <c r="H5" s="1075" t="s">
        <v>618</v>
      </c>
      <c r="I5" s="1076"/>
    </row>
    <row r="6" spans="2:11" ht="16.5" thickBot="1" x14ac:dyDescent="0.3">
      <c r="B6" s="1138"/>
      <c r="C6" s="1074"/>
      <c r="D6" s="310" t="s">
        <v>167</v>
      </c>
      <c r="E6" s="310" t="s">
        <v>168</v>
      </c>
      <c r="F6" s="310" t="s">
        <v>169</v>
      </c>
      <c r="G6" s="310" t="s">
        <v>170</v>
      </c>
      <c r="H6" s="310" t="s">
        <v>171</v>
      </c>
      <c r="I6" s="54" t="s">
        <v>48</v>
      </c>
    </row>
    <row r="7" spans="2:11" ht="15.75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1">
        <v>8</v>
      </c>
    </row>
    <row r="8" spans="2:11" ht="15.75" x14ac:dyDescent="0.25">
      <c r="B8" s="604" t="s">
        <v>373</v>
      </c>
      <c r="C8" s="613" t="s">
        <v>173</v>
      </c>
      <c r="D8" s="151">
        <v>290979</v>
      </c>
      <c r="E8" s="452">
        <v>14</v>
      </c>
      <c r="F8" s="151">
        <v>275448</v>
      </c>
      <c r="G8" s="452">
        <v>14</v>
      </c>
      <c r="H8" s="151">
        <v>187335</v>
      </c>
      <c r="I8" s="458">
        <v>13</v>
      </c>
    </row>
    <row r="9" spans="2:11" ht="16.5" thickBot="1" x14ac:dyDescent="0.3">
      <c r="B9" s="604" t="s">
        <v>374</v>
      </c>
      <c r="C9" s="613" t="s">
        <v>172</v>
      </c>
      <c r="D9" s="151">
        <v>34743</v>
      </c>
      <c r="E9" s="452">
        <v>1</v>
      </c>
      <c r="F9" s="151">
        <v>1559</v>
      </c>
      <c r="G9" s="452">
        <v>1</v>
      </c>
      <c r="H9" s="151">
        <v>13070</v>
      </c>
      <c r="I9" s="458">
        <v>2</v>
      </c>
    </row>
    <row r="10" spans="2:11" ht="20.100000000000001" customHeight="1" thickBot="1" x14ac:dyDescent="0.3">
      <c r="B10" s="1139" t="s">
        <v>20</v>
      </c>
      <c r="C10" s="1140"/>
      <c r="D10" s="154">
        <f>D8-D9</f>
        <v>256236</v>
      </c>
      <c r="E10" s="24">
        <f>E8+E9</f>
        <v>15</v>
      </c>
      <c r="F10" s="154">
        <f>F8-F9</f>
        <v>273889</v>
      </c>
      <c r="G10" s="24">
        <f t="shared" ref="G10:I10" si="0">G8+G9</f>
        <v>15</v>
      </c>
      <c r="H10" s="154">
        <f>H8-H9</f>
        <v>174265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4"/>
  <sheetViews>
    <sheetView workbookViewId="0">
      <selection activeCell="J21" sqref="J21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30" t="s">
        <v>399</v>
      </c>
    </row>
    <row r="4" spans="2:10" ht="20.100000000000001" customHeight="1" thickBot="1" x14ac:dyDescent="0.3">
      <c r="B4" s="1085" t="s">
        <v>692</v>
      </c>
      <c r="C4" s="1086"/>
      <c r="D4" s="1086"/>
      <c r="E4" s="1086"/>
      <c r="F4" s="1086"/>
      <c r="G4" s="1086"/>
      <c r="H4" s="1087"/>
    </row>
    <row r="5" spans="2:10" ht="15.95" customHeight="1" x14ac:dyDescent="0.25">
      <c r="B5" s="1071" t="s">
        <v>138</v>
      </c>
      <c r="C5" s="1075" t="s">
        <v>175</v>
      </c>
      <c r="D5" s="1075" t="s">
        <v>340</v>
      </c>
      <c r="E5" s="1075"/>
      <c r="F5" s="1075" t="s">
        <v>620</v>
      </c>
      <c r="G5" s="1075"/>
      <c r="H5" s="609" t="s">
        <v>2</v>
      </c>
    </row>
    <row r="6" spans="2:10" ht="21" customHeight="1" thickBot="1" x14ac:dyDescent="0.3">
      <c r="B6" s="1072"/>
      <c r="C6" s="1074"/>
      <c r="D6" s="58" t="s">
        <v>176</v>
      </c>
      <c r="E6" s="612" t="s">
        <v>177</v>
      </c>
      <c r="F6" s="612" t="s">
        <v>178</v>
      </c>
      <c r="G6" s="612" t="s">
        <v>179</v>
      </c>
      <c r="H6" s="610" t="s">
        <v>514</v>
      </c>
    </row>
    <row r="7" spans="2:10" ht="16.5" customHeight="1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594">
        <v>7</v>
      </c>
    </row>
    <row r="8" spans="2:10" ht="19.350000000000001" customHeight="1" x14ac:dyDescent="0.25">
      <c r="B8" s="135"/>
      <c r="C8" s="611" t="s">
        <v>551</v>
      </c>
      <c r="D8" s="230"/>
      <c r="E8" s="230"/>
      <c r="F8" s="230"/>
      <c r="G8" s="605"/>
      <c r="H8" s="607"/>
    </row>
    <row r="9" spans="2:10" ht="17.45" customHeight="1" x14ac:dyDescent="0.25">
      <c r="B9" s="284" t="s">
        <v>373</v>
      </c>
      <c r="C9" s="613" t="s">
        <v>552</v>
      </c>
      <c r="D9" s="782">
        <v>5478</v>
      </c>
      <c r="E9" s="451">
        <f>D9/D18*100</f>
        <v>0.45591225312035233</v>
      </c>
      <c r="F9" s="151">
        <v>2773</v>
      </c>
      <c r="G9" s="451">
        <f>F9/F18*100</f>
        <v>0.23796733162502595</v>
      </c>
      <c r="H9" s="481">
        <f>F9/D9*100</f>
        <v>50.620664476086162</v>
      </c>
      <c r="J9" s="53"/>
    </row>
    <row r="10" spans="2:10" ht="15.75" x14ac:dyDescent="0.25">
      <c r="B10" s="284" t="s">
        <v>374</v>
      </c>
      <c r="C10" s="450" t="s">
        <v>553</v>
      </c>
      <c r="D10" s="782">
        <v>649995</v>
      </c>
      <c r="E10" s="451">
        <f>D10/D18*100</f>
        <v>54.096510581774993</v>
      </c>
      <c r="F10" s="151">
        <v>624578</v>
      </c>
      <c r="G10" s="451">
        <f>F10/F18*100</f>
        <v>53.598687360871068</v>
      </c>
      <c r="H10" s="481">
        <f t="shared" ref="H10:H18" si="0">F10/D10*100</f>
        <v>96.089662228170994</v>
      </c>
      <c r="J10" s="53"/>
    </row>
    <row r="11" spans="2:10" ht="16.5" thickBot="1" x14ac:dyDescent="0.3">
      <c r="B11" s="284" t="s">
        <v>375</v>
      </c>
      <c r="C11" s="450" t="s">
        <v>554</v>
      </c>
      <c r="D11" s="782">
        <v>78259</v>
      </c>
      <c r="E11" s="451">
        <f>D11/D18*100</f>
        <v>6.5131867500813536</v>
      </c>
      <c r="F11" s="151">
        <v>71457</v>
      </c>
      <c r="G11" s="451">
        <f>F11/F18*100</f>
        <v>6.1321426671220625</v>
      </c>
      <c r="H11" s="481">
        <f t="shared" si="0"/>
        <v>91.308347921644796</v>
      </c>
      <c r="J11" s="53"/>
    </row>
    <row r="12" spans="2:10" ht="16.5" thickBot="1" x14ac:dyDescent="0.3">
      <c r="B12" s="1139" t="s">
        <v>180</v>
      </c>
      <c r="C12" s="1140"/>
      <c r="D12" s="188">
        <f>SUM(D9:D11)</f>
        <v>733732</v>
      </c>
      <c r="E12" s="98">
        <f>D12/D18*100</f>
        <v>61.065609584976698</v>
      </c>
      <c r="F12" s="154">
        <f>SUM(F9:F11)</f>
        <v>698808</v>
      </c>
      <c r="G12" s="98">
        <f>F12/F18*100</f>
        <v>59.968797359618151</v>
      </c>
      <c r="H12" s="44">
        <f t="shared" si="0"/>
        <v>95.24022395097937</v>
      </c>
      <c r="J12" s="53"/>
    </row>
    <row r="13" spans="2:10" ht="15.75" x14ac:dyDescent="0.25">
      <c r="B13" s="135"/>
      <c r="C13" s="611" t="s">
        <v>555</v>
      </c>
      <c r="D13" s="728"/>
      <c r="E13" s="451"/>
      <c r="F13" s="606"/>
      <c r="G13" s="451"/>
      <c r="H13" s="481"/>
      <c r="J13" s="53"/>
    </row>
    <row r="14" spans="2:10" ht="16.350000000000001" customHeight="1" x14ac:dyDescent="0.25">
      <c r="B14" s="284" t="s">
        <v>377</v>
      </c>
      <c r="C14" s="450" t="s">
        <v>556</v>
      </c>
      <c r="D14" s="782">
        <v>352906</v>
      </c>
      <c r="E14" s="451">
        <f>D14/D18*100</f>
        <v>29.370969258797203</v>
      </c>
      <c r="F14" s="151">
        <v>341222</v>
      </c>
      <c r="G14" s="451">
        <f>F14/F18*100</f>
        <v>29.282253455374903</v>
      </c>
      <c r="H14" s="481">
        <f t="shared" si="0"/>
        <v>96.689203357267942</v>
      </c>
      <c r="J14" s="53"/>
    </row>
    <row r="15" spans="2:10" ht="16.350000000000001" customHeight="1" x14ac:dyDescent="0.25">
      <c r="B15" s="284" t="s">
        <v>378</v>
      </c>
      <c r="C15" s="450" t="s">
        <v>557</v>
      </c>
      <c r="D15" s="782">
        <v>63284</v>
      </c>
      <c r="E15" s="451">
        <f>D15/D18*100</f>
        <v>5.266876784678419</v>
      </c>
      <c r="F15" s="151">
        <v>54201</v>
      </c>
      <c r="G15" s="451">
        <f>F15/F18*100</f>
        <v>4.6513044866238848</v>
      </c>
      <c r="H15" s="481">
        <f t="shared" si="0"/>
        <v>85.647241008785784</v>
      </c>
      <c r="J15" s="53"/>
    </row>
    <row r="16" spans="2:10" ht="16.5" thickBot="1" x14ac:dyDescent="0.3">
      <c r="B16" s="284" t="s">
        <v>379</v>
      </c>
      <c r="C16" s="450" t="s">
        <v>558</v>
      </c>
      <c r="D16" s="782">
        <v>51625</v>
      </c>
      <c r="E16" s="451">
        <f>D16/D18*100</f>
        <v>4.2965443715476797</v>
      </c>
      <c r="F16" s="151">
        <v>71055</v>
      </c>
      <c r="G16" s="451">
        <f>F16/F18*100</f>
        <v>6.0976446983830579</v>
      </c>
      <c r="H16" s="481">
        <f t="shared" si="0"/>
        <v>137.63680387409201</v>
      </c>
      <c r="J16" s="53"/>
    </row>
    <row r="17" spans="2:10" ht="16.5" thickBot="1" x14ac:dyDescent="0.3">
      <c r="B17" s="1139" t="s">
        <v>461</v>
      </c>
      <c r="C17" s="1140"/>
      <c r="D17" s="154">
        <f>SUM(D14:D16)</f>
        <v>467815</v>
      </c>
      <c r="E17" s="98">
        <f>D17/D18*100</f>
        <v>38.934390415023302</v>
      </c>
      <c r="F17" s="154">
        <f>SUM(F14:F16)</f>
        <v>466478</v>
      </c>
      <c r="G17" s="98">
        <f>F17/F18*100</f>
        <v>40.031202640381849</v>
      </c>
      <c r="H17" s="44">
        <f t="shared" si="0"/>
        <v>99.714203264110807</v>
      </c>
      <c r="J17" s="53"/>
    </row>
    <row r="18" spans="2:10" ht="16.5" thickBot="1" x14ac:dyDescent="0.3">
      <c r="B18" s="1139" t="s">
        <v>462</v>
      </c>
      <c r="C18" s="1140"/>
      <c r="D18" s="273">
        <f>D12+D17</f>
        <v>1201547</v>
      </c>
      <c r="E18" s="42">
        <f>E12+E17</f>
        <v>100</v>
      </c>
      <c r="F18" s="273">
        <f>F12+F17</f>
        <v>1165286</v>
      </c>
      <c r="G18" s="42">
        <f>G12+G17</f>
        <v>100</v>
      </c>
      <c r="H18" s="39">
        <f t="shared" si="0"/>
        <v>96.982140523841338</v>
      </c>
      <c r="J18" s="53"/>
    </row>
    <row r="19" spans="2:10" x14ac:dyDescent="0.25">
      <c r="C19" s="21"/>
      <c r="D19" s="21"/>
      <c r="E19" s="21"/>
      <c r="F19" s="21"/>
      <c r="G19" s="21"/>
      <c r="H19" s="21"/>
    </row>
    <row r="20" spans="2:10" x14ac:dyDescent="0.25">
      <c r="F20" s="53"/>
    </row>
    <row r="21" spans="2:10" x14ac:dyDescent="0.25">
      <c r="D21" s="53"/>
      <c r="F21" s="114"/>
    </row>
    <row r="22" spans="2:10" x14ac:dyDescent="0.25">
      <c r="D22" s="53"/>
    </row>
    <row r="23" spans="2:10" x14ac:dyDescent="0.25">
      <c r="D23" s="53"/>
    </row>
    <row r="24" spans="2:10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2:J21"/>
  <sheetViews>
    <sheetView workbookViewId="0">
      <selection activeCell="J24" sqref="J24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7" t="s">
        <v>397</v>
      </c>
    </row>
    <row r="3" spans="2:10" ht="20.100000000000001" customHeight="1" thickBot="1" x14ac:dyDescent="0.3">
      <c r="B3" s="1096" t="s">
        <v>691</v>
      </c>
      <c r="C3" s="1097"/>
      <c r="D3" s="1097"/>
      <c r="E3" s="1097"/>
      <c r="F3" s="1097"/>
      <c r="G3" s="1097"/>
      <c r="H3" s="1098"/>
    </row>
    <row r="4" spans="2:10" ht="15.95" customHeight="1" x14ac:dyDescent="0.25">
      <c r="B4" s="1071" t="s">
        <v>138</v>
      </c>
      <c r="C4" s="1075" t="s">
        <v>182</v>
      </c>
      <c r="D4" s="1075" t="s">
        <v>340</v>
      </c>
      <c r="E4" s="1075"/>
      <c r="F4" s="1141" t="s">
        <v>618</v>
      </c>
      <c r="G4" s="1141"/>
      <c r="H4" s="614" t="s">
        <v>2</v>
      </c>
    </row>
    <row r="5" spans="2:10" ht="15.95" customHeight="1" thickBot="1" x14ac:dyDescent="0.3">
      <c r="B5" s="1072"/>
      <c r="C5" s="1074"/>
      <c r="D5" s="310" t="s">
        <v>176</v>
      </c>
      <c r="E5" s="310" t="s">
        <v>65</v>
      </c>
      <c r="F5" s="310" t="s">
        <v>178</v>
      </c>
      <c r="G5" s="310" t="s">
        <v>65</v>
      </c>
      <c r="H5" s="615" t="s">
        <v>514</v>
      </c>
    </row>
    <row r="6" spans="2:10" ht="15.7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1">
        <v>7</v>
      </c>
    </row>
    <row r="7" spans="2:10" ht="15.75" x14ac:dyDescent="0.25">
      <c r="B7" s="135"/>
      <c r="C7" s="611" t="s">
        <v>559</v>
      </c>
      <c r="D7" s="230"/>
      <c r="E7" s="611"/>
      <c r="F7" s="230"/>
      <c r="G7" s="605"/>
      <c r="H7" s="607"/>
    </row>
    <row r="8" spans="2:10" ht="15.75" x14ac:dyDescent="0.25">
      <c r="B8" s="308" t="s">
        <v>373</v>
      </c>
      <c r="C8" s="450" t="s">
        <v>39</v>
      </c>
      <c r="D8" s="782">
        <v>95143</v>
      </c>
      <c r="E8" s="451">
        <f>D8/D19*100</f>
        <v>10.778230790057695</v>
      </c>
      <c r="F8" s="151">
        <v>90219</v>
      </c>
      <c r="G8" s="451">
        <f>F8/F19*100</f>
        <v>9.2245070733592627</v>
      </c>
      <c r="H8" s="481">
        <f>F8/D8*100</f>
        <v>94.824632395446855</v>
      </c>
      <c r="J8" s="53"/>
    </row>
    <row r="9" spans="2:10" ht="31.5" x14ac:dyDescent="0.25">
      <c r="B9" s="308" t="s">
        <v>374</v>
      </c>
      <c r="C9" s="450" t="s">
        <v>560</v>
      </c>
      <c r="D9" s="782">
        <v>9229</v>
      </c>
      <c r="E9" s="451">
        <f>D9/D19*100</f>
        <v>1.0455030003409864</v>
      </c>
      <c r="F9" s="151">
        <v>8018</v>
      </c>
      <c r="G9" s="451">
        <f>F9/F19*100</f>
        <v>0.81980622390177871</v>
      </c>
      <c r="H9" s="481">
        <f>F9/D9*100</f>
        <v>86.878318344349339</v>
      </c>
      <c r="J9" s="53"/>
    </row>
    <row r="10" spans="2:10" ht="16.5" thickBot="1" x14ac:dyDescent="0.3">
      <c r="B10" s="308" t="s">
        <v>375</v>
      </c>
      <c r="C10" s="450" t="s">
        <v>561</v>
      </c>
      <c r="D10" s="782">
        <v>26296</v>
      </c>
      <c r="E10" s="451">
        <f>D10/D19*100</f>
        <v>2.9789302087947318</v>
      </c>
      <c r="F10" s="151">
        <v>31990</v>
      </c>
      <c r="G10" s="451">
        <f>F10/F19*100</f>
        <v>3.2708407461484033</v>
      </c>
      <c r="H10" s="481">
        <f>F10/D10*100</f>
        <v>121.65348341953148</v>
      </c>
      <c r="J10" s="53"/>
    </row>
    <row r="11" spans="2:10" ht="16.5" thickBot="1" x14ac:dyDescent="0.3">
      <c r="B11" s="1139" t="s">
        <v>180</v>
      </c>
      <c r="C11" s="1140"/>
      <c r="D11" s="933">
        <f>SUM(D8:D10)</f>
        <v>130668</v>
      </c>
      <c r="E11" s="98">
        <f>D11/D19*100</f>
        <v>14.802663999193413</v>
      </c>
      <c r="F11" s="154">
        <f>SUM(F8:F10)</f>
        <v>130227</v>
      </c>
      <c r="G11" s="98">
        <f>F11/F19*100</f>
        <v>13.315154043409445</v>
      </c>
      <c r="H11" s="44">
        <f>F11/D11*100</f>
        <v>99.662503443842411</v>
      </c>
      <c r="J11" s="53"/>
    </row>
    <row r="12" spans="2:10" ht="15.75" x14ac:dyDescent="0.25">
      <c r="B12" s="135"/>
      <c r="C12" s="611" t="s">
        <v>562</v>
      </c>
      <c r="D12" s="934"/>
      <c r="E12" s="451"/>
      <c r="F12" s="606"/>
      <c r="G12" s="451"/>
      <c r="H12" s="481"/>
      <c r="J12" s="53"/>
    </row>
    <row r="13" spans="2:10" ht="35.25" customHeight="1" x14ac:dyDescent="0.25">
      <c r="B13" s="308" t="s">
        <v>377</v>
      </c>
      <c r="C13" s="450" t="s">
        <v>563</v>
      </c>
      <c r="D13" s="782">
        <v>77315</v>
      </c>
      <c r="E13" s="451">
        <f>D13/D19*100</f>
        <v>8.7585940482569473</v>
      </c>
      <c r="F13" s="151">
        <v>182004</v>
      </c>
      <c r="G13" s="451">
        <f>F13/F19*100</f>
        <v>18.609130952234885</v>
      </c>
      <c r="H13" s="481">
        <f t="shared" ref="H13:H19" si="0">F13/D13*100</f>
        <v>235.40580741123972</v>
      </c>
      <c r="J13" s="53"/>
    </row>
    <row r="14" spans="2:10" ht="15.75" x14ac:dyDescent="0.25">
      <c r="B14" s="308" t="s">
        <v>378</v>
      </c>
      <c r="C14" s="450" t="s">
        <v>183</v>
      </c>
      <c r="D14" s="782">
        <v>260389</v>
      </c>
      <c r="E14" s="451">
        <f>D14/D19*100</f>
        <v>29.49804754098918</v>
      </c>
      <c r="F14" s="151">
        <v>257639</v>
      </c>
      <c r="G14" s="451">
        <f>F14/F19*100</f>
        <v>26.342486370644842</v>
      </c>
      <c r="H14" s="481">
        <f t="shared" si="0"/>
        <v>98.943887798639736</v>
      </c>
      <c r="J14" s="53"/>
    </row>
    <row r="15" spans="2:10" ht="15" customHeight="1" x14ac:dyDescent="0.25">
      <c r="B15" s="308" t="s">
        <v>379</v>
      </c>
      <c r="C15" s="450" t="s">
        <v>184</v>
      </c>
      <c r="D15" s="782">
        <v>160432</v>
      </c>
      <c r="E15" s="451">
        <f>D15/D19*100</f>
        <v>18.174464985448601</v>
      </c>
      <c r="F15" s="151">
        <v>164192</v>
      </c>
      <c r="G15" s="451">
        <f>F15/F19*100</f>
        <v>16.787930096642658</v>
      </c>
      <c r="H15" s="481">
        <f t="shared" si="0"/>
        <v>102.34367208536949</v>
      </c>
      <c r="J15" s="53"/>
    </row>
    <row r="16" spans="2:10" ht="15.75" x14ac:dyDescent="0.25">
      <c r="B16" s="308" t="s">
        <v>380</v>
      </c>
      <c r="C16" s="450" t="s">
        <v>185</v>
      </c>
      <c r="D16" s="782">
        <v>139986</v>
      </c>
      <c r="E16" s="451">
        <f>D16/D19*100</f>
        <v>15.858249323408097</v>
      </c>
      <c r="F16" s="151">
        <v>135862</v>
      </c>
      <c r="G16" s="451">
        <f>F16/F19*100</f>
        <v>13.891308704383071</v>
      </c>
      <c r="H16" s="481">
        <f t="shared" si="0"/>
        <v>97.053991113397046</v>
      </c>
      <c r="J16" s="53"/>
    </row>
    <row r="17" spans="2:10" ht="16.5" thickBot="1" x14ac:dyDescent="0.3">
      <c r="B17" s="308" t="s">
        <v>381</v>
      </c>
      <c r="C17" s="450" t="s">
        <v>186</v>
      </c>
      <c r="D17" s="782">
        <v>113943</v>
      </c>
      <c r="E17" s="451">
        <f>D17/D19*100</f>
        <v>12.907980102703762</v>
      </c>
      <c r="F17" s="151">
        <v>108112</v>
      </c>
      <c r="G17" s="451">
        <f>F17/F19*100</f>
        <v>11.053989832685096</v>
      </c>
      <c r="H17" s="481">
        <f t="shared" si="0"/>
        <v>94.882528983790138</v>
      </c>
      <c r="J17" s="53"/>
    </row>
    <row r="18" spans="2:10" ht="16.5" thickBot="1" x14ac:dyDescent="0.3">
      <c r="B18" s="1139" t="s">
        <v>181</v>
      </c>
      <c r="C18" s="1140"/>
      <c r="D18" s="616">
        <f>SUM(D13:D17)</f>
        <v>752065</v>
      </c>
      <c r="E18" s="98">
        <f>D18/D19*100</f>
        <v>85.197336000806587</v>
      </c>
      <c r="F18" s="154">
        <f>SUM(F13:F17)</f>
        <v>847809</v>
      </c>
      <c r="G18" s="98">
        <f>F18/F19*100</f>
        <v>86.68484595659055</v>
      </c>
      <c r="H18" s="44">
        <f t="shared" si="0"/>
        <v>112.73081449076876</v>
      </c>
      <c r="J18" s="53"/>
    </row>
    <row r="19" spans="2:10" ht="16.5" thickBot="1" x14ac:dyDescent="0.3">
      <c r="B19" s="1139" t="s">
        <v>187</v>
      </c>
      <c r="C19" s="1140"/>
      <c r="D19" s="617">
        <f>D11+D18</f>
        <v>882733</v>
      </c>
      <c r="E19" s="42">
        <f>E11+E18</f>
        <v>100</v>
      </c>
      <c r="F19" s="273">
        <f>F11+F18</f>
        <v>978036</v>
      </c>
      <c r="G19" s="42">
        <f>G11+G18</f>
        <v>100</v>
      </c>
      <c r="H19" s="39">
        <f t="shared" si="0"/>
        <v>110.79635631612277</v>
      </c>
      <c r="J19" s="53"/>
    </row>
    <row r="21" spans="2:10" x14ac:dyDescent="0.25">
      <c r="F21" s="53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N17"/>
  <sheetViews>
    <sheetView workbookViewId="0">
      <selection activeCell="C9" sqref="C9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4" ht="15.75" x14ac:dyDescent="0.25">
      <c r="C3" s="70"/>
      <c r="D3" s="71"/>
      <c r="E3" s="71"/>
      <c r="F3" s="71"/>
      <c r="G3" s="71"/>
      <c r="H3" s="71"/>
      <c r="I3" s="71"/>
      <c r="J3" s="71"/>
      <c r="K3" s="71"/>
    </row>
    <row r="4" spans="2:14" ht="15.75" x14ac:dyDescent="0.25">
      <c r="C4" s="71"/>
      <c r="D4" s="71"/>
      <c r="E4" s="71"/>
      <c r="F4" s="71"/>
      <c r="G4" s="71"/>
      <c r="H4" s="71"/>
      <c r="I4" s="71"/>
      <c r="J4" s="71"/>
      <c r="K4" s="71"/>
    </row>
    <row r="5" spans="2:14" ht="16.5" thickBot="1" x14ac:dyDescent="0.3">
      <c r="C5" s="72" t="s">
        <v>7</v>
      </c>
      <c r="D5" s="71"/>
      <c r="E5" s="71"/>
      <c r="F5" s="71"/>
      <c r="G5" s="71"/>
      <c r="H5" s="71"/>
      <c r="I5" s="71"/>
      <c r="J5" s="71"/>
      <c r="K5" s="73" t="s">
        <v>395</v>
      </c>
    </row>
    <row r="6" spans="2:14" ht="20.100000000000001" customHeight="1" thickBot="1" x14ac:dyDescent="0.3">
      <c r="B6" s="1017" t="s">
        <v>716</v>
      </c>
      <c r="C6" s="1018"/>
      <c r="D6" s="1018"/>
      <c r="E6" s="1018"/>
      <c r="F6" s="1018"/>
      <c r="G6" s="1018"/>
      <c r="H6" s="1018"/>
      <c r="I6" s="1018"/>
      <c r="J6" s="1018"/>
      <c r="K6" s="1019"/>
    </row>
    <row r="7" spans="2:14" ht="15.75" x14ac:dyDescent="0.25">
      <c r="B7" s="1015" t="s">
        <v>138</v>
      </c>
      <c r="C7" s="1022" t="s">
        <v>0</v>
      </c>
      <c r="D7" s="1022" t="s">
        <v>1</v>
      </c>
      <c r="E7" s="1022"/>
      <c r="F7" s="1022" t="s">
        <v>340</v>
      </c>
      <c r="G7" s="1022"/>
      <c r="H7" s="1022" t="s">
        <v>618</v>
      </c>
      <c r="I7" s="1022"/>
      <c r="J7" s="1022" t="s">
        <v>2</v>
      </c>
      <c r="K7" s="1023"/>
    </row>
    <row r="8" spans="2:14" ht="16.5" thickBot="1" x14ac:dyDescent="0.3">
      <c r="B8" s="1016"/>
      <c r="C8" s="1024"/>
      <c r="D8" s="376" t="s">
        <v>3</v>
      </c>
      <c r="E8" s="376" t="s">
        <v>28</v>
      </c>
      <c r="F8" s="376" t="s">
        <v>3</v>
      </c>
      <c r="G8" s="376" t="s">
        <v>28</v>
      </c>
      <c r="H8" s="376" t="s">
        <v>3</v>
      </c>
      <c r="I8" s="376" t="s">
        <v>28</v>
      </c>
      <c r="J8" s="376" t="s">
        <v>514</v>
      </c>
      <c r="K8" s="377" t="s">
        <v>515</v>
      </c>
    </row>
    <row r="9" spans="2:14" ht="15.75" thickBot="1" x14ac:dyDescent="0.3">
      <c r="B9" s="246">
        <v>1</v>
      </c>
      <c r="C9" s="247">
        <v>2</v>
      </c>
      <c r="D9" s="247">
        <v>3</v>
      </c>
      <c r="E9" s="247">
        <v>4</v>
      </c>
      <c r="F9" s="247">
        <v>5</v>
      </c>
      <c r="G9" s="247">
        <v>6</v>
      </c>
      <c r="H9" s="247">
        <v>7</v>
      </c>
      <c r="I9" s="247">
        <v>8</v>
      </c>
      <c r="J9" s="247">
        <v>9</v>
      </c>
      <c r="K9" s="248">
        <v>10</v>
      </c>
    </row>
    <row r="10" spans="2:14" ht="15.75" x14ac:dyDescent="0.25">
      <c r="B10" s="366" t="s">
        <v>373</v>
      </c>
      <c r="C10" s="378" t="s">
        <v>4</v>
      </c>
      <c r="D10" s="379">
        <v>61488</v>
      </c>
      <c r="E10" s="380">
        <f>D10/D12*100</f>
        <v>2.0695462871152164</v>
      </c>
      <c r="F10" s="379">
        <v>68881</v>
      </c>
      <c r="G10" s="380">
        <f>F10/F12*100</f>
        <v>2.1997193546306164</v>
      </c>
      <c r="H10" s="53">
        <v>63642</v>
      </c>
      <c r="I10" s="380">
        <f>H10/H12*100</f>
        <v>2.0756783412837621</v>
      </c>
      <c r="J10" s="381">
        <f>F10/D10*100</f>
        <v>112.02348425709081</v>
      </c>
      <c r="K10" s="382">
        <f>H10/F10*100</f>
        <v>92.394129005095749</v>
      </c>
    </row>
    <row r="11" spans="2:14" ht="16.5" thickBot="1" x14ac:dyDescent="0.3">
      <c r="B11" s="358" t="s">
        <v>374</v>
      </c>
      <c r="C11" s="383" t="s">
        <v>5</v>
      </c>
      <c r="D11" s="384">
        <v>2909598</v>
      </c>
      <c r="E11" s="385">
        <f>D11/D12*100</f>
        <v>97.930453712884784</v>
      </c>
      <c r="F11" s="384">
        <v>3062473</v>
      </c>
      <c r="G11" s="385">
        <f>F11/F12*100</f>
        <v>97.800280645369384</v>
      </c>
      <c r="H11" s="384">
        <v>3002440</v>
      </c>
      <c r="I11" s="385">
        <f>H11/H12*100</f>
        <v>97.924321658716238</v>
      </c>
      <c r="J11" s="386">
        <f t="shared" ref="J11:J12" si="0">F11/D11*100</f>
        <v>105.25416225884126</v>
      </c>
      <c r="K11" s="387">
        <f t="shared" ref="K11:K12" si="1">H11/F11*100</f>
        <v>98.039721493054799</v>
      </c>
    </row>
    <row r="12" spans="2:14" ht="21" customHeight="1" thickBot="1" x14ac:dyDescent="0.3">
      <c r="B12" s="1020" t="s">
        <v>6</v>
      </c>
      <c r="C12" s="1021"/>
      <c r="D12" s="388">
        <f t="shared" ref="D12:I12" si="2">SUM(D10:D11)</f>
        <v>2971086</v>
      </c>
      <c r="E12" s="389">
        <f t="shared" si="2"/>
        <v>100</v>
      </c>
      <c r="F12" s="388">
        <f t="shared" si="2"/>
        <v>3131354</v>
      </c>
      <c r="G12" s="389">
        <f t="shared" si="2"/>
        <v>100</v>
      </c>
      <c r="H12" s="388">
        <f t="shared" si="2"/>
        <v>3066082</v>
      </c>
      <c r="I12" s="389">
        <f t="shared" si="2"/>
        <v>100</v>
      </c>
      <c r="J12" s="389">
        <f t="shared" si="0"/>
        <v>105.39425651091889</v>
      </c>
      <c r="K12" s="390">
        <f t="shared" si="1"/>
        <v>97.91553430241359</v>
      </c>
      <c r="M12" s="61"/>
      <c r="N12" s="140"/>
    </row>
    <row r="14" spans="2:14" x14ac:dyDescent="0.25">
      <c r="H14" s="61"/>
    </row>
    <row r="17" spans="6:6" x14ac:dyDescent="0.25">
      <c r="F17" s="53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H26"/>
  <sheetViews>
    <sheetView workbookViewId="0">
      <selection activeCell="H22" sqref="H22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8" ht="15.75" x14ac:dyDescent="0.25">
      <c r="C3" s="17"/>
      <c r="D3" s="4"/>
      <c r="E3" s="4"/>
      <c r="F3" s="30"/>
    </row>
    <row r="4" spans="2:8" ht="15.75" x14ac:dyDescent="0.25">
      <c r="F4" s="30"/>
    </row>
    <row r="5" spans="2:8" ht="16.5" thickBot="1" x14ac:dyDescent="0.3">
      <c r="F5" s="30" t="s">
        <v>364</v>
      </c>
    </row>
    <row r="6" spans="2:8" ht="20.100000000000001" customHeight="1" thickBot="1" x14ac:dyDescent="0.3">
      <c r="B6" s="1096" t="s">
        <v>690</v>
      </c>
      <c r="C6" s="1097"/>
      <c r="D6" s="1097"/>
      <c r="E6" s="1097"/>
      <c r="F6" s="1098"/>
    </row>
    <row r="7" spans="2:8" ht="20.100000000000001" customHeight="1" thickBot="1" x14ac:dyDescent="0.3">
      <c r="B7" s="575" t="s">
        <v>138</v>
      </c>
      <c r="C7" s="24" t="s">
        <v>91</v>
      </c>
      <c r="D7" s="618" t="s">
        <v>621</v>
      </c>
      <c r="E7" s="618" t="s">
        <v>622</v>
      </c>
      <c r="F7" s="25" t="s">
        <v>623</v>
      </c>
    </row>
    <row r="8" spans="2:8" s="336" customFormat="1" ht="15.75" customHeight="1" thickBot="1" x14ac:dyDescent="0.25">
      <c r="B8" s="938">
        <v>1</v>
      </c>
      <c r="C8" s="939">
        <v>2</v>
      </c>
      <c r="D8" s="940">
        <v>3</v>
      </c>
      <c r="E8" s="940">
        <v>4</v>
      </c>
      <c r="F8" s="941">
        <v>5</v>
      </c>
    </row>
    <row r="9" spans="2:8" ht="15.75" x14ac:dyDescent="0.25">
      <c r="B9" s="307" t="s">
        <v>373</v>
      </c>
      <c r="C9" s="453" t="s">
        <v>354</v>
      </c>
      <c r="D9" s="837">
        <v>256236</v>
      </c>
      <c r="E9" s="837">
        <v>273889</v>
      </c>
      <c r="F9" s="942">
        <v>174265</v>
      </c>
    </row>
    <row r="10" spans="2:8" ht="15.75" x14ac:dyDescent="0.25">
      <c r="B10" s="308" t="s">
        <v>374</v>
      </c>
      <c r="C10" s="450" t="s">
        <v>355</v>
      </c>
      <c r="D10" s="806">
        <v>21103672</v>
      </c>
      <c r="E10" s="727">
        <v>23250003</v>
      </c>
      <c r="F10" s="55">
        <v>23842663</v>
      </c>
    </row>
    <row r="11" spans="2:8" ht="15.75" x14ac:dyDescent="0.25">
      <c r="B11" s="308" t="s">
        <v>375</v>
      </c>
      <c r="C11" s="450" t="s">
        <v>356</v>
      </c>
      <c r="D11" s="806">
        <v>2924229</v>
      </c>
      <c r="E11" s="727">
        <v>3111657</v>
      </c>
      <c r="F11" s="55">
        <v>2996296</v>
      </c>
    </row>
    <row r="12" spans="2:8" ht="15.75" x14ac:dyDescent="0.25">
      <c r="B12" s="308" t="s">
        <v>377</v>
      </c>
      <c r="C12" s="450" t="s">
        <v>357</v>
      </c>
      <c r="D12" s="806">
        <v>1051108</v>
      </c>
      <c r="E12" s="727">
        <v>1070879</v>
      </c>
      <c r="F12" s="55">
        <v>1035059</v>
      </c>
    </row>
    <row r="13" spans="2:8" ht="15.75" x14ac:dyDescent="0.25">
      <c r="B13" s="308" t="s">
        <v>378</v>
      </c>
      <c r="C13" s="450" t="s">
        <v>358</v>
      </c>
      <c r="D13" s="806">
        <v>611313</v>
      </c>
      <c r="E13" s="727">
        <v>603064</v>
      </c>
      <c r="F13" s="55">
        <v>568581</v>
      </c>
      <c r="H13" s="53"/>
    </row>
    <row r="14" spans="2:8" ht="15.75" x14ac:dyDescent="0.25">
      <c r="B14" s="308" t="s">
        <v>379</v>
      </c>
      <c r="C14" s="450" t="s">
        <v>284</v>
      </c>
      <c r="D14" s="806">
        <v>439795</v>
      </c>
      <c r="E14" s="727">
        <v>467815</v>
      </c>
      <c r="F14" s="55">
        <v>466478</v>
      </c>
    </row>
    <row r="15" spans="2:8" ht="15.75" x14ac:dyDescent="0.25">
      <c r="B15" s="308" t="s">
        <v>380</v>
      </c>
      <c r="C15" s="450" t="s">
        <v>289</v>
      </c>
      <c r="D15" s="806">
        <v>526538</v>
      </c>
      <c r="E15" s="727">
        <v>534764</v>
      </c>
      <c r="F15" s="55">
        <v>529943</v>
      </c>
    </row>
    <row r="16" spans="2:8" ht="15.75" x14ac:dyDescent="0.25">
      <c r="B16" s="308" t="s">
        <v>381</v>
      </c>
      <c r="C16" s="450" t="s">
        <v>359</v>
      </c>
      <c r="D16" s="806">
        <v>234802</v>
      </c>
      <c r="E16" s="727">
        <v>217301</v>
      </c>
      <c r="F16" s="55">
        <v>317866</v>
      </c>
    </row>
    <row r="17" spans="2:6" ht="15.75" x14ac:dyDescent="0.25">
      <c r="B17" s="308" t="s">
        <v>382</v>
      </c>
      <c r="C17" s="450" t="s">
        <v>185</v>
      </c>
      <c r="D17" s="806">
        <v>126140</v>
      </c>
      <c r="E17" s="727">
        <v>139986</v>
      </c>
      <c r="F17" s="55">
        <v>135862</v>
      </c>
    </row>
    <row r="18" spans="2:6" ht="15.75" x14ac:dyDescent="0.25">
      <c r="B18" s="308"/>
      <c r="C18" s="450"/>
      <c r="D18" s="935"/>
      <c r="E18" s="935"/>
      <c r="F18" s="55"/>
    </row>
    <row r="19" spans="2:6" ht="15.75" x14ac:dyDescent="0.25">
      <c r="B19" s="308" t="s">
        <v>383</v>
      </c>
      <c r="C19" s="450" t="s">
        <v>360</v>
      </c>
      <c r="D19" s="936">
        <f>D9/D10*100</f>
        <v>1.2141773242116347</v>
      </c>
      <c r="E19" s="936">
        <f t="shared" ref="E19:F19" si="0">E9/E10*100</f>
        <v>1.1780170522988749</v>
      </c>
      <c r="F19" s="56">
        <f t="shared" si="0"/>
        <v>0.73089570573555473</v>
      </c>
    </row>
    <row r="20" spans="2:6" ht="15.75" x14ac:dyDescent="0.25">
      <c r="B20" s="308" t="s">
        <v>384</v>
      </c>
      <c r="C20" s="450" t="s">
        <v>361</v>
      </c>
      <c r="D20" s="937">
        <f>D9/D11*100</f>
        <v>8.7625148372442787</v>
      </c>
      <c r="E20" s="937">
        <f t="shared" ref="E20:F20" si="1">E9/E11*100</f>
        <v>8.8020305579953071</v>
      </c>
      <c r="F20" s="56">
        <f t="shared" si="1"/>
        <v>5.8160141721645662</v>
      </c>
    </row>
    <row r="21" spans="2:6" ht="15.75" x14ac:dyDescent="0.25">
      <c r="B21" s="308" t="s">
        <v>385</v>
      </c>
      <c r="C21" s="450" t="s">
        <v>353</v>
      </c>
      <c r="D21" s="936">
        <f>D12/D10*100</f>
        <v>4.9806877210752702</v>
      </c>
      <c r="E21" s="936">
        <f t="shared" ref="E21:F21" si="2">E12/E10*100</f>
        <v>4.6059305884820745</v>
      </c>
      <c r="F21" s="56">
        <f t="shared" si="2"/>
        <v>4.3412055104750671</v>
      </c>
    </row>
    <row r="22" spans="2:6" ht="15.75" x14ac:dyDescent="0.25">
      <c r="B22" s="308" t="s">
        <v>386</v>
      </c>
      <c r="C22" s="450" t="s">
        <v>362</v>
      </c>
      <c r="D22" s="936">
        <f>D13/D10*100</f>
        <v>2.8967138988892547</v>
      </c>
      <c r="E22" s="936">
        <f t="shared" ref="E22:F22" si="3">E13/E10*100</f>
        <v>2.5938233212270982</v>
      </c>
      <c r="F22" s="56">
        <f t="shared" si="3"/>
        <v>2.3847210355655322</v>
      </c>
    </row>
    <row r="23" spans="2:6" ht="32.25" customHeight="1" x14ac:dyDescent="0.25">
      <c r="B23" s="308" t="s">
        <v>387</v>
      </c>
      <c r="C23" s="450" t="s">
        <v>447</v>
      </c>
      <c r="D23" s="854">
        <v>2.9</v>
      </c>
      <c r="E23" s="845">
        <v>2.7</v>
      </c>
      <c r="F23" s="56">
        <v>2.5</v>
      </c>
    </row>
    <row r="24" spans="2:6" ht="32.25" thickBot="1" x14ac:dyDescent="0.3">
      <c r="B24" s="459" t="s">
        <v>388</v>
      </c>
      <c r="C24" s="460" t="s">
        <v>363</v>
      </c>
      <c r="D24" s="831">
        <v>56.9</v>
      </c>
      <c r="E24" s="831">
        <v>57.5</v>
      </c>
      <c r="F24" s="57">
        <v>58.9</v>
      </c>
    </row>
    <row r="25" spans="2:6" x14ac:dyDescent="0.25">
      <c r="C25" s="59" t="s">
        <v>365</v>
      </c>
    </row>
    <row r="26" spans="2:6" x14ac:dyDescent="0.25">
      <c r="C26" s="59" t="s">
        <v>366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9"/>
  <sheetViews>
    <sheetView workbookViewId="0">
      <selection activeCell="E24" sqref="E24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395</v>
      </c>
      <c r="I3" s="4"/>
    </row>
    <row r="4" spans="2:11" ht="20.100000000000001" customHeight="1" thickBot="1" x14ac:dyDescent="0.3">
      <c r="B4" s="1077" t="s">
        <v>689</v>
      </c>
      <c r="C4" s="1078"/>
      <c r="D4" s="1078"/>
      <c r="E4" s="1078"/>
      <c r="F4" s="1078"/>
      <c r="G4" s="1078"/>
      <c r="H4" s="1079"/>
      <c r="I4" s="8"/>
    </row>
    <row r="5" spans="2:11" ht="16.5" thickBot="1" x14ac:dyDescent="0.3">
      <c r="B5" s="575" t="s">
        <v>138</v>
      </c>
      <c r="C5" s="311" t="s">
        <v>91</v>
      </c>
      <c r="D5" s="311" t="s">
        <v>1</v>
      </c>
      <c r="E5" s="311" t="s">
        <v>340</v>
      </c>
      <c r="F5" s="311" t="s">
        <v>618</v>
      </c>
      <c r="G5" s="1100" t="s">
        <v>2</v>
      </c>
      <c r="H5" s="1142"/>
      <c r="I5" s="123"/>
    </row>
    <row r="6" spans="2:11" ht="16.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 t="s">
        <v>528</v>
      </c>
      <c r="H6" s="351" t="s">
        <v>529</v>
      </c>
      <c r="I6" s="8"/>
      <c r="K6" s="53"/>
    </row>
    <row r="7" spans="2:11" ht="15.75" x14ac:dyDescent="0.25">
      <c r="B7" s="284" t="s">
        <v>373</v>
      </c>
      <c r="C7" s="274" t="s">
        <v>188</v>
      </c>
      <c r="D7" s="45">
        <v>4325281</v>
      </c>
      <c r="E7" s="46">
        <v>4727454</v>
      </c>
      <c r="F7" s="943">
        <v>5849379</v>
      </c>
      <c r="G7" s="46">
        <f>E7/D7*100</f>
        <v>109.29819357401287</v>
      </c>
      <c r="H7" s="303">
        <f>F7/E7*100</f>
        <v>123.73211881067483</v>
      </c>
      <c r="I7" s="8"/>
      <c r="K7" s="53"/>
    </row>
    <row r="8" spans="2:11" ht="16.5" thickBot="1" x14ac:dyDescent="0.3">
      <c r="B8" s="284" t="s">
        <v>374</v>
      </c>
      <c r="C8" s="274" t="s">
        <v>189</v>
      </c>
      <c r="D8" s="45">
        <v>1392629</v>
      </c>
      <c r="E8" s="46">
        <v>1628421</v>
      </c>
      <c r="F8" s="943">
        <v>2186642</v>
      </c>
      <c r="G8" s="46">
        <f t="shared" ref="G8:G9" si="0">E8/D8*100</f>
        <v>116.93142969161205</v>
      </c>
      <c r="H8" s="303">
        <f>F8/E8*100</f>
        <v>134.27989444989961</v>
      </c>
      <c r="I8" s="8"/>
      <c r="K8" s="859"/>
    </row>
    <row r="9" spans="2:11" ht="16.5" thickBot="1" x14ac:dyDescent="0.3">
      <c r="B9" s="1099" t="s">
        <v>190</v>
      </c>
      <c r="C9" s="1100"/>
      <c r="D9" s="493">
        <f>D7/D8</f>
        <v>3.1058386691645801</v>
      </c>
      <c r="E9" s="619">
        <f>E7/E8</f>
        <v>2.9030907854909755</v>
      </c>
      <c r="F9" s="944">
        <f>F7/F8</f>
        <v>2.6750510600272017</v>
      </c>
      <c r="G9" s="620">
        <f t="shared" si="0"/>
        <v>93.472040718453016</v>
      </c>
      <c r="H9" s="306">
        <f t="shared" ref="H9" si="1">F9/E9*100</f>
        <v>92.144933027810666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2:M15"/>
  <sheetViews>
    <sheetView workbookViewId="0">
      <selection activeCell="H19" sqref="H19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</cols>
  <sheetData>
    <row r="2" spans="2:13" ht="16.5" thickBot="1" x14ac:dyDescent="0.3">
      <c r="K2" s="27" t="s">
        <v>395</v>
      </c>
    </row>
    <row r="3" spans="2:13" ht="20.100000000000001" customHeight="1" thickBot="1" x14ac:dyDescent="0.3">
      <c r="B3" s="1085" t="s">
        <v>688</v>
      </c>
      <c r="C3" s="1086"/>
      <c r="D3" s="1086"/>
      <c r="E3" s="1086"/>
      <c r="F3" s="1086"/>
      <c r="G3" s="1086"/>
      <c r="H3" s="1086"/>
      <c r="I3" s="1086"/>
      <c r="J3" s="1086"/>
      <c r="K3" s="1087"/>
    </row>
    <row r="4" spans="2:13" ht="15.75" x14ac:dyDescent="0.25">
      <c r="B4" s="1071" t="s">
        <v>138</v>
      </c>
      <c r="C4" s="1075" t="s">
        <v>39</v>
      </c>
      <c r="D4" s="1075" t="s">
        <v>1</v>
      </c>
      <c r="E4" s="1075"/>
      <c r="F4" s="1075" t="s">
        <v>340</v>
      </c>
      <c r="G4" s="1075"/>
      <c r="H4" s="1075" t="s">
        <v>618</v>
      </c>
      <c r="I4" s="1075"/>
      <c r="J4" s="1075" t="s">
        <v>2</v>
      </c>
      <c r="K4" s="1076"/>
    </row>
    <row r="5" spans="2:13" ht="16.5" thickBot="1" x14ac:dyDescent="0.3">
      <c r="B5" s="1072"/>
      <c r="C5" s="1074"/>
      <c r="D5" s="310" t="s">
        <v>3</v>
      </c>
      <c r="E5" s="310" t="s">
        <v>28</v>
      </c>
      <c r="F5" s="310" t="s">
        <v>3</v>
      </c>
      <c r="G5" s="310" t="s">
        <v>28</v>
      </c>
      <c r="H5" s="310" t="s">
        <v>3</v>
      </c>
      <c r="I5" s="310" t="s">
        <v>28</v>
      </c>
      <c r="J5" s="310" t="s">
        <v>514</v>
      </c>
      <c r="K5" s="54" t="s">
        <v>517</v>
      </c>
    </row>
    <row r="6" spans="2:13" ht="15.7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0">
        <v>7</v>
      </c>
      <c r="I6" s="350">
        <v>8</v>
      </c>
      <c r="J6" s="350">
        <v>9</v>
      </c>
      <c r="K6" s="351">
        <v>10</v>
      </c>
    </row>
    <row r="7" spans="2:13" ht="20.100000000000001" customHeight="1" x14ac:dyDescent="0.25">
      <c r="B7" s="308" t="s">
        <v>373</v>
      </c>
      <c r="C7" s="621" t="s">
        <v>191</v>
      </c>
      <c r="D7" s="151">
        <v>10562608</v>
      </c>
      <c r="E7" s="451">
        <f>D7/D$14*100</f>
        <v>59.999521712845137</v>
      </c>
      <c r="F7" s="151">
        <v>11196133</v>
      </c>
      <c r="G7" s="451">
        <f>F7/F$14*100</f>
        <v>57.669534622273666</v>
      </c>
      <c r="H7" s="151">
        <v>12948828</v>
      </c>
      <c r="I7" s="451">
        <f>H7/H14*100</f>
        <v>65.860937328180228</v>
      </c>
      <c r="J7" s="476">
        <f>F7/D7*100</f>
        <v>105.99780849578057</v>
      </c>
      <c r="K7" s="481">
        <f>H7/F7*100</f>
        <v>115.65446748444306</v>
      </c>
      <c r="M7" s="53"/>
    </row>
    <row r="8" spans="2:13" ht="20.100000000000001" customHeight="1" x14ac:dyDescent="0.25">
      <c r="B8" s="308" t="s">
        <v>374</v>
      </c>
      <c r="C8" s="621" t="s">
        <v>195</v>
      </c>
      <c r="D8" s="151">
        <v>1058414</v>
      </c>
      <c r="E8" s="451">
        <f t="shared" ref="E8:E13" si="0">D8/D$14*100</f>
        <v>6.012183143990506</v>
      </c>
      <c r="F8" s="151">
        <v>855191</v>
      </c>
      <c r="G8" s="451">
        <f t="shared" ref="G8:G13" si="1">F8/F$14*100</f>
        <v>4.404955441593704</v>
      </c>
      <c r="H8" s="151">
        <v>989184</v>
      </c>
      <c r="I8" s="451">
        <f>H8/H14*100</f>
        <v>5.0312341340883222</v>
      </c>
      <c r="J8" s="476">
        <f t="shared" ref="J8:J14" si="2">F8/D8*100</f>
        <v>80.799290258821216</v>
      </c>
      <c r="K8" s="481">
        <f t="shared" ref="K8:K14" si="3">H8/F8*100</f>
        <v>115.66819575977765</v>
      </c>
      <c r="M8" s="53"/>
    </row>
    <row r="9" spans="2:13" ht="20.100000000000001" customHeight="1" thickBot="1" x14ac:dyDescent="0.3">
      <c r="B9" s="308" t="s">
        <v>375</v>
      </c>
      <c r="C9" s="621" t="s">
        <v>196</v>
      </c>
      <c r="D9" s="151">
        <v>2616873</v>
      </c>
      <c r="E9" s="451">
        <f t="shared" si="0"/>
        <v>14.864806909738409</v>
      </c>
      <c r="F9" s="151">
        <v>3175998</v>
      </c>
      <c r="G9" s="451">
        <f t="shared" si="1"/>
        <v>16.359070280897157</v>
      </c>
      <c r="H9" s="151">
        <v>2153403</v>
      </c>
      <c r="I9" s="451">
        <f>H9/H14*100</f>
        <v>10.95273950857292</v>
      </c>
      <c r="J9" s="476">
        <f t="shared" si="2"/>
        <v>121.36614959915899</v>
      </c>
      <c r="K9" s="481">
        <f t="shared" si="3"/>
        <v>67.802404157685231</v>
      </c>
      <c r="M9" s="53"/>
    </row>
    <row r="10" spans="2:13" ht="20.100000000000001" customHeight="1" thickBot="1" x14ac:dyDescent="0.3">
      <c r="B10" s="1139" t="s">
        <v>192</v>
      </c>
      <c r="C10" s="1140"/>
      <c r="D10" s="154">
        <f>SUM(D7:D9)</f>
        <v>14237895</v>
      </c>
      <c r="E10" s="98">
        <f t="shared" si="0"/>
        <v>80.876511766574055</v>
      </c>
      <c r="F10" s="154">
        <f>SUM(F7:F9)</f>
        <v>15227322</v>
      </c>
      <c r="G10" s="98">
        <f t="shared" si="1"/>
        <v>78.43356034476453</v>
      </c>
      <c r="H10" s="154">
        <f>SUM(H7:H9)</f>
        <v>16091415</v>
      </c>
      <c r="I10" s="98">
        <f>H10/H14*100</f>
        <v>81.844910970841468</v>
      </c>
      <c r="J10" s="43">
        <f t="shared" si="2"/>
        <v>106.94925057390859</v>
      </c>
      <c r="K10" s="44">
        <f t="shared" si="3"/>
        <v>105.67462223495372</v>
      </c>
      <c r="M10" s="53"/>
    </row>
    <row r="11" spans="2:13" ht="20.100000000000001" customHeight="1" x14ac:dyDescent="0.25">
      <c r="B11" s="308" t="s">
        <v>377</v>
      </c>
      <c r="C11" s="621" t="s">
        <v>197</v>
      </c>
      <c r="D11" s="151">
        <v>3193809</v>
      </c>
      <c r="E11" s="451">
        <f t="shared" si="0"/>
        <v>18.142016861951159</v>
      </c>
      <c r="F11" s="151">
        <v>3983643</v>
      </c>
      <c r="G11" s="451">
        <f t="shared" si="1"/>
        <v>20.519123693089224</v>
      </c>
      <c r="H11" s="151">
        <v>3388072</v>
      </c>
      <c r="I11" s="451">
        <f>H11/H14*100</f>
        <v>17.232570982899936</v>
      </c>
      <c r="J11" s="476">
        <f t="shared" si="2"/>
        <v>124.73015762683366</v>
      </c>
      <c r="K11" s="481">
        <f t="shared" si="3"/>
        <v>85.049589031948898</v>
      </c>
      <c r="M11" s="53"/>
    </row>
    <row r="12" spans="2:13" ht="20.100000000000001" customHeight="1" thickBot="1" x14ac:dyDescent="0.3">
      <c r="B12" s="308" t="s">
        <v>378</v>
      </c>
      <c r="C12" s="621" t="s">
        <v>198</v>
      </c>
      <c r="D12" s="151">
        <v>172783</v>
      </c>
      <c r="E12" s="451">
        <f t="shared" si="0"/>
        <v>0.98147137147478369</v>
      </c>
      <c r="F12" s="151">
        <v>203329</v>
      </c>
      <c r="G12" s="451">
        <f t="shared" si="1"/>
        <v>1.0473159621462413</v>
      </c>
      <c r="H12" s="151">
        <v>181375</v>
      </c>
      <c r="I12" s="451">
        <f>H12/H14*100</f>
        <v>0.92251804625860245</v>
      </c>
      <c r="J12" s="476">
        <f t="shared" si="2"/>
        <v>117.67882256934999</v>
      </c>
      <c r="K12" s="481">
        <f t="shared" si="3"/>
        <v>89.202720713720126</v>
      </c>
      <c r="M12" s="53"/>
    </row>
    <row r="13" spans="2:13" ht="20.100000000000001" customHeight="1" thickBot="1" x14ac:dyDescent="0.3">
      <c r="B13" s="1139" t="s">
        <v>193</v>
      </c>
      <c r="C13" s="1140"/>
      <c r="D13" s="154">
        <f>SUM(D11:D12)</f>
        <v>3366592</v>
      </c>
      <c r="E13" s="98">
        <f t="shared" si="0"/>
        <v>19.123488233425945</v>
      </c>
      <c r="F13" s="154">
        <f>SUM(F11:F12)</f>
        <v>4186972</v>
      </c>
      <c r="G13" s="98">
        <f t="shared" si="1"/>
        <v>21.566439655235467</v>
      </c>
      <c r="H13" s="154">
        <f>SUM(H11:H12)</f>
        <v>3569447</v>
      </c>
      <c r="I13" s="98">
        <f>H13/H14*100</f>
        <v>18.155089029158539</v>
      </c>
      <c r="J13" s="43">
        <f t="shared" si="2"/>
        <v>124.36826321692681</v>
      </c>
      <c r="K13" s="44">
        <f t="shared" si="3"/>
        <v>85.251274668185033</v>
      </c>
      <c r="M13" s="53"/>
    </row>
    <row r="14" spans="2:13" ht="20.100000000000001" customHeight="1" thickBot="1" x14ac:dyDescent="0.3">
      <c r="B14" s="1139" t="s">
        <v>194</v>
      </c>
      <c r="C14" s="1140"/>
      <c r="D14" s="273">
        <f t="shared" ref="D14:G14" si="4">D10+D13</f>
        <v>17604487</v>
      </c>
      <c r="E14" s="42">
        <f t="shared" si="4"/>
        <v>100</v>
      </c>
      <c r="F14" s="273">
        <f t="shared" si="4"/>
        <v>19414294</v>
      </c>
      <c r="G14" s="310">
        <f t="shared" si="4"/>
        <v>100</v>
      </c>
      <c r="H14" s="273">
        <f>H10+H13</f>
        <v>19660862</v>
      </c>
      <c r="I14" s="42">
        <f>I10+I13</f>
        <v>100</v>
      </c>
      <c r="J14" s="42">
        <f t="shared" si="2"/>
        <v>110.28037340707515</v>
      </c>
      <c r="K14" s="39">
        <f t="shared" si="3"/>
        <v>101.27003330638755</v>
      </c>
      <c r="M14" s="53"/>
    </row>
    <row r="15" spans="2:13" x14ac:dyDescent="0.25">
      <c r="I15" s="142"/>
    </row>
  </sheetData>
  <mergeCells count="10">
    <mergeCell ref="B10:C10"/>
    <mergeCell ref="B13:C13"/>
    <mergeCell ref="B14:C14"/>
    <mergeCell ref="C4:C5"/>
    <mergeCell ref="D4:E4"/>
    <mergeCell ref="F4:G4"/>
    <mergeCell ref="H4:I4"/>
    <mergeCell ref="B3:K3"/>
    <mergeCell ref="B4:B5"/>
    <mergeCell ref="J4:K4"/>
  </mergeCells>
  <pageMargins left="0.7" right="0.7" top="0.75" bottom="0.75" header="0.3" footer="0.3"/>
  <pageSetup scale="71" fitToHeight="0" orientation="landscape" r:id="rId1"/>
  <ignoredErrors>
    <ignoredError sqref="D10 H10" formulaRange="1"/>
    <ignoredError sqref="E10 G10 F13:G13 E13" formula="1"/>
    <ignoredError sqref="F10" formula="1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topLeftCell="A2" workbookViewId="0">
      <selection activeCell="F20" sqref="F20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401</v>
      </c>
    </row>
    <row r="4" spans="2:7" ht="20.100000000000001" customHeight="1" thickBot="1" x14ac:dyDescent="0.3">
      <c r="B4" s="1077" t="s">
        <v>687</v>
      </c>
      <c r="C4" s="1078"/>
      <c r="D4" s="1078"/>
      <c r="E4" s="1078"/>
      <c r="F4" s="1079"/>
    </row>
    <row r="5" spans="2:7" ht="16.5" thickBot="1" x14ac:dyDescent="0.3">
      <c r="B5" s="625" t="s">
        <v>138</v>
      </c>
      <c r="C5" s="24" t="s">
        <v>199</v>
      </c>
      <c r="D5" s="24" t="s">
        <v>1</v>
      </c>
      <c r="E5" s="24" t="s">
        <v>340</v>
      </c>
      <c r="F5" s="25" t="s">
        <v>618</v>
      </c>
    </row>
    <row r="6" spans="2:7" ht="15.75" thickBot="1" x14ac:dyDescent="0.3">
      <c r="B6" s="354">
        <v>1</v>
      </c>
      <c r="C6" s="350">
        <v>2</v>
      </c>
      <c r="D6" s="350">
        <v>3</v>
      </c>
      <c r="E6" s="350">
        <v>4</v>
      </c>
      <c r="F6" s="351">
        <v>5</v>
      </c>
    </row>
    <row r="7" spans="2:7" ht="15.75" x14ac:dyDescent="0.25">
      <c r="B7" s="280" t="s">
        <v>373</v>
      </c>
      <c r="C7" s="367" t="s">
        <v>587</v>
      </c>
      <c r="D7" s="626" t="s">
        <v>200</v>
      </c>
      <c r="E7" s="626">
        <v>31.9</v>
      </c>
      <c r="F7" s="775">
        <v>31.297221463271274</v>
      </c>
    </row>
    <row r="8" spans="2:7" ht="15.75" x14ac:dyDescent="0.25">
      <c r="B8" s="284" t="s">
        <v>374</v>
      </c>
      <c r="C8" s="623" t="s">
        <v>367</v>
      </c>
      <c r="D8" s="622" t="s">
        <v>201</v>
      </c>
      <c r="E8" s="622">
        <v>49.2</v>
      </c>
      <c r="F8" s="776">
        <v>45.875589204332485</v>
      </c>
    </row>
    <row r="9" spans="2:7" ht="15.75" x14ac:dyDescent="0.25">
      <c r="B9" s="284" t="s">
        <v>375</v>
      </c>
      <c r="C9" s="623" t="s">
        <v>460</v>
      </c>
      <c r="D9" s="622" t="s">
        <v>202</v>
      </c>
      <c r="E9" s="622">
        <v>75.400000000000006</v>
      </c>
      <c r="F9" s="776">
        <v>78.880384604189686</v>
      </c>
    </row>
    <row r="10" spans="2:7" ht="15.75" x14ac:dyDescent="0.25">
      <c r="B10" s="284" t="s">
        <v>377</v>
      </c>
      <c r="C10" s="624" t="s">
        <v>647</v>
      </c>
      <c r="D10" s="622" t="s">
        <v>203</v>
      </c>
      <c r="E10" s="622">
        <v>75.099999999999994</v>
      </c>
      <c r="F10" s="776">
        <v>74.516996747870579</v>
      </c>
    </row>
    <row r="11" spans="2:7" ht="16.5" thickBot="1" x14ac:dyDescent="0.3">
      <c r="B11" s="285" t="s">
        <v>378</v>
      </c>
      <c r="C11" s="627" t="s">
        <v>648</v>
      </c>
      <c r="D11" s="628" t="s">
        <v>204</v>
      </c>
      <c r="E11" s="628">
        <v>74.400000000000006</v>
      </c>
      <c r="F11" s="777">
        <v>73.844806777140022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205</v>
      </c>
      <c r="D13" s="16"/>
      <c r="E13" s="16"/>
      <c r="F13" s="16"/>
      <c r="G13" s="2"/>
    </row>
    <row r="14" spans="2:7" ht="15.75" x14ac:dyDescent="0.25">
      <c r="B14" s="12" t="s">
        <v>649</v>
      </c>
      <c r="D14" s="16"/>
      <c r="E14" s="16"/>
      <c r="F14" s="16"/>
      <c r="G14" s="2"/>
    </row>
    <row r="15" spans="2:7" ht="15.75" x14ac:dyDescent="0.25">
      <c r="C15" s="2"/>
      <c r="D15" s="2"/>
      <c r="E15" s="2"/>
      <c r="F15" s="2"/>
      <c r="G15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2:H30"/>
  <sheetViews>
    <sheetView workbookViewId="0">
      <selection activeCell="J27" sqref="J27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31" t="s">
        <v>402</v>
      </c>
    </row>
    <row r="3" spans="2:8" ht="20.100000000000001" customHeight="1" thickBot="1" x14ac:dyDescent="0.3">
      <c r="B3" s="1085" t="s">
        <v>686</v>
      </c>
      <c r="C3" s="1086"/>
      <c r="D3" s="1086"/>
      <c r="E3" s="1086"/>
      <c r="F3" s="1086"/>
      <c r="G3" s="1086"/>
      <c r="H3" s="1087"/>
    </row>
    <row r="4" spans="2:8" ht="15.75" x14ac:dyDescent="0.25">
      <c r="B4" s="1071" t="s">
        <v>138</v>
      </c>
      <c r="C4" s="1075" t="s">
        <v>157</v>
      </c>
      <c r="D4" s="466" t="s">
        <v>1</v>
      </c>
      <c r="E4" s="466" t="s">
        <v>340</v>
      </c>
      <c r="F4" s="466" t="s">
        <v>618</v>
      </c>
      <c r="G4" s="1075" t="s">
        <v>2</v>
      </c>
      <c r="H4" s="1076"/>
    </row>
    <row r="5" spans="2:8" ht="16.5" thickBot="1" x14ac:dyDescent="0.3">
      <c r="B5" s="1072"/>
      <c r="C5" s="1074"/>
      <c r="D5" s="310" t="s">
        <v>3</v>
      </c>
      <c r="E5" s="310" t="s">
        <v>3</v>
      </c>
      <c r="F5" s="310" t="s">
        <v>3</v>
      </c>
      <c r="G5" s="310" t="s">
        <v>82</v>
      </c>
      <c r="H5" s="54" t="s">
        <v>519</v>
      </c>
    </row>
    <row r="6" spans="2:8" ht="15.75" thickBot="1" x14ac:dyDescent="0.3">
      <c r="B6" s="277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1">
        <v>7</v>
      </c>
    </row>
    <row r="7" spans="2:8" ht="15.75" x14ac:dyDescent="0.25">
      <c r="B7" s="280"/>
      <c r="C7" s="631" t="s">
        <v>206</v>
      </c>
      <c r="D7" s="632"/>
      <c r="E7" s="632"/>
      <c r="F7" s="632"/>
      <c r="G7" s="632"/>
      <c r="H7" s="633"/>
    </row>
    <row r="8" spans="2:8" ht="15.75" x14ac:dyDescent="0.25">
      <c r="B8" s="284" t="s">
        <v>373</v>
      </c>
      <c r="C8" s="621" t="s">
        <v>564</v>
      </c>
      <c r="D8" s="634">
        <v>9513412</v>
      </c>
      <c r="E8" s="635">
        <v>10579834</v>
      </c>
      <c r="F8" s="634">
        <v>10981471</v>
      </c>
      <c r="G8" s="476">
        <f>E8/D8*100</f>
        <v>111.20966904408218</v>
      </c>
      <c r="H8" s="481">
        <f>F8/E8*100</f>
        <v>103.7962504893744</v>
      </c>
    </row>
    <row r="9" spans="2:8" ht="15.75" x14ac:dyDescent="0.25">
      <c r="B9" s="284" t="s">
        <v>374</v>
      </c>
      <c r="C9" s="621" t="s">
        <v>565</v>
      </c>
      <c r="D9" s="634">
        <v>10425706</v>
      </c>
      <c r="E9" s="635">
        <v>11624766</v>
      </c>
      <c r="F9" s="635">
        <v>13510009</v>
      </c>
      <c r="G9" s="476">
        <f>E9/D9*100</f>
        <v>111.50099571194507</v>
      </c>
      <c r="H9" s="481">
        <f t="shared" ref="H9:H25" si="0">F9/E9*100</f>
        <v>116.2174705280089</v>
      </c>
    </row>
    <row r="10" spans="2:8" ht="15.75" x14ac:dyDescent="0.25">
      <c r="B10" s="284" t="s">
        <v>375</v>
      </c>
      <c r="C10" s="621" t="s">
        <v>566</v>
      </c>
      <c r="D10" s="634">
        <f>D8-D9</f>
        <v>-912294</v>
      </c>
      <c r="E10" s="634">
        <f>E8-E9</f>
        <v>-1044932</v>
      </c>
      <c r="F10" s="634">
        <f>F8-F9</f>
        <v>-2528538</v>
      </c>
      <c r="G10" s="452" t="s">
        <v>115</v>
      </c>
      <c r="H10" s="481" t="s">
        <v>115</v>
      </c>
    </row>
    <row r="11" spans="2:8" ht="15.75" customHeight="1" x14ac:dyDescent="0.25">
      <c r="B11" s="284"/>
      <c r="C11" s="450" t="s">
        <v>207</v>
      </c>
      <c r="D11" s="636"/>
      <c r="E11" s="622"/>
      <c r="F11" s="622"/>
      <c r="G11" s="452"/>
      <c r="H11" s="481"/>
    </row>
    <row r="12" spans="2:8" ht="15.75" x14ac:dyDescent="0.25">
      <c r="B12" s="284" t="s">
        <v>345</v>
      </c>
      <c r="C12" s="450" t="s">
        <v>567</v>
      </c>
      <c r="D12" s="637">
        <f>D8/D9</f>
        <v>0.91249571012265263</v>
      </c>
      <c r="E12" s="637">
        <f>E8/E9</f>
        <v>0.91011156697691808</v>
      </c>
      <c r="F12" s="637">
        <f>F8/F9</f>
        <v>0.81283965095804156</v>
      </c>
      <c r="G12" s="638"/>
      <c r="H12" s="481"/>
    </row>
    <row r="13" spans="2:8" ht="16.5" thickBot="1" x14ac:dyDescent="0.3">
      <c r="B13" s="284" t="s">
        <v>346</v>
      </c>
      <c r="C13" s="450" t="s">
        <v>568</v>
      </c>
      <c r="D13" s="452" t="s">
        <v>208</v>
      </c>
      <c r="E13" s="452" t="s">
        <v>208</v>
      </c>
      <c r="F13" s="637">
        <v>0.65</v>
      </c>
      <c r="G13" s="638"/>
      <c r="H13" s="481"/>
    </row>
    <row r="14" spans="2:8" ht="16.5" thickBot="1" x14ac:dyDescent="0.3">
      <c r="B14" s="1139" t="s">
        <v>209</v>
      </c>
      <c r="C14" s="1140"/>
      <c r="D14" s="629">
        <f>D12-D13</f>
        <v>6.2495710122652648E-2</v>
      </c>
      <c r="E14" s="629">
        <f>E12-E13</f>
        <v>6.0111566976918107E-2</v>
      </c>
      <c r="F14" s="629">
        <f>F12-F13</f>
        <v>0.16283965095804154</v>
      </c>
      <c r="G14" s="630"/>
      <c r="H14" s="44"/>
    </row>
    <row r="15" spans="2:8" ht="16.350000000000001" customHeight="1" x14ac:dyDescent="0.25">
      <c r="B15" s="284"/>
      <c r="C15" s="611" t="s">
        <v>210</v>
      </c>
      <c r="D15" s="452"/>
      <c r="E15" s="622"/>
      <c r="F15" s="622"/>
      <c r="G15" s="452"/>
      <c r="H15" s="481"/>
    </row>
    <row r="16" spans="2:8" ht="15.75" x14ac:dyDescent="0.25">
      <c r="B16" s="284" t="s">
        <v>373</v>
      </c>
      <c r="C16" s="450" t="s">
        <v>564</v>
      </c>
      <c r="D16" s="634">
        <v>10556830</v>
      </c>
      <c r="E16" s="635">
        <v>11641857</v>
      </c>
      <c r="F16" s="635">
        <v>12065528</v>
      </c>
      <c r="G16" s="476">
        <f>E16/D16*100</f>
        <v>110.2779622291919</v>
      </c>
      <c r="H16" s="481">
        <f t="shared" si="0"/>
        <v>103.6392046389163</v>
      </c>
    </row>
    <row r="17" spans="2:8" ht="15.75" x14ac:dyDescent="0.25">
      <c r="B17" s="284" t="s">
        <v>374</v>
      </c>
      <c r="C17" s="450" t="s">
        <v>565</v>
      </c>
      <c r="D17" s="634">
        <v>11345741</v>
      </c>
      <c r="E17" s="635">
        <v>12367913</v>
      </c>
      <c r="F17" s="635">
        <v>14303357</v>
      </c>
      <c r="G17" s="476">
        <f>E17/D17*100</f>
        <v>109.00930137573208</v>
      </c>
      <c r="H17" s="481">
        <f t="shared" si="0"/>
        <v>115.64891344238919</v>
      </c>
    </row>
    <row r="18" spans="2:8" ht="15.75" x14ac:dyDescent="0.25">
      <c r="B18" s="284" t="s">
        <v>375</v>
      </c>
      <c r="C18" s="450" t="s">
        <v>566</v>
      </c>
      <c r="D18" s="634">
        <f>D16-D17</f>
        <v>-788911</v>
      </c>
      <c r="E18" s="634">
        <f>E16-E17</f>
        <v>-726056</v>
      </c>
      <c r="F18" s="634">
        <f>F16-F17</f>
        <v>-2237829</v>
      </c>
      <c r="G18" s="452" t="s">
        <v>115</v>
      </c>
      <c r="H18" s="481" t="s">
        <v>115</v>
      </c>
    </row>
    <row r="19" spans="2:8" ht="15.75" customHeight="1" x14ac:dyDescent="0.25">
      <c r="B19" s="284"/>
      <c r="C19" s="450" t="s">
        <v>207</v>
      </c>
      <c r="D19" s="636"/>
      <c r="E19" s="622"/>
      <c r="F19" s="622"/>
      <c r="G19" s="452"/>
      <c r="H19" s="481"/>
    </row>
    <row r="20" spans="2:8" ht="15.75" x14ac:dyDescent="0.25">
      <c r="B20" s="284" t="s">
        <v>345</v>
      </c>
      <c r="C20" s="450" t="s">
        <v>567</v>
      </c>
      <c r="D20" s="637">
        <f>D16/D17</f>
        <v>0.93046633093422459</v>
      </c>
      <c r="E20" s="637">
        <f>E16/E17</f>
        <v>0.9412951886061941</v>
      </c>
      <c r="F20" s="637">
        <f>F16/F17</f>
        <v>0.84354519012564677</v>
      </c>
      <c r="G20" s="638"/>
      <c r="H20" s="481"/>
    </row>
    <row r="21" spans="2:8" ht="16.5" thickBot="1" x14ac:dyDescent="0.3">
      <c r="B21" s="284" t="s">
        <v>346</v>
      </c>
      <c r="C21" s="450" t="s">
        <v>568</v>
      </c>
      <c r="D21" s="452" t="s">
        <v>211</v>
      </c>
      <c r="E21" s="452" t="s">
        <v>211</v>
      </c>
      <c r="F21" s="637">
        <v>0.6</v>
      </c>
      <c r="G21" s="638"/>
      <c r="H21" s="481"/>
    </row>
    <row r="22" spans="2:8" ht="15.6" customHeight="1" thickBot="1" x14ac:dyDescent="0.3">
      <c r="B22" s="1139" t="s">
        <v>209</v>
      </c>
      <c r="C22" s="1140"/>
      <c r="D22" s="629">
        <f>D20-D21</f>
        <v>0.13046633093422455</v>
      </c>
      <c r="E22" s="629">
        <f>E20-E21</f>
        <v>0.14129518860619406</v>
      </c>
      <c r="F22" s="629">
        <f>F20-F21</f>
        <v>0.24354519012564679</v>
      </c>
      <c r="G22" s="630"/>
      <c r="H22" s="44"/>
    </row>
    <row r="23" spans="2:8" ht="16.5" customHeight="1" x14ac:dyDescent="0.25">
      <c r="B23" s="284"/>
      <c r="C23" s="611" t="s">
        <v>212</v>
      </c>
      <c r="D23" s="452"/>
      <c r="E23" s="622"/>
      <c r="F23" s="622"/>
      <c r="G23" s="452"/>
      <c r="H23" s="481"/>
    </row>
    <row r="24" spans="2:8" ht="15.75" x14ac:dyDescent="0.25">
      <c r="B24" s="284" t="s">
        <v>373</v>
      </c>
      <c r="C24" s="450" t="s">
        <v>564</v>
      </c>
      <c r="D24" s="634">
        <v>11640075</v>
      </c>
      <c r="E24" s="635">
        <v>12985569</v>
      </c>
      <c r="F24" s="635">
        <v>13257364</v>
      </c>
      <c r="G24" s="476">
        <f>E24/D24*100</f>
        <v>111.55915232504945</v>
      </c>
      <c r="H24" s="481">
        <f t="shared" si="0"/>
        <v>102.09305422041962</v>
      </c>
    </row>
    <row r="25" spans="2:8" ht="19.350000000000001" customHeight="1" x14ac:dyDescent="0.25">
      <c r="B25" s="284" t="s">
        <v>374</v>
      </c>
      <c r="C25" s="450" t="s">
        <v>565</v>
      </c>
      <c r="D25" s="634">
        <v>12644902</v>
      </c>
      <c r="E25" s="635">
        <v>13550664</v>
      </c>
      <c r="F25" s="635">
        <v>15167836</v>
      </c>
      <c r="G25" s="476">
        <f>E25/D25*100</f>
        <v>107.16306065479986</v>
      </c>
      <c r="H25" s="481">
        <f t="shared" si="0"/>
        <v>111.93426388551882</v>
      </c>
    </row>
    <row r="26" spans="2:8" ht="15.75" x14ac:dyDescent="0.25">
      <c r="B26" s="284" t="s">
        <v>375</v>
      </c>
      <c r="C26" s="450" t="s">
        <v>566</v>
      </c>
      <c r="D26" s="634">
        <f>D24-D25</f>
        <v>-1004827</v>
      </c>
      <c r="E26" s="634">
        <f>E24-E25</f>
        <v>-565095</v>
      </c>
      <c r="F26" s="634">
        <f>F24-F25</f>
        <v>-1910472</v>
      </c>
      <c r="G26" s="452" t="s">
        <v>115</v>
      </c>
      <c r="H26" s="481" t="s">
        <v>115</v>
      </c>
    </row>
    <row r="27" spans="2:8" ht="15.75" customHeight="1" x14ac:dyDescent="0.25">
      <c r="B27" s="284"/>
      <c r="C27" s="450" t="s">
        <v>207</v>
      </c>
      <c r="D27" s="636"/>
      <c r="E27" s="622"/>
      <c r="F27" s="622"/>
      <c r="G27" s="452"/>
      <c r="H27" s="481"/>
    </row>
    <row r="28" spans="2:8" ht="15" customHeight="1" x14ac:dyDescent="0.25">
      <c r="B28" s="284" t="s">
        <v>345</v>
      </c>
      <c r="C28" s="450" t="s">
        <v>567</v>
      </c>
      <c r="D28" s="637">
        <f>D24/D25</f>
        <v>0.92053501086841161</v>
      </c>
      <c r="E28" s="637">
        <f>E24/E25</f>
        <v>0.9582976155264421</v>
      </c>
      <c r="F28" s="637">
        <f>F24/F25</f>
        <v>0.87404452421558354</v>
      </c>
      <c r="G28" s="638"/>
      <c r="H28" s="481"/>
    </row>
    <row r="29" spans="2:8" ht="21" customHeight="1" thickBot="1" x14ac:dyDescent="0.3">
      <c r="B29" s="284" t="s">
        <v>346</v>
      </c>
      <c r="C29" s="450" t="s">
        <v>568</v>
      </c>
      <c r="D29" s="452" t="s">
        <v>213</v>
      </c>
      <c r="E29" s="452" t="s">
        <v>213</v>
      </c>
      <c r="F29" s="637">
        <v>0.55000000000000004</v>
      </c>
      <c r="G29" s="638"/>
      <c r="H29" s="481"/>
    </row>
    <row r="30" spans="2:8" ht="18.75" customHeight="1" thickBot="1" x14ac:dyDescent="0.3">
      <c r="B30" s="1139" t="s">
        <v>209</v>
      </c>
      <c r="C30" s="1140"/>
      <c r="D30" s="629">
        <f>D28-D29</f>
        <v>0.17053501086841161</v>
      </c>
      <c r="E30" s="629">
        <f>E28-E29</f>
        <v>0.2082976155264421</v>
      </c>
      <c r="F30" s="629">
        <f>F28-F29</f>
        <v>0.3240445242155835</v>
      </c>
      <c r="G30" s="639"/>
      <c r="H30" s="640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2:O33"/>
  <sheetViews>
    <sheetView workbookViewId="0">
      <selection activeCell="C33" sqref="C33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224</v>
      </c>
      <c r="D2" s="4"/>
      <c r="E2" s="4"/>
      <c r="F2" s="4"/>
      <c r="G2" s="4"/>
      <c r="H2" s="4"/>
      <c r="I2" s="4"/>
      <c r="J2" s="4"/>
      <c r="K2" s="4"/>
      <c r="L2" s="33" t="s">
        <v>403</v>
      </c>
    </row>
    <row r="3" spans="2:15" ht="20.100000000000001" customHeight="1" thickBot="1" x14ac:dyDescent="0.3">
      <c r="B3" s="1143" t="s">
        <v>735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  <c r="M3" s="1145"/>
    </row>
    <row r="4" spans="2:15" ht="15.75" x14ac:dyDescent="0.25">
      <c r="B4" s="1071" t="s">
        <v>138</v>
      </c>
      <c r="C4" s="1075" t="s">
        <v>157</v>
      </c>
      <c r="D4" s="1075" t="s">
        <v>340</v>
      </c>
      <c r="E4" s="1075"/>
      <c r="F4" s="1075"/>
      <c r="G4" s="1075"/>
      <c r="H4" s="1075" t="s">
        <v>618</v>
      </c>
      <c r="I4" s="1075"/>
      <c r="J4" s="1075"/>
      <c r="K4" s="1075"/>
      <c r="L4" s="1075" t="s">
        <v>2</v>
      </c>
      <c r="M4" s="1076"/>
    </row>
    <row r="5" spans="2:15" ht="15.75" x14ac:dyDescent="0.25">
      <c r="B5" s="1084"/>
      <c r="C5" s="1146"/>
      <c r="D5" s="1146" t="s">
        <v>214</v>
      </c>
      <c r="E5" s="1146"/>
      <c r="F5" s="1146" t="s">
        <v>20</v>
      </c>
      <c r="G5" s="1146"/>
      <c r="H5" s="1146" t="s">
        <v>214</v>
      </c>
      <c r="I5" s="1146"/>
      <c r="J5" s="1146" t="s">
        <v>20</v>
      </c>
      <c r="K5" s="1146"/>
      <c r="L5" s="605" t="s">
        <v>214</v>
      </c>
      <c r="M5" s="607" t="s">
        <v>20</v>
      </c>
    </row>
    <row r="6" spans="2:15" ht="16.5" thickBot="1" x14ac:dyDescent="0.3">
      <c r="B6" s="1072"/>
      <c r="C6" s="1074"/>
      <c r="D6" s="310" t="s">
        <v>3</v>
      </c>
      <c r="E6" s="310" t="s">
        <v>28</v>
      </c>
      <c r="F6" s="310" t="s">
        <v>3</v>
      </c>
      <c r="G6" s="310" t="s">
        <v>28</v>
      </c>
      <c r="H6" s="310" t="s">
        <v>3</v>
      </c>
      <c r="I6" s="310" t="s">
        <v>28</v>
      </c>
      <c r="J6" s="310" t="s">
        <v>3</v>
      </c>
      <c r="K6" s="310" t="s">
        <v>28</v>
      </c>
      <c r="L6" s="310" t="s">
        <v>571</v>
      </c>
      <c r="M6" s="54" t="s">
        <v>572</v>
      </c>
    </row>
    <row r="7" spans="2:15" ht="15.75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350">
        <v>10</v>
      </c>
      <c r="L7" s="350">
        <v>11</v>
      </c>
      <c r="M7" s="351">
        <v>12</v>
      </c>
    </row>
    <row r="8" spans="2:15" ht="15.75" x14ac:dyDescent="0.25">
      <c r="B8" s="284"/>
      <c r="C8" s="611" t="s">
        <v>215</v>
      </c>
      <c r="D8" s="638"/>
      <c r="E8" s="452"/>
      <c r="F8" s="638"/>
      <c r="G8" s="450"/>
      <c r="H8" s="623"/>
      <c r="I8" s="638"/>
      <c r="J8" s="452"/>
      <c r="K8" s="452"/>
      <c r="L8" s="452"/>
      <c r="M8" s="642"/>
    </row>
    <row r="9" spans="2:15" ht="20.100000000000001" customHeight="1" x14ac:dyDescent="0.25">
      <c r="B9" s="284" t="s">
        <v>373</v>
      </c>
      <c r="C9" s="450" t="s">
        <v>30</v>
      </c>
      <c r="D9" s="634">
        <v>2065</v>
      </c>
      <c r="E9" s="451">
        <f>D9/D$14*100</f>
        <v>20.588235294117645</v>
      </c>
      <c r="F9" s="634">
        <v>2543</v>
      </c>
      <c r="G9" s="451">
        <f>F9/F$14*100</f>
        <v>23.77302047302982</v>
      </c>
      <c r="H9" s="634">
        <v>1405</v>
      </c>
      <c r="I9" s="451">
        <f>H9/H14*100</f>
        <v>14.527970220246097</v>
      </c>
      <c r="J9" s="634">
        <v>1950</v>
      </c>
      <c r="K9" s="451">
        <f>J9/J14*100</f>
        <v>18.739188929463772</v>
      </c>
      <c r="L9" s="476">
        <f>H9/D9*100</f>
        <v>68.038740920096856</v>
      </c>
      <c r="M9" s="481">
        <f>J9/F9*100</f>
        <v>76.681085332284709</v>
      </c>
    </row>
    <row r="10" spans="2:15" ht="18.600000000000001" customHeight="1" x14ac:dyDescent="0.25">
      <c r="B10" s="284" t="s">
        <v>374</v>
      </c>
      <c r="C10" s="450" t="s">
        <v>501</v>
      </c>
      <c r="D10" s="634">
        <v>336</v>
      </c>
      <c r="E10" s="451">
        <f t="shared" ref="E10:E13" si="0">D10/D$14*100</f>
        <v>3.3499501495513457</v>
      </c>
      <c r="F10" s="634">
        <v>337</v>
      </c>
      <c r="G10" s="451">
        <f t="shared" ref="G10:G13" si="1">F10/F$14*100</f>
        <v>3.1504160044872394</v>
      </c>
      <c r="H10" s="634">
        <v>826</v>
      </c>
      <c r="I10" s="451">
        <f>H10/H14*100</f>
        <v>8.540998862578844</v>
      </c>
      <c r="J10" s="634">
        <v>826</v>
      </c>
      <c r="K10" s="451">
        <f>J10/J14*100</f>
        <v>7.9377282337113204</v>
      </c>
      <c r="L10" s="476">
        <f t="shared" ref="L10:L14" si="2">H10/D10*100</f>
        <v>245.83333333333334</v>
      </c>
      <c r="M10" s="481">
        <f t="shared" ref="M10:M14" si="3">J10/F10*100</f>
        <v>245.10385756676558</v>
      </c>
    </row>
    <row r="11" spans="2:15" ht="23.1" customHeight="1" x14ac:dyDescent="0.25">
      <c r="B11" s="284" t="s">
        <v>375</v>
      </c>
      <c r="C11" s="450" t="s">
        <v>642</v>
      </c>
      <c r="D11" s="634">
        <v>6651</v>
      </c>
      <c r="E11" s="451">
        <f t="shared" si="0"/>
        <v>66.311066799601193</v>
      </c>
      <c r="F11" s="634">
        <v>6655</v>
      </c>
      <c r="G11" s="451">
        <f t="shared" si="1"/>
        <v>62.213704777040292</v>
      </c>
      <c r="H11" s="634">
        <v>6321</v>
      </c>
      <c r="I11" s="451">
        <f>H11/H14*100</f>
        <v>65.360355702616062</v>
      </c>
      <c r="J11" s="634">
        <v>6323</v>
      </c>
      <c r="K11" s="451">
        <f>J11/J14*100</f>
        <v>60.763021333845856</v>
      </c>
      <c r="L11" s="476">
        <f t="shared" si="2"/>
        <v>95.038340099233196</v>
      </c>
      <c r="M11" s="481">
        <f t="shared" si="3"/>
        <v>95.011269722013523</v>
      </c>
    </row>
    <row r="12" spans="2:15" ht="17.45" customHeight="1" x14ac:dyDescent="0.25">
      <c r="B12" s="284" t="s">
        <v>377</v>
      </c>
      <c r="C12" s="450" t="s">
        <v>79</v>
      </c>
      <c r="D12" s="634">
        <v>727</v>
      </c>
      <c r="E12" s="451">
        <f t="shared" si="0"/>
        <v>7.2482552342971092</v>
      </c>
      <c r="F12" s="634">
        <v>911</v>
      </c>
      <c r="G12" s="451">
        <f t="shared" si="1"/>
        <v>8.5164064691034866</v>
      </c>
      <c r="H12" s="634">
        <v>929</v>
      </c>
      <c r="I12" s="451">
        <f>H12/H14*100</f>
        <v>9.6060386723193041</v>
      </c>
      <c r="J12" s="634">
        <v>1117</v>
      </c>
      <c r="K12" s="451">
        <f>J12/J14*100</f>
        <v>10.734191812415913</v>
      </c>
      <c r="L12" s="476">
        <f t="shared" si="2"/>
        <v>127.78541953232462</v>
      </c>
      <c r="M12" s="481">
        <f t="shared" si="3"/>
        <v>122.61251372118551</v>
      </c>
    </row>
    <row r="13" spans="2:15" ht="22.35" customHeight="1" thickBot="1" x14ac:dyDescent="0.3">
      <c r="B13" s="284" t="s">
        <v>378</v>
      </c>
      <c r="C13" s="450" t="s">
        <v>643</v>
      </c>
      <c r="D13" s="634">
        <v>251</v>
      </c>
      <c r="E13" s="451">
        <f t="shared" si="0"/>
        <v>2.5024925224327017</v>
      </c>
      <c r="F13" s="634">
        <v>251</v>
      </c>
      <c r="G13" s="451">
        <f t="shared" si="1"/>
        <v>2.3464522763391606</v>
      </c>
      <c r="H13" s="634">
        <v>190</v>
      </c>
      <c r="I13" s="451">
        <f>H13/H14*100</f>
        <v>1.9646365422396856</v>
      </c>
      <c r="J13" s="634">
        <v>190</v>
      </c>
      <c r="K13" s="451">
        <f>J13/J14*100</f>
        <v>1.8258696905631366</v>
      </c>
      <c r="L13" s="476">
        <f t="shared" si="2"/>
        <v>75.697211155378483</v>
      </c>
      <c r="M13" s="481">
        <f t="shared" si="3"/>
        <v>75.697211155378483</v>
      </c>
    </row>
    <row r="14" spans="2:15" ht="23.25" customHeight="1" thickBot="1" x14ac:dyDescent="0.3">
      <c r="B14" s="1139" t="s">
        <v>216</v>
      </c>
      <c r="C14" s="1140"/>
      <c r="D14" s="155">
        <f t="shared" ref="D14:K14" si="4">SUM(D9:D13)</f>
        <v>10030</v>
      </c>
      <c r="E14" s="43">
        <f t="shared" si="4"/>
        <v>99.999999999999986</v>
      </c>
      <c r="F14" s="155">
        <f t="shared" si="4"/>
        <v>10697</v>
      </c>
      <c r="G14" s="43">
        <f t="shared" si="4"/>
        <v>100</v>
      </c>
      <c r="H14" s="155">
        <f t="shared" si="4"/>
        <v>9671</v>
      </c>
      <c r="I14" s="43">
        <f t="shared" si="4"/>
        <v>99.999999999999986</v>
      </c>
      <c r="J14" s="155">
        <f t="shared" si="4"/>
        <v>10406</v>
      </c>
      <c r="K14" s="43">
        <f t="shared" si="4"/>
        <v>100</v>
      </c>
      <c r="L14" s="43">
        <f t="shared" si="2"/>
        <v>96.420737786640075</v>
      </c>
      <c r="M14" s="44">
        <f t="shared" si="3"/>
        <v>97.279611105917553</v>
      </c>
      <c r="O14" s="53"/>
    </row>
    <row r="15" spans="2:15" ht="19.350000000000001" customHeight="1" x14ac:dyDescent="0.25">
      <c r="B15" s="284"/>
      <c r="C15" s="611" t="s">
        <v>217</v>
      </c>
      <c r="D15" s="641"/>
      <c r="E15" s="622"/>
      <c r="F15" s="635"/>
      <c r="G15" s="622"/>
      <c r="H15" s="643"/>
      <c r="I15" s="644"/>
      <c r="J15" s="643"/>
      <c r="K15" s="644"/>
      <c r="L15" s="645"/>
      <c r="M15" s="646"/>
    </row>
    <row r="16" spans="2:15" ht="22.35" customHeight="1" x14ac:dyDescent="0.25">
      <c r="B16" s="284" t="s">
        <v>379</v>
      </c>
      <c r="C16" s="450" t="s">
        <v>39</v>
      </c>
      <c r="D16" s="634">
        <v>6841</v>
      </c>
      <c r="E16" s="451">
        <f>D16/D$20*100</f>
        <v>73.813120414328864</v>
      </c>
      <c r="F16" s="634">
        <v>7529</v>
      </c>
      <c r="G16" s="451">
        <f>F16/F$20*100</f>
        <v>75.562023283821759</v>
      </c>
      <c r="H16" s="634">
        <v>6221</v>
      </c>
      <c r="I16" s="451">
        <f>H16/H$20*100</f>
        <v>72.514279053502733</v>
      </c>
      <c r="J16" s="634">
        <v>6965</v>
      </c>
      <c r="K16" s="451">
        <f>J16/J20*100</f>
        <v>74.595694548570208</v>
      </c>
      <c r="L16" s="476">
        <f>H16/D16*100</f>
        <v>90.93699751498319</v>
      </c>
      <c r="M16" s="481">
        <f>J16/F16*100</f>
        <v>92.508965334041704</v>
      </c>
    </row>
    <row r="17" spans="2:13" ht="20.45" customHeight="1" x14ac:dyDescent="0.25">
      <c r="B17" s="284" t="s">
        <v>380</v>
      </c>
      <c r="C17" s="450" t="s">
        <v>569</v>
      </c>
      <c r="D17" s="634">
        <v>850</v>
      </c>
      <c r="E17" s="451">
        <f t="shared" ref="E17:E19" si="5">D17/D$20*100</f>
        <v>9.1713422529132504</v>
      </c>
      <c r="F17" s="634">
        <v>850</v>
      </c>
      <c r="G17" s="451">
        <f t="shared" ref="G17:G19" si="6">F17/F$20*100</f>
        <v>8.5307105580088312</v>
      </c>
      <c r="H17" s="634">
        <v>809</v>
      </c>
      <c r="I17" s="451">
        <f t="shared" ref="I17:I19" si="7">H17/H$20*100</f>
        <v>9.4300034969110609</v>
      </c>
      <c r="J17" s="634">
        <v>809</v>
      </c>
      <c r="K17" s="451">
        <f>J17/J20*100</f>
        <v>8.6644532505087284</v>
      </c>
      <c r="L17" s="476">
        <f t="shared" ref="L17:L20" si="8">H17/D17*100</f>
        <v>95.17647058823529</v>
      </c>
      <c r="M17" s="481">
        <f t="shared" ref="M17:M20" si="9">J17/F17*100</f>
        <v>95.17647058823529</v>
      </c>
    </row>
    <row r="18" spans="2:13" ht="19.350000000000001" customHeight="1" x14ac:dyDescent="0.25">
      <c r="B18" s="284" t="s">
        <v>381</v>
      </c>
      <c r="C18" s="450" t="s">
        <v>644</v>
      </c>
      <c r="D18" s="634">
        <v>1364</v>
      </c>
      <c r="E18" s="451">
        <f t="shared" si="5"/>
        <v>14.717306862321969</v>
      </c>
      <c r="F18" s="634">
        <v>1364</v>
      </c>
      <c r="G18" s="451">
        <f t="shared" si="6"/>
        <v>13.689281413087114</v>
      </c>
      <c r="H18" s="634">
        <v>1319</v>
      </c>
      <c r="I18" s="451">
        <f t="shared" si="7"/>
        <v>15.374752302133116</v>
      </c>
      <c r="J18" s="634">
        <v>1319</v>
      </c>
      <c r="K18" s="451">
        <f>J18/J20*100</f>
        <v>14.126593124129805</v>
      </c>
      <c r="L18" s="476">
        <f t="shared" si="8"/>
        <v>96.700879765395896</v>
      </c>
      <c r="M18" s="481">
        <f t="shared" si="9"/>
        <v>96.700879765395896</v>
      </c>
    </row>
    <row r="19" spans="2:13" ht="22.35" customHeight="1" thickBot="1" x14ac:dyDescent="0.3">
      <c r="B19" s="284" t="s">
        <v>382</v>
      </c>
      <c r="C19" s="450" t="s">
        <v>79</v>
      </c>
      <c r="D19" s="634">
        <v>213</v>
      </c>
      <c r="E19" s="451">
        <f t="shared" si="5"/>
        <v>2.2982304704359082</v>
      </c>
      <c r="F19" s="634">
        <v>221</v>
      </c>
      <c r="G19" s="451">
        <f t="shared" si="6"/>
        <v>2.2179847450822963</v>
      </c>
      <c r="H19" s="634">
        <v>230</v>
      </c>
      <c r="I19" s="451">
        <f t="shared" si="7"/>
        <v>2.6809651474530831</v>
      </c>
      <c r="J19" s="634">
        <v>244</v>
      </c>
      <c r="K19" s="451">
        <f>J19/J20*100</f>
        <v>2.6132590767912607</v>
      </c>
      <c r="L19" s="476">
        <f t="shared" si="8"/>
        <v>107.98122065727699</v>
      </c>
      <c r="M19" s="481">
        <f t="shared" si="9"/>
        <v>110.40723981900453</v>
      </c>
    </row>
    <row r="20" spans="2:13" ht="22.35" customHeight="1" thickBot="1" x14ac:dyDescent="0.3">
      <c r="B20" s="1139" t="s">
        <v>570</v>
      </c>
      <c r="C20" s="1140"/>
      <c r="D20" s="155">
        <f t="shared" ref="D20:K20" si="10">SUM(D16:D19)</f>
        <v>9268</v>
      </c>
      <c r="E20" s="43">
        <f t="shared" si="10"/>
        <v>99.999999999999986</v>
      </c>
      <c r="F20" s="155">
        <f t="shared" si="10"/>
        <v>9964</v>
      </c>
      <c r="G20" s="43">
        <f t="shared" si="10"/>
        <v>100</v>
      </c>
      <c r="H20" s="155">
        <f t="shared" si="10"/>
        <v>8579</v>
      </c>
      <c r="I20" s="43">
        <f t="shared" si="10"/>
        <v>99.999999999999986</v>
      </c>
      <c r="J20" s="155">
        <f t="shared" si="10"/>
        <v>9337</v>
      </c>
      <c r="K20" s="43">
        <f t="shared" si="10"/>
        <v>100.00000000000001</v>
      </c>
      <c r="L20" s="43">
        <f t="shared" si="8"/>
        <v>92.56581786793268</v>
      </c>
      <c r="M20" s="44">
        <f t="shared" si="9"/>
        <v>93.707346447209957</v>
      </c>
    </row>
    <row r="21" spans="2:13" ht="18" customHeight="1" x14ac:dyDescent="0.25">
      <c r="B21" s="284"/>
      <c r="C21" s="611" t="s">
        <v>218</v>
      </c>
      <c r="D21" s="623"/>
      <c r="E21" s="623"/>
      <c r="F21" s="623"/>
      <c r="G21" s="623"/>
      <c r="H21" s="623"/>
      <c r="I21" s="623"/>
      <c r="J21" s="623"/>
      <c r="K21" s="623"/>
      <c r="L21" s="623"/>
      <c r="M21" s="647"/>
    </row>
    <row r="22" spans="2:13" ht="19.350000000000001" customHeight="1" x14ac:dyDescent="0.25">
      <c r="B22" s="284" t="s">
        <v>383</v>
      </c>
      <c r="C22" s="450" t="s">
        <v>22</v>
      </c>
      <c r="D22" s="452">
        <v>37</v>
      </c>
      <c r="E22" s="452"/>
      <c r="F22" s="452">
        <v>79</v>
      </c>
      <c r="G22" s="452"/>
      <c r="H22" s="452">
        <v>26</v>
      </c>
      <c r="I22" s="452"/>
      <c r="J22" s="452">
        <v>61</v>
      </c>
      <c r="K22" s="452"/>
      <c r="L22" s="623"/>
      <c r="M22" s="647"/>
    </row>
    <row r="23" spans="2:13" ht="17.100000000000001" customHeight="1" x14ac:dyDescent="0.25">
      <c r="B23" s="284" t="s">
        <v>384</v>
      </c>
      <c r="C23" s="450" t="s">
        <v>573</v>
      </c>
      <c r="D23" s="452">
        <v>764</v>
      </c>
      <c r="E23" s="452"/>
      <c r="F23" s="452">
        <v>771</v>
      </c>
      <c r="G23" s="452"/>
      <c r="H23" s="634">
        <v>1025</v>
      </c>
      <c r="I23" s="452"/>
      <c r="J23" s="634">
        <v>1034</v>
      </c>
      <c r="K23" s="452"/>
      <c r="L23" s="623"/>
      <c r="M23" s="647"/>
    </row>
    <row r="24" spans="2:13" ht="20.100000000000001" customHeight="1" thickBot="1" x14ac:dyDescent="0.3">
      <c r="B24" s="284"/>
      <c r="C24" s="611" t="s">
        <v>219</v>
      </c>
      <c r="D24" s="623"/>
      <c r="E24" s="623"/>
      <c r="F24" s="623"/>
      <c r="G24" s="623"/>
      <c r="H24" s="623"/>
      <c r="I24" s="623"/>
      <c r="J24" s="623"/>
      <c r="K24" s="623"/>
      <c r="L24" s="623"/>
      <c r="M24" s="647"/>
    </row>
    <row r="25" spans="2:13" ht="17.45" customHeight="1" thickBot="1" x14ac:dyDescent="0.3">
      <c r="B25" s="496"/>
      <c r="C25" s="649" t="s">
        <v>220</v>
      </c>
      <c r="D25" s="651">
        <f>D14-D20+D22-D23</f>
        <v>35</v>
      </c>
      <c r="E25" s="650"/>
      <c r="F25" s="651">
        <f>F14-F20+F22-F23</f>
        <v>41</v>
      </c>
      <c r="G25" s="650"/>
      <c r="H25" s="655">
        <f>H14-H20+H22-H23</f>
        <v>93</v>
      </c>
      <c r="I25" s="651"/>
      <c r="J25" s="655">
        <f>J14-J20+J22-J23</f>
        <v>96</v>
      </c>
      <c r="K25" s="650"/>
      <c r="L25" s="650"/>
      <c r="M25" s="652"/>
    </row>
    <row r="26" spans="2:13" ht="16.5" thickBot="1" x14ac:dyDescent="0.3">
      <c r="B26" s="284"/>
      <c r="C26" s="450" t="s">
        <v>65</v>
      </c>
      <c r="D26" s="637">
        <v>1.2999999999999999E-2</v>
      </c>
      <c r="E26" s="623"/>
      <c r="F26" s="637">
        <v>1.4999999999999999E-2</v>
      </c>
      <c r="G26" s="623"/>
      <c r="H26" s="637">
        <v>3.4000000000000002E-2</v>
      </c>
      <c r="I26" s="452"/>
      <c r="J26" s="637">
        <v>3.5999999999999997E-2</v>
      </c>
      <c r="K26" s="623"/>
      <c r="L26" s="623"/>
      <c r="M26" s="647"/>
    </row>
    <row r="27" spans="2:13" ht="16.5" thickBot="1" x14ac:dyDescent="0.3">
      <c r="B27" s="496"/>
      <c r="C27" s="649" t="s">
        <v>574</v>
      </c>
      <c r="D27" s="651"/>
      <c r="E27" s="651"/>
      <c r="F27" s="651"/>
      <c r="G27" s="650"/>
      <c r="H27" s="656"/>
      <c r="I27" s="650"/>
      <c r="J27" s="656"/>
      <c r="K27" s="650"/>
      <c r="L27" s="650"/>
      <c r="M27" s="652"/>
    </row>
    <row r="28" spans="2:13" ht="15.75" x14ac:dyDescent="0.25">
      <c r="B28" s="284"/>
      <c r="C28" s="450" t="s">
        <v>65</v>
      </c>
      <c r="D28" s="452"/>
      <c r="E28" s="452"/>
      <c r="F28" s="452"/>
      <c r="G28" s="623"/>
      <c r="H28" s="648"/>
      <c r="I28" s="623"/>
      <c r="J28" s="648"/>
      <c r="K28" s="623"/>
      <c r="L28" s="623"/>
      <c r="M28" s="647"/>
    </row>
    <row r="29" spans="2:13" ht="18.600000000000001" customHeight="1" thickBot="1" x14ac:dyDescent="0.3">
      <c r="B29" s="284"/>
      <c r="C29" s="450" t="s">
        <v>221</v>
      </c>
      <c r="D29" s="452" t="s">
        <v>222</v>
      </c>
      <c r="E29" s="452"/>
      <c r="F29" s="452" t="s">
        <v>222</v>
      </c>
      <c r="G29" s="623"/>
      <c r="H29" s="637">
        <v>0.4</v>
      </c>
      <c r="I29" s="452"/>
      <c r="J29" s="637">
        <v>0.4</v>
      </c>
      <c r="K29" s="623"/>
      <c r="L29" s="623"/>
      <c r="M29" s="647"/>
    </row>
    <row r="30" spans="2:13" ht="19.350000000000001" customHeight="1" thickBot="1" x14ac:dyDescent="0.3">
      <c r="B30" s="1139" t="s">
        <v>223</v>
      </c>
      <c r="C30" s="1140"/>
      <c r="D30" s="629">
        <f>D29-D26</f>
        <v>0.28699999999999998</v>
      </c>
      <c r="E30" s="629"/>
      <c r="F30" s="629">
        <f>F29-F26</f>
        <v>0.28499999999999998</v>
      </c>
      <c r="G30" s="653"/>
      <c r="H30" s="629">
        <f>H29-H26</f>
        <v>0.36599999999999999</v>
      </c>
      <c r="I30" s="24"/>
      <c r="J30" s="629">
        <f>J29-J26</f>
        <v>0.36400000000000005</v>
      </c>
      <c r="K30" s="653"/>
      <c r="L30" s="653"/>
      <c r="M30" s="654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14:C14"/>
    <mergeCell ref="B20:C20"/>
    <mergeCell ref="B30:C30"/>
    <mergeCell ref="C4:C6"/>
    <mergeCell ref="D4:G4"/>
    <mergeCell ref="B3:M3"/>
    <mergeCell ref="B4:B6"/>
    <mergeCell ref="H4:K4"/>
    <mergeCell ref="L4:M4"/>
    <mergeCell ref="D5:E5"/>
    <mergeCell ref="F5:G5"/>
    <mergeCell ref="H5:I5"/>
    <mergeCell ref="J5:K5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2:J11"/>
  <sheetViews>
    <sheetView workbookViewId="0">
      <selection activeCell="G17" sqref="G17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49" t="s">
        <v>685</v>
      </c>
      <c r="C3" s="1150"/>
      <c r="D3" s="1150"/>
      <c r="E3" s="1150"/>
      <c r="F3" s="1150"/>
      <c r="G3" s="1150"/>
      <c r="H3" s="1151"/>
    </row>
    <row r="4" spans="2:10" ht="15.75" x14ac:dyDescent="0.25">
      <c r="B4" s="1152" t="s">
        <v>138</v>
      </c>
      <c r="C4" s="1154" t="s">
        <v>14</v>
      </c>
      <c r="D4" s="1154" t="s">
        <v>341</v>
      </c>
      <c r="E4" s="1154"/>
      <c r="F4" s="1154" t="s">
        <v>619</v>
      </c>
      <c r="G4" s="1154"/>
      <c r="H4" s="317" t="s">
        <v>2</v>
      </c>
    </row>
    <row r="5" spans="2:10" ht="32.25" thickBot="1" x14ac:dyDescent="0.3">
      <c r="B5" s="1153"/>
      <c r="C5" s="1155"/>
      <c r="D5" s="315" t="s">
        <v>15</v>
      </c>
      <c r="E5" s="315" t="s">
        <v>28</v>
      </c>
      <c r="F5" s="315" t="s">
        <v>15</v>
      </c>
      <c r="G5" s="315" t="s">
        <v>28</v>
      </c>
      <c r="H5" s="318" t="s">
        <v>514</v>
      </c>
    </row>
    <row r="6" spans="2:10" ht="15.75" thickBot="1" x14ac:dyDescent="0.3">
      <c r="B6" s="657">
        <v>1</v>
      </c>
      <c r="C6" s="658">
        <v>2</v>
      </c>
      <c r="D6" s="658">
        <v>3</v>
      </c>
      <c r="E6" s="658">
        <v>4</v>
      </c>
      <c r="F6" s="658">
        <v>5</v>
      </c>
      <c r="G6" s="658">
        <v>6</v>
      </c>
      <c r="H6" s="659">
        <v>7</v>
      </c>
    </row>
    <row r="7" spans="2:10" ht="15.75" x14ac:dyDescent="0.25">
      <c r="B7" s="201" t="s">
        <v>373</v>
      </c>
      <c r="C7" s="194" t="s">
        <v>404</v>
      </c>
      <c r="D7" s="195">
        <f>655+45+2</f>
        <v>702</v>
      </c>
      <c r="E7" s="196">
        <f>D7/D11*100</f>
        <v>52.271034996276988</v>
      </c>
      <c r="F7" s="865">
        <v>743</v>
      </c>
      <c r="G7" s="196">
        <f>F7/F11*100</f>
        <v>53.299856527977042</v>
      </c>
      <c r="H7" s="103">
        <f>F7/D7*100</f>
        <v>105.84045584045585</v>
      </c>
    </row>
    <row r="8" spans="2:10" ht="15.75" x14ac:dyDescent="0.25">
      <c r="B8" s="201" t="s">
        <v>374</v>
      </c>
      <c r="C8" s="194" t="s">
        <v>405</v>
      </c>
      <c r="D8" s="195">
        <v>102</v>
      </c>
      <c r="E8" s="196">
        <f>D8/D11*100</f>
        <v>7.59493670886076</v>
      </c>
      <c r="F8" s="866">
        <v>104</v>
      </c>
      <c r="G8" s="196">
        <f>F8/F11*100</f>
        <v>7.4605451936872305</v>
      </c>
      <c r="H8" s="103">
        <f>F8/D8*100</f>
        <v>101.96078431372548</v>
      </c>
    </row>
    <row r="9" spans="2:10" ht="15.75" x14ac:dyDescent="0.25">
      <c r="B9" s="201" t="s">
        <v>375</v>
      </c>
      <c r="C9" s="194" t="s">
        <v>18</v>
      </c>
      <c r="D9" s="195">
        <v>529</v>
      </c>
      <c r="E9" s="196">
        <f>D9/D11*100</f>
        <v>39.38942665673865</v>
      </c>
      <c r="F9" s="866">
        <v>536</v>
      </c>
      <c r="G9" s="196">
        <f>F9/F11*100</f>
        <v>38.450502152080347</v>
      </c>
      <c r="H9" s="103">
        <f>F9/D9*100</f>
        <v>101.32325141776937</v>
      </c>
    </row>
    <row r="10" spans="2:10" ht="16.5" thickBot="1" x14ac:dyDescent="0.3">
      <c r="B10" s="197" t="s">
        <v>377</v>
      </c>
      <c r="C10" s="198" t="s">
        <v>19</v>
      </c>
      <c r="D10" s="199">
        <v>10</v>
      </c>
      <c r="E10" s="200">
        <f>D10/D11*100</f>
        <v>0.74460163812360391</v>
      </c>
      <c r="F10" s="831">
        <v>11</v>
      </c>
      <c r="G10" s="200">
        <f>F10/F11*100</f>
        <v>0.78909612625538017</v>
      </c>
      <c r="H10" s="103">
        <f>F10/D10*100</f>
        <v>110.00000000000001</v>
      </c>
    </row>
    <row r="11" spans="2:10" ht="16.5" thickBot="1" x14ac:dyDescent="0.3">
      <c r="B11" s="1147" t="s">
        <v>20</v>
      </c>
      <c r="C11" s="1148"/>
      <c r="D11" s="222">
        <f>SUM(D7:D10)</f>
        <v>1343</v>
      </c>
      <c r="E11" s="223">
        <v>100</v>
      </c>
      <c r="F11" s="222">
        <f>SUM(F7:F10)</f>
        <v>1394</v>
      </c>
      <c r="G11" s="223">
        <f>SUM(G7:G10)</f>
        <v>100</v>
      </c>
      <c r="H11" s="80">
        <f>F11/D11*100</f>
        <v>103.79746835443038</v>
      </c>
      <c r="J11" s="53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2:L39"/>
  <sheetViews>
    <sheetView topLeftCell="B1" workbookViewId="0">
      <selection activeCell="K28" sqref="K28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7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4"/>
      <c r="L2" s="27" t="s">
        <v>406</v>
      </c>
    </row>
    <row r="3" spans="2:12" ht="16.5" thickBot="1" x14ac:dyDescent="0.3">
      <c r="B3" s="1164" t="s">
        <v>684</v>
      </c>
      <c r="C3" s="1165"/>
      <c r="D3" s="1165"/>
      <c r="E3" s="1165"/>
      <c r="F3" s="1165"/>
      <c r="G3" s="1165"/>
      <c r="H3" s="1165"/>
      <c r="I3" s="1165"/>
      <c r="J3" s="1165"/>
      <c r="K3" s="1165"/>
      <c r="L3" s="1166"/>
    </row>
    <row r="4" spans="2:12" ht="15.75" x14ac:dyDescent="0.25">
      <c r="B4" s="1167" t="s">
        <v>138</v>
      </c>
      <c r="C4" s="1154" t="s">
        <v>91</v>
      </c>
      <c r="D4" s="1169" t="s">
        <v>344</v>
      </c>
      <c r="E4" s="1169"/>
      <c r="F4" s="1169"/>
      <c r="G4" s="1169"/>
      <c r="H4" s="1170" t="s">
        <v>624</v>
      </c>
      <c r="I4" s="1170"/>
      <c r="J4" s="1170"/>
      <c r="K4" s="1170"/>
      <c r="L4" s="317" t="s">
        <v>2</v>
      </c>
    </row>
    <row r="5" spans="2:12" ht="16.5" thickBot="1" x14ac:dyDescent="0.3">
      <c r="B5" s="1168"/>
      <c r="C5" s="1155"/>
      <c r="D5" s="315" t="s">
        <v>226</v>
      </c>
      <c r="E5" s="315" t="s">
        <v>227</v>
      </c>
      <c r="F5" s="315" t="s">
        <v>20</v>
      </c>
      <c r="G5" s="315" t="s">
        <v>65</v>
      </c>
      <c r="H5" s="315" t="s">
        <v>226</v>
      </c>
      <c r="I5" s="315" t="s">
        <v>227</v>
      </c>
      <c r="J5" s="315" t="s">
        <v>20</v>
      </c>
      <c r="K5" s="664" t="s">
        <v>65</v>
      </c>
      <c r="L5" s="318" t="s">
        <v>572</v>
      </c>
    </row>
    <row r="6" spans="2:12" ht="15" customHeight="1" thickBot="1" x14ac:dyDescent="0.3">
      <c r="B6" s="661">
        <v>1</v>
      </c>
      <c r="C6" s="661">
        <v>2</v>
      </c>
      <c r="D6" s="661">
        <v>3</v>
      </c>
      <c r="E6" s="661">
        <v>4</v>
      </c>
      <c r="F6" s="661" t="s">
        <v>448</v>
      </c>
      <c r="G6" s="661">
        <v>6</v>
      </c>
      <c r="H6" s="662">
        <v>7</v>
      </c>
      <c r="I6" s="661">
        <v>8</v>
      </c>
      <c r="J6" s="661" t="s">
        <v>449</v>
      </c>
      <c r="K6" s="663">
        <v>10</v>
      </c>
      <c r="L6" s="661">
        <v>11</v>
      </c>
    </row>
    <row r="7" spans="2:12" ht="15.75" x14ac:dyDescent="0.25">
      <c r="B7" s="665"/>
      <c r="C7" s="319" t="s">
        <v>229</v>
      </c>
      <c r="D7" s="1156"/>
      <c r="E7" s="1156"/>
      <c r="F7" s="1156"/>
      <c r="G7" s="1156"/>
      <c r="H7" s="1156"/>
      <c r="I7" s="1156"/>
      <c r="J7" s="1156"/>
      <c r="K7" s="1156"/>
      <c r="L7" s="1157"/>
    </row>
    <row r="8" spans="2:12" ht="15.75" x14ac:dyDescent="0.25">
      <c r="B8" s="666" t="s">
        <v>373</v>
      </c>
      <c r="C8" s="99" t="s">
        <v>30</v>
      </c>
      <c r="D8" s="100">
        <v>35594</v>
      </c>
      <c r="E8" s="100">
        <v>13281</v>
      </c>
      <c r="F8" s="100">
        <f t="shared" ref="F8:F16" si="0">D8+E8</f>
        <v>48875</v>
      </c>
      <c r="G8" s="101">
        <f>F8/F17*100</f>
        <v>7.7626803681614955</v>
      </c>
      <c r="H8" s="100">
        <v>42575</v>
      </c>
      <c r="I8" s="100">
        <v>12356</v>
      </c>
      <c r="J8" s="100">
        <f t="shared" ref="J8:J16" si="1">H8+I8</f>
        <v>54931</v>
      </c>
      <c r="K8" s="102">
        <f>J8/J17*100</f>
        <v>8.3474785542241907</v>
      </c>
      <c r="L8" s="667">
        <f>J8/F8*100</f>
        <v>112.39079283887467</v>
      </c>
    </row>
    <row r="9" spans="2:12" ht="15.75" x14ac:dyDescent="0.25">
      <c r="B9" s="668" t="s">
        <v>374</v>
      </c>
      <c r="C9" s="669" t="s">
        <v>500</v>
      </c>
      <c r="D9" s="670">
        <v>2150</v>
      </c>
      <c r="E9" s="670">
        <v>0</v>
      </c>
      <c r="F9" s="670">
        <f t="shared" si="0"/>
        <v>2150</v>
      </c>
      <c r="G9" s="671">
        <f>F9/F17*100</f>
        <v>0.34147852258920136</v>
      </c>
      <c r="H9" s="670">
        <v>110</v>
      </c>
      <c r="I9" s="670">
        <v>0</v>
      </c>
      <c r="J9" s="670">
        <f t="shared" si="1"/>
        <v>110</v>
      </c>
      <c r="K9" s="672">
        <f>J9/J17*100</f>
        <v>1.6715927999939213E-2</v>
      </c>
      <c r="L9" s="103">
        <f t="shared" ref="L9:L17" si="2">J9/F9*100</f>
        <v>5.1162790697674421</v>
      </c>
    </row>
    <row r="10" spans="2:12" ht="15.75" x14ac:dyDescent="0.25">
      <c r="B10" s="327" t="s">
        <v>375</v>
      </c>
      <c r="C10" s="669" t="s">
        <v>501</v>
      </c>
      <c r="D10" s="670">
        <v>370298</v>
      </c>
      <c r="E10" s="670">
        <v>140707</v>
      </c>
      <c r="F10" s="670">
        <f t="shared" si="0"/>
        <v>511005</v>
      </c>
      <c r="G10" s="671">
        <f>F10/F17*100</f>
        <v>81.161503458462718</v>
      </c>
      <c r="H10" s="670">
        <v>389972</v>
      </c>
      <c r="I10" s="670">
        <v>150918</v>
      </c>
      <c r="J10" s="670">
        <f t="shared" si="1"/>
        <v>540890</v>
      </c>
      <c r="K10" s="672">
        <f>J10/J17*100</f>
        <v>82.195257235337465</v>
      </c>
      <c r="L10" s="103">
        <f t="shared" si="2"/>
        <v>105.84827937104333</v>
      </c>
    </row>
    <row r="11" spans="2:12" ht="15.75" x14ac:dyDescent="0.25">
      <c r="B11" s="327" t="s">
        <v>377</v>
      </c>
      <c r="C11" s="669" t="s">
        <v>502</v>
      </c>
      <c r="D11" s="670">
        <v>2759</v>
      </c>
      <c r="E11" s="670">
        <v>1411</v>
      </c>
      <c r="F11" s="670">
        <f t="shared" si="0"/>
        <v>4170</v>
      </c>
      <c r="G11" s="671">
        <f>F11/F17*100</f>
        <v>0.66230950660324162</v>
      </c>
      <c r="H11" s="670">
        <v>4108</v>
      </c>
      <c r="I11" s="670">
        <v>2936</v>
      </c>
      <c r="J11" s="670">
        <f t="shared" si="1"/>
        <v>7044</v>
      </c>
      <c r="K11" s="672">
        <f>J11/J17*100</f>
        <v>1.0704272439233802</v>
      </c>
      <c r="L11" s="103">
        <f t="shared" si="2"/>
        <v>168.92086330935251</v>
      </c>
    </row>
    <row r="12" spans="2:12" ht="15.75" x14ac:dyDescent="0.25">
      <c r="B12" s="327" t="s">
        <v>378</v>
      </c>
      <c r="C12" s="669" t="s">
        <v>503</v>
      </c>
      <c r="D12" s="670">
        <f>D10-D11</f>
        <v>367539</v>
      </c>
      <c r="E12" s="670">
        <f>E10-E11</f>
        <v>139296</v>
      </c>
      <c r="F12" s="670">
        <f>D12+E12</f>
        <v>506835</v>
      </c>
      <c r="G12" s="671">
        <f>F12/F17*100</f>
        <v>80.499193951859468</v>
      </c>
      <c r="H12" s="670">
        <f>H10-H11</f>
        <v>385864</v>
      </c>
      <c r="I12" s="670">
        <f>I10-I11</f>
        <v>147982</v>
      </c>
      <c r="J12" s="670">
        <f>H12+I12</f>
        <v>533846</v>
      </c>
      <c r="K12" s="672">
        <f>J12/J17*100</f>
        <v>81.124829991414089</v>
      </c>
      <c r="L12" s="103">
        <f t="shared" si="2"/>
        <v>105.32934781536399</v>
      </c>
    </row>
    <row r="13" spans="2:12" ht="15.75" x14ac:dyDescent="0.25">
      <c r="B13" s="327" t="s">
        <v>379</v>
      </c>
      <c r="C13" s="669" t="s">
        <v>504</v>
      </c>
      <c r="D13" s="670">
        <v>28231</v>
      </c>
      <c r="E13" s="670">
        <v>5747</v>
      </c>
      <c r="F13" s="670">
        <f t="shared" si="0"/>
        <v>33978</v>
      </c>
      <c r="G13" s="671">
        <f>F13/F17*100</f>
        <v>5.3966312746678531</v>
      </c>
      <c r="H13" s="670">
        <v>26764</v>
      </c>
      <c r="I13" s="670">
        <v>4540</v>
      </c>
      <c r="J13" s="670">
        <f t="shared" si="1"/>
        <v>31304</v>
      </c>
      <c r="K13" s="672">
        <f>J13/J17*100</f>
        <v>4.7570491828190651</v>
      </c>
      <c r="L13" s="103">
        <f t="shared" si="2"/>
        <v>92.130201895344044</v>
      </c>
    </row>
    <row r="14" spans="2:12" ht="15.75" x14ac:dyDescent="0.25">
      <c r="B14" s="327" t="s">
        <v>380</v>
      </c>
      <c r="C14" s="669" t="s">
        <v>505</v>
      </c>
      <c r="D14" s="670">
        <v>33061</v>
      </c>
      <c r="E14" s="670">
        <v>0</v>
      </c>
      <c r="F14" s="670">
        <f t="shared" si="0"/>
        <v>33061</v>
      </c>
      <c r="G14" s="671">
        <f>F14/F17*100</f>
        <v>5.2509867141030631</v>
      </c>
      <c r="H14" s="670">
        <v>33061</v>
      </c>
      <c r="I14" s="670">
        <v>0</v>
      </c>
      <c r="J14" s="670">
        <f t="shared" si="1"/>
        <v>33061</v>
      </c>
      <c r="K14" s="672">
        <f>J14/J17*100</f>
        <v>5.0240481418726395</v>
      </c>
      <c r="L14" s="103">
        <f t="shared" si="2"/>
        <v>100</v>
      </c>
    </row>
    <row r="15" spans="2:12" ht="15.75" x14ac:dyDescent="0.25">
      <c r="B15" s="327" t="s">
        <v>381</v>
      </c>
      <c r="C15" s="669" t="s">
        <v>37</v>
      </c>
      <c r="D15" s="670">
        <v>3415</v>
      </c>
      <c r="E15" s="670">
        <v>1304</v>
      </c>
      <c r="F15" s="670">
        <f t="shared" si="0"/>
        <v>4719</v>
      </c>
      <c r="G15" s="671">
        <f>F15/F17*100</f>
        <v>0.7495056502783447</v>
      </c>
      <c r="H15" s="670">
        <v>3565</v>
      </c>
      <c r="I15" s="670">
        <v>1248</v>
      </c>
      <c r="J15" s="670">
        <f t="shared" si="1"/>
        <v>4813</v>
      </c>
      <c r="K15" s="672">
        <f>J15/J17*100</f>
        <v>0.73139783148824944</v>
      </c>
      <c r="L15" s="103">
        <f t="shared" si="2"/>
        <v>101.99194744649289</v>
      </c>
    </row>
    <row r="16" spans="2:12" ht="16.5" thickBot="1" x14ac:dyDescent="0.3">
      <c r="B16" s="327" t="s">
        <v>382</v>
      </c>
      <c r="C16" s="688" t="s">
        <v>506</v>
      </c>
      <c r="D16" s="670">
        <v>3</v>
      </c>
      <c r="E16" s="670">
        <v>0</v>
      </c>
      <c r="F16" s="670">
        <f t="shared" si="0"/>
        <v>3</v>
      </c>
      <c r="G16" s="671">
        <f>F16/F17*100</f>
        <v>4.7648165942679253E-4</v>
      </c>
      <c r="H16" s="670">
        <v>10</v>
      </c>
      <c r="I16" s="670">
        <v>0</v>
      </c>
      <c r="J16" s="670">
        <f t="shared" si="1"/>
        <v>10</v>
      </c>
      <c r="K16" s="672">
        <f>J16/J17*100</f>
        <v>1.5196298181762923E-3</v>
      </c>
      <c r="L16" s="103">
        <f t="shared" si="2"/>
        <v>333.33333333333337</v>
      </c>
    </row>
    <row r="17" spans="2:12" ht="16.5" thickBot="1" x14ac:dyDescent="0.3">
      <c r="B17" s="1162" t="s">
        <v>230</v>
      </c>
      <c r="C17" s="1163"/>
      <c r="D17" s="683">
        <f>D8+D9+D12+D13+D14+D15-D16</f>
        <v>469987</v>
      </c>
      <c r="E17" s="683">
        <f>E8+E9+E12+E13+E14+E15-E16</f>
        <v>159628</v>
      </c>
      <c r="F17" s="683">
        <f>F8+F9+F12+F13+F14+F15-F16</f>
        <v>629615</v>
      </c>
      <c r="G17" s="684">
        <f>G8+G9+G12+G13+G14+G15+G16</f>
        <v>100.00095296331887</v>
      </c>
      <c r="H17" s="683">
        <f>H8+H9+H12+H13+H14+H15-H16</f>
        <v>491929</v>
      </c>
      <c r="I17" s="685">
        <f>I8+I9+I12+I13+I14+I15-I16</f>
        <v>166126</v>
      </c>
      <c r="J17" s="685">
        <f>J8+J9+J12+J13+J14+J15-J16</f>
        <v>658055</v>
      </c>
      <c r="K17" s="689">
        <f t="shared" ref="K17" si="3">K8+K9+K12+K13+K14+K15+K16</f>
        <v>100.00303925963635</v>
      </c>
      <c r="L17" s="690">
        <f t="shared" si="2"/>
        <v>104.51704613136599</v>
      </c>
    </row>
    <row r="18" spans="2:12" ht="15.75" x14ac:dyDescent="0.25">
      <c r="B18" s="1158" t="s">
        <v>231</v>
      </c>
      <c r="C18" s="1159"/>
      <c r="D18" s="1160"/>
      <c r="E18" s="1160"/>
      <c r="F18" s="1160"/>
      <c r="G18" s="1160"/>
      <c r="H18" s="1160"/>
      <c r="I18" s="1160"/>
      <c r="J18" s="1160"/>
      <c r="K18" s="1160"/>
      <c r="L18" s="1161"/>
    </row>
    <row r="19" spans="2:12" ht="15.75" x14ac:dyDescent="0.25">
      <c r="B19" s="673" t="s">
        <v>383</v>
      </c>
      <c r="C19" s="674" t="s">
        <v>507</v>
      </c>
      <c r="D19" s="675">
        <v>196769</v>
      </c>
      <c r="E19" s="675">
        <v>106797</v>
      </c>
      <c r="F19" s="675">
        <f>D19+E19</f>
        <v>303566</v>
      </c>
      <c r="G19" s="676">
        <f>F19/F22*100</f>
        <v>48.214543808517902</v>
      </c>
      <c r="H19" s="782">
        <v>207503</v>
      </c>
      <c r="I19" s="782">
        <v>107920</v>
      </c>
      <c r="J19" s="670">
        <f>H19+I19</f>
        <v>315423</v>
      </c>
      <c r="K19" s="677">
        <f>J19/J22*100</f>
        <v>47.932619613862066</v>
      </c>
      <c r="L19" s="678">
        <f>J19/F19*100</f>
        <v>103.90590514089193</v>
      </c>
    </row>
    <row r="20" spans="2:12" ht="15.75" x14ac:dyDescent="0.25">
      <c r="B20" s="673" t="s">
        <v>384</v>
      </c>
      <c r="C20" s="674" t="s">
        <v>42</v>
      </c>
      <c r="D20" s="675">
        <v>24218</v>
      </c>
      <c r="E20" s="675">
        <v>7517</v>
      </c>
      <c r="F20" s="675">
        <f>D20+E20</f>
        <v>31735</v>
      </c>
      <c r="G20" s="676">
        <f>F20/F22*100</f>
        <v>5.040381820636421</v>
      </c>
      <c r="H20" s="782">
        <v>23130</v>
      </c>
      <c r="I20" s="782">
        <v>7928</v>
      </c>
      <c r="J20" s="670">
        <f>H20+I20</f>
        <v>31058</v>
      </c>
      <c r="K20" s="677">
        <f>J20/J22*100</f>
        <v>4.7196662892919283</v>
      </c>
      <c r="L20" s="678">
        <f>J20/F20*100</f>
        <v>97.866708681266743</v>
      </c>
    </row>
    <row r="21" spans="2:12" ht="16.5" thickBot="1" x14ac:dyDescent="0.3">
      <c r="B21" s="673" t="s">
        <v>385</v>
      </c>
      <c r="C21" s="674" t="s">
        <v>44</v>
      </c>
      <c r="D21" s="675">
        <v>249000</v>
      </c>
      <c r="E21" s="675">
        <v>45314</v>
      </c>
      <c r="F21" s="675">
        <f>D21+E21</f>
        <v>294314</v>
      </c>
      <c r="G21" s="676">
        <f>F21/F22*100</f>
        <v>46.745074370845671</v>
      </c>
      <c r="H21" s="784">
        <v>261296</v>
      </c>
      <c r="I21" s="784">
        <v>50278</v>
      </c>
      <c r="J21" s="670">
        <f>H21+I21</f>
        <v>311574</v>
      </c>
      <c r="K21" s="677">
        <f>J21/J22*100</f>
        <v>47.347714096846012</v>
      </c>
      <c r="L21" s="678">
        <f>J21/F21*100</f>
        <v>105.86448486990085</v>
      </c>
    </row>
    <row r="22" spans="2:12" ht="16.5" thickBot="1" x14ac:dyDescent="0.3">
      <c r="B22" s="1162" t="s">
        <v>232</v>
      </c>
      <c r="C22" s="1163"/>
      <c r="D22" s="683">
        <f t="shared" ref="D22:I22" si="4">SUM(D19:D21)</f>
        <v>469987</v>
      </c>
      <c r="E22" s="683">
        <f t="shared" si="4"/>
        <v>159628</v>
      </c>
      <c r="F22" s="683">
        <f t="shared" si="4"/>
        <v>629615</v>
      </c>
      <c r="G22" s="684">
        <f t="shared" si="4"/>
        <v>100</v>
      </c>
      <c r="H22" s="685">
        <f t="shared" si="4"/>
        <v>491929</v>
      </c>
      <c r="I22" s="685">
        <f t="shared" si="4"/>
        <v>166126</v>
      </c>
      <c r="J22" s="685">
        <f>H22+I22</f>
        <v>658055</v>
      </c>
      <c r="K22" s="686">
        <f>SUM(K19:K21)</f>
        <v>100</v>
      </c>
      <c r="L22" s="687">
        <f>J22/F22*100</f>
        <v>104.51704613136599</v>
      </c>
    </row>
    <row r="23" spans="2:12" ht="16.5" thickBot="1" x14ac:dyDescent="0.3">
      <c r="B23" s="197" t="s">
        <v>386</v>
      </c>
      <c r="C23" s="198" t="s">
        <v>508</v>
      </c>
      <c r="D23" s="679">
        <v>357812</v>
      </c>
      <c r="E23" s="679">
        <v>62655</v>
      </c>
      <c r="F23" s="679">
        <f>D23+E23</f>
        <v>420467</v>
      </c>
      <c r="G23" s="680"/>
      <c r="H23" s="869">
        <v>190541</v>
      </c>
      <c r="I23" s="869">
        <v>35801</v>
      </c>
      <c r="J23" s="679">
        <f>H23+I23</f>
        <v>226342</v>
      </c>
      <c r="K23" s="681"/>
      <c r="L23" s="682">
        <f>J23/F23*100</f>
        <v>53.831097327495378</v>
      </c>
    </row>
    <row r="30" spans="2:12" x14ac:dyDescent="0.25">
      <c r="G30" s="867"/>
      <c r="H30" s="867"/>
    </row>
    <row r="31" spans="2:12" x14ac:dyDescent="0.25">
      <c r="G31" s="867"/>
      <c r="H31" s="868"/>
    </row>
    <row r="32" spans="2:12" x14ac:dyDescent="0.25">
      <c r="G32" s="867"/>
      <c r="H32" s="867"/>
    </row>
    <row r="33" spans="7:8" x14ac:dyDescent="0.25">
      <c r="G33" s="867"/>
      <c r="H33" s="867"/>
    </row>
    <row r="34" spans="7:8" x14ac:dyDescent="0.25">
      <c r="G34" s="867"/>
      <c r="H34" s="867"/>
    </row>
    <row r="35" spans="7:8" x14ac:dyDescent="0.25">
      <c r="G35" s="867"/>
      <c r="H35" s="867"/>
    </row>
    <row r="36" spans="7:8" x14ac:dyDescent="0.25">
      <c r="G36" s="867"/>
      <c r="H36" s="868"/>
    </row>
    <row r="37" spans="7:8" x14ac:dyDescent="0.25">
      <c r="G37" s="870"/>
      <c r="H37" s="870"/>
    </row>
    <row r="38" spans="7:8" x14ac:dyDescent="0.25">
      <c r="G38" s="871"/>
      <c r="H38" s="871"/>
    </row>
    <row r="39" spans="7:8" x14ac:dyDescent="0.25">
      <c r="G39" s="21"/>
      <c r="H39" s="21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workbookViewId="0">
      <selection activeCell="J13" sqref="J13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407</v>
      </c>
    </row>
    <row r="4" spans="2:12" ht="20.100000000000001" customHeight="1" thickBot="1" x14ac:dyDescent="0.3">
      <c r="B4" s="1173" t="s">
        <v>683</v>
      </c>
      <c r="C4" s="1174"/>
      <c r="D4" s="1174"/>
      <c r="E4" s="1174"/>
      <c r="F4" s="1174"/>
      <c r="G4" s="1174"/>
      <c r="H4" s="1174"/>
      <c r="I4" s="1174"/>
      <c r="J4" s="1174"/>
      <c r="K4" s="1174"/>
      <c r="L4" s="1175"/>
    </row>
    <row r="5" spans="2:12" ht="15.75" x14ac:dyDescent="0.25">
      <c r="B5" s="1176" t="s">
        <v>138</v>
      </c>
      <c r="C5" s="1177" t="s">
        <v>91</v>
      </c>
      <c r="D5" s="1177" t="s">
        <v>344</v>
      </c>
      <c r="E5" s="1177"/>
      <c r="F5" s="1177"/>
      <c r="G5" s="1177"/>
      <c r="H5" s="1177" t="s">
        <v>624</v>
      </c>
      <c r="I5" s="1177"/>
      <c r="J5" s="1177"/>
      <c r="K5" s="1177"/>
      <c r="L5" s="467" t="s">
        <v>2</v>
      </c>
    </row>
    <row r="6" spans="2:12" ht="16.5" thickBot="1" x14ac:dyDescent="0.3">
      <c r="B6" s="1073"/>
      <c r="C6" s="1178"/>
      <c r="D6" s="23" t="s">
        <v>233</v>
      </c>
      <c r="E6" s="23" t="s">
        <v>234</v>
      </c>
      <c r="F6" s="23" t="s">
        <v>20</v>
      </c>
      <c r="G6" s="23" t="s">
        <v>65</v>
      </c>
      <c r="H6" s="23" t="s">
        <v>233</v>
      </c>
      <c r="I6" s="23" t="s">
        <v>234</v>
      </c>
      <c r="J6" s="23" t="s">
        <v>20</v>
      </c>
      <c r="K6" s="23" t="s">
        <v>65</v>
      </c>
      <c r="L6" s="54" t="s">
        <v>572</v>
      </c>
    </row>
    <row r="7" spans="2:12" ht="15.75" thickBot="1" x14ac:dyDescent="0.3">
      <c r="B7" s="608">
        <v>1</v>
      </c>
      <c r="C7" s="702">
        <v>2</v>
      </c>
      <c r="D7" s="702">
        <v>3</v>
      </c>
      <c r="E7" s="702">
        <v>4</v>
      </c>
      <c r="F7" s="702" t="s">
        <v>448</v>
      </c>
      <c r="G7" s="702">
        <v>6</v>
      </c>
      <c r="H7" s="702">
        <v>7</v>
      </c>
      <c r="I7" s="702">
        <v>8</v>
      </c>
      <c r="J7" s="702" t="s">
        <v>449</v>
      </c>
      <c r="K7" s="702">
        <v>10</v>
      </c>
      <c r="L7" s="703">
        <v>11</v>
      </c>
    </row>
    <row r="8" spans="2:12" ht="15.75" x14ac:dyDescent="0.25">
      <c r="B8" s="696" t="s">
        <v>373</v>
      </c>
      <c r="C8" s="691" t="s">
        <v>236</v>
      </c>
      <c r="D8" s="692">
        <v>45676</v>
      </c>
      <c r="E8" s="692">
        <v>56995</v>
      </c>
      <c r="F8" s="692">
        <f>D8+E8</f>
        <v>102671</v>
      </c>
      <c r="G8" s="693">
        <f>F8/F11*100</f>
        <v>33.821640104623043</v>
      </c>
      <c r="H8" s="872">
        <v>20476</v>
      </c>
      <c r="I8" s="695">
        <v>360</v>
      </c>
      <c r="J8" s="994">
        <f>H8+I8</f>
        <v>20836</v>
      </c>
      <c r="K8" s="693">
        <f>J8/J$11*100</f>
        <v>6.6057326193714472</v>
      </c>
      <c r="L8" s="697">
        <f>I8/F8*100</f>
        <v>0.35063455113907527</v>
      </c>
    </row>
    <row r="9" spans="2:12" ht="15.75" x14ac:dyDescent="0.25">
      <c r="B9" s="696" t="s">
        <v>374</v>
      </c>
      <c r="C9" s="691" t="s">
        <v>237</v>
      </c>
      <c r="D9" s="692">
        <v>150186</v>
      </c>
      <c r="E9" s="695">
        <v>48888</v>
      </c>
      <c r="F9" s="692">
        <f>D9+E9</f>
        <v>199074</v>
      </c>
      <c r="G9" s="693">
        <f>F9/F11*100</f>
        <v>65.578490344768511</v>
      </c>
      <c r="H9" s="789">
        <v>186128</v>
      </c>
      <c r="I9" s="695">
        <v>106468</v>
      </c>
      <c r="J9" s="994">
        <f t="shared" ref="J9:J10" si="0">H9+I9</f>
        <v>292596</v>
      </c>
      <c r="K9" s="693">
        <f t="shared" ref="K9:K10" si="1">J9/J$11*100</f>
        <v>92.763051521290464</v>
      </c>
      <c r="L9" s="697">
        <f>I9/F9*100</f>
        <v>53.48161990013763</v>
      </c>
    </row>
    <row r="10" spans="2:12" ht="16.5" thickBot="1" x14ac:dyDescent="0.3">
      <c r="B10" s="696" t="s">
        <v>375</v>
      </c>
      <c r="C10" s="691" t="s">
        <v>463</v>
      </c>
      <c r="D10" s="692">
        <v>907</v>
      </c>
      <c r="E10" s="695">
        <v>914</v>
      </c>
      <c r="F10" s="692">
        <f>D10+E10</f>
        <v>1821</v>
      </c>
      <c r="G10" s="693">
        <f>F10/F11*100</f>
        <v>0.59986955060843439</v>
      </c>
      <c r="H10" s="873">
        <v>899</v>
      </c>
      <c r="I10" s="695">
        <v>1092</v>
      </c>
      <c r="J10" s="994">
        <f t="shared" si="0"/>
        <v>1991</v>
      </c>
      <c r="K10" s="693">
        <f t="shared" si="1"/>
        <v>0.63121585933809521</v>
      </c>
      <c r="L10" s="697">
        <f>I10/F10*100</f>
        <v>59.967051070840192</v>
      </c>
    </row>
    <row r="11" spans="2:12" ht="16.5" thickBot="1" x14ac:dyDescent="0.3">
      <c r="B11" s="1171" t="s">
        <v>238</v>
      </c>
      <c r="C11" s="1172"/>
      <c r="D11" s="698">
        <f t="shared" ref="D11:K11" si="2">SUM(D8:D10)</f>
        <v>196769</v>
      </c>
      <c r="E11" s="698">
        <f t="shared" si="2"/>
        <v>106797</v>
      </c>
      <c r="F11" s="698">
        <f t="shared" si="2"/>
        <v>303566</v>
      </c>
      <c r="G11" s="699">
        <f t="shared" si="2"/>
        <v>99.999999999999986</v>
      </c>
      <c r="H11" s="700">
        <f t="shared" si="2"/>
        <v>207503</v>
      </c>
      <c r="I11" s="698">
        <f t="shared" si="2"/>
        <v>107920</v>
      </c>
      <c r="J11" s="698">
        <f t="shared" si="2"/>
        <v>315423</v>
      </c>
      <c r="K11" s="699">
        <f t="shared" si="2"/>
        <v>100.00000000000001</v>
      </c>
      <c r="L11" s="701">
        <f>J11/F11*100</f>
        <v>103.90590514089193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E11 H11:I11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16"/>
  <sheetViews>
    <sheetView workbookViewId="0">
      <selection activeCell="K22" sqref="K22"/>
    </sheetView>
  </sheetViews>
  <sheetFormatPr defaultRowHeight="15" x14ac:dyDescent="0.25"/>
  <cols>
    <col min="1" max="1" width="9.140625" style="161"/>
    <col min="2" max="2" width="8" style="161" customWidth="1"/>
    <col min="3" max="3" width="32.85546875" style="161" customWidth="1"/>
    <col min="4" max="4" width="13.140625" style="161" customWidth="1"/>
    <col min="5" max="5" width="13.42578125" style="161" customWidth="1"/>
    <col min="6" max="6" width="13.140625" style="161" customWidth="1"/>
    <col min="7" max="7" width="10.42578125" style="161" customWidth="1"/>
    <col min="8" max="8" width="12.42578125" style="161" customWidth="1"/>
    <col min="9" max="9" width="12.28515625" style="161" customWidth="1"/>
    <col min="10" max="10" width="12.42578125" style="161" customWidth="1"/>
    <col min="11" max="11" width="10.42578125" style="161" customWidth="1"/>
    <col min="12" max="12" width="11.28515625" style="161" customWidth="1"/>
    <col min="13" max="16384" width="9.140625" style="161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65" t="s">
        <v>408</v>
      </c>
    </row>
    <row r="4" spans="2:12" ht="16.5" thickBot="1" x14ac:dyDescent="0.3">
      <c r="B4" s="1181" t="s">
        <v>682</v>
      </c>
      <c r="C4" s="1182"/>
      <c r="D4" s="1182"/>
      <c r="E4" s="1182"/>
      <c r="F4" s="1182"/>
      <c r="G4" s="1182"/>
      <c r="H4" s="1182"/>
      <c r="I4" s="1182"/>
      <c r="J4" s="1182"/>
      <c r="K4" s="1182"/>
      <c r="L4" s="1183"/>
    </row>
    <row r="5" spans="2:12" ht="14.45" customHeight="1" x14ac:dyDescent="0.25">
      <c r="B5" s="1167" t="s">
        <v>138</v>
      </c>
      <c r="C5" s="1169" t="s">
        <v>239</v>
      </c>
      <c r="D5" s="1154" t="s">
        <v>344</v>
      </c>
      <c r="E5" s="1154"/>
      <c r="F5" s="1154"/>
      <c r="G5" s="1154"/>
      <c r="H5" s="1154" t="s">
        <v>624</v>
      </c>
      <c r="I5" s="1154"/>
      <c r="J5" s="1154"/>
      <c r="K5" s="1154"/>
      <c r="L5" s="331" t="s">
        <v>2</v>
      </c>
    </row>
    <row r="6" spans="2:12" ht="15" customHeight="1" x14ac:dyDescent="0.25">
      <c r="B6" s="1184"/>
      <c r="C6" s="1185"/>
      <c r="D6" s="1187" t="s">
        <v>226</v>
      </c>
      <c r="E6" s="1187" t="s">
        <v>450</v>
      </c>
      <c r="F6" s="1187" t="s">
        <v>20</v>
      </c>
      <c r="G6" s="1188" t="s">
        <v>65</v>
      </c>
      <c r="H6" s="1188" t="s">
        <v>240</v>
      </c>
      <c r="I6" s="1188" t="s">
        <v>227</v>
      </c>
      <c r="J6" s="1188" t="s">
        <v>20</v>
      </c>
      <c r="K6" s="1188" t="s">
        <v>65</v>
      </c>
      <c r="L6" s="1189" t="s">
        <v>572</v>
      </c>
    </row>
    <row r="7" spans="2:12" ht="15.75" customHeight="1" thickBot="1" x14ac:dyDescent="0.3">
      <c r="B7" s="1168"/>
      <c r="C7" s="1186"/>
      <c r="D7" s="1155"/>
      <c r="E7" s="1155"/>
      <c r="F7" s="1155"/>
      <c r="G7" s="1036"/>
      <c r="H7" s="1036"/>
      <c r="I7" s="1036"/>
      <c r="J7" s="1036"/>
      <c r="K7" s="1036"/>
      <c r="L7" s="1190"/>
    </row>
    <row r="8" spans="2:12" s="162" customFormat="1" ht="15.75" thickBot="1" x14ac:dyDescent="0.3">
      <c r="B8" s="706">
        <v>1</v>
      </c>
      <c r="C8" s="707">
        <v>2</v>
      </c>
      <c r="D8" s="707">
        <v>3</v>
      </c>
      <c r="E8" s="707">
        <v>4</v>
      </c>
      <c r="F8" s="707" t="s">
        <v>464</v>
      </c>
      <c r="G8" s="707">
        <v>6</v>
      </c>
      <c r="H8" s="707">
        <v>7</v>
      </c>
      <c r="I8" s="707">
        <v>8</v>
      </c>
      <c r="J8" s="707" t="s">
        <v>449</v>
      </c>
      <c r="K8" s="707">
        <v>10</v>
      </c>
      <c r="L8" s="708">
        <v>11</v>
      </c>
    </row>
    <row r="9" spans="2:12" ht="15.75" x14ac:dyDescent="0.25">
      <c r="B9" s="327" t="s">
        <v>373</v>
      </c>
      <c r="C9" s="105" t="s">
        <v>241</v>
      </c>
      <c r="D9" s="229">
        <v>48076</v>
      </c>
      <c r="E9" s="229">
        <v>0</v>
      </c>
      <c r="F9" s="229">
        <f t="shared" ref="F9:F15" si="0">D9+E9</f>
        <v>48076</v>
      </c>
      <c r="G9" s="163">
        <f>F9/F16*100</f>
        <v>16.33465729361679</v>
      </c>
      <c r="H9" s="872">
        <v>48076</v>
      </c>
      <c r="I9" s="838">
        <v>0</v>
      </c>
      <c r="J9" s="106">
        <f t="shared" ref="J9:J15" si="1">H9+I9</f>
        <v>48076</v>
      </c>
      <c r="K9" s="163">
        <f>J9/J16*100</f>
        <v>15.430042301347353</v>
      </c>
      <c r="L9" s="107">
        <f>J9/F9*100</f>
        <v>100</v>
      </c>
    </row>
    <row r="10" spans="2:12" ht="18.75" customHeight="1" x14ac:dyDescent="0.25">
      <c r="B10" s="327" t="s">
        <v>374</v>
      </c>
      <c r="C10" s="105" t="s">
        <v>94</v>
      </c>
      <c r="D10" s="229">
        <v>3868</v>
      </c>
      <c r="E10" s="229">
        <v>31600</v>
      </c>
      <c r="F10" s="229">
        <f t="shared" si="0"/>
        <v>35468</v>
      </c>
      <c r="G10" s="163">
        <f>F10/F16*100</f>
        <v>12.050869974415516</v>
      </c>
      <c r="H10" s="789">
        <v>3868</v>
      </c>
      <c r="I10" s="789">
        <v>33100</v>
      </c>
      <c r="J10" s="106">
        <f t="shared" si="1"/>
        <v>36968</v>
      </c>
      <c r="K10" s="163">
        <f>J10/J16*100</f>
        <v>11.864918125389153</v>
      </c>
      <c r="L10" s="107">
        <f>J10/F10*100</f>
        <v>104.22916431713094</v>
      </c>
    </row>
    <row r="11" spans="2:12" ht="20.25" customHeight="1" x14ac:dyDescent="0.25">
      <c r="B11" s="327" t="s">
        <v>375</v>
      </c>
      <c r="C11" s="164" t="s">
        <v>451</v>
      </c>
      <c r="D11" s="229">
        <v>196938</v>
      </c>
      <c r="E11" s="106">
        <v>0</v>
      </c>
      <c r="F11" s="106">
        <f t="shared" si="0"/>
        <v>196938</v>
      </c>
      <c r="G11" s="163">
        <f>F11/F16*100</f>
        <v>66.91311128401496</v>
      </c>
      <c r="H11" s="789">
        <v>209248</v>
      </c>
      <c r="I11" s="828">
        <v>0</v>
      </c>
      <c r="J11" s="106">
        <f t="shared" si="1"/>
        <v>209248</v>
      </c>
      <c r="K11" s="163">
        <f>J11/J16*100</f>
        <v>67.158363663206813</v>
      </c>
      <c r="L11" s="107">
        <f>J11/F11*100</f>
        <v>106.25069818927784</v>
      </c>
    </row>
    <row r="12" spans="2:12" ht="15.75" x14ac:dyDescent="0.25">
      <c r="B12" s="327" t="s">
        <v>377</v>
      </c>
      <c r="C12" s="105" t="s">
        <v>242</v>
      </c>
      <c r="D12" s="229">
        <v>0</v>
      </c>
      <c r="E12" s="229">
        <v>0</v>
      </c>
      <c r="F12" s="229">
        <f t="shared" si="0"/>
        <v>0</v>
      </c>
      <c r="G12" s="163">
        <f>F12/F16*100</f>
        <v>0</v>
      </c>
      <c r="H12" s="828">
        <v>0</v>
      </c>
      <c r="I12" s="828">
        <v>0</v>
      </c>
      <c r="J12" s="106">
        <f t="shared" si="1"/>
        <v>0</v>
      </c>
      <c r="K12" s="163">
        <f>J12/J16*100</f>
        <v>0</v>
      </c>
      <c r="L12" s="107">
        <v>0</v>
      </c>
    </row>
    <row r="13" spans="2:12" ht="15.75" x14ac:dyDescent="0.25">
      <c r="B13" s="327" t="s">
        <v>378</v>
      </c>
      <c r="C13" s="105" t="s">
        <v>243</v>
      </c>
      <c r="D13" s="229">
        <v>0</v>
      </c>
      <c r="E13" s="229">
        <v>9191</v>
      </c>
      <c r="F13" s="229">
        <f t="shared" si="0"/>
        <v>9191</v>
      </c>
      <c r="G13" s="163">
        <f>F13/F16*100</f>
        <v>3.1228021296620332</v>
      </c>
      <c r="H13" s="828">
        <v>0</v>
      </c>
      <c r="I13" s="789">
        <v>9168</v>
      </c>
      <c r="J13" s="106">
        <f t="shared" si="1"/>
        <v>9168</v>
      </c>
      <c r="K13" s="163">
        <f>J13/J16*100</f>
        <v>2.9424791542298139</v>
      </c>
      <c r="L13" s="107">
        <f>J13/F13*100</f>
        <v>99.749755195299755</v>
      </c>
    </row>
    <row r="14" spans="2:12" ht="15.75" x14ac:dyDescent="0.25">
      <c r="B14" s="327" t="s">
        <v>379</v>
      </c>
      <c r="C14" s="105" t="s">
        <v>244</v>
      </c>
      <c r="D14" s="229">
        <v>0</v>
      </c>
      <c r="E14" s="229">
        <v>2528</v>
      </c>
      <c r="F14" s="229">
        <f t="shared" si="0"/>
        <v>2528</v>
      </c>
      <c r="G14" s="163">
        <f>F14/F16*100</f>
        <v>0.8589319751697988</v>
      </c>
      <c r="H14" s="828">
        <v>0</v>
      </c>
      <c r="I14" s="789">
        <v>3568</v>
      </c>
      <c r="J14" s="106">
        <f t="shared" si="1"/>
        <v>3568</v>
      </c>
      <c r="K14" s="163">
        <f>J14/J16*100</f>
        <v>1.1451533183128244</v>
      </c>
      <c r="L14" s="107">
        <f>J14/F14*100</f>
        <v>141.13924050632912</v>
      </c>
    </row>
    <row r="15" spans="2:12" ht="16.5" thickBot="1" x14ac:dyDescent="0.3">
      <c r="B15" s="327" t="s">
        <v>380</v>
      </c>
      <c r="C15" s="105" t="s">
        <v>245</v>
      </c>
      <c r="D15" s="229">
        <v>118</v>
      </c>
      <c r="E15" s="229">
        <v>2000</v>
      </c>
      <c r="F15" s="229">
        <f t="shared" si="0"/>
        <v>2118</v>
      </c>
      <c r="G15" s="163">
        <f>F15/F16*100</f>
        <v>0.71962734312089938</v>
      </c>
      <c r="H15" s="873">
        <v>104</v>
      </c>
      <c r="I15" s="797">
        <v>4442</v>
      </c>
      <c r="J15" s="106">
        <f t="shared" si="1"/>
        <v>4546</v>
      </c>
      <c r="K15" s="163">
        <f>J15/J16*100</f>
        <v>1.4590434375140415</v>
      </c>
      <c r="L15" s="107">
        <f>J15/F15*100</f>
        <v>214.63644948064214</v>
      </c>
    </row>
    <row r="16" spans="2:12" ht="16.5" thickBot="1" x14ac:dyDescent="0.3">
      <c r="B16" s="1179" t="s">
        <v>246</v>
      </c>
      <c r="C16" s="1180"/>
      <c r="D16" s="709">
        <f t="shared" ref="D16:K16" si="2">SUM(D9:D15)</f>
        <v>249000</v>
      </c>
      <c r="E16" s="709">
        <f t="shared" si="2"/>
        <v>45319</v>
      </c>
      <c r="F16" s="709">
        <f t="shared" si="2"/>
        <v>294319</v>
      </c>
      <c r="G16" s="710">
        <f t="shared" si="2"/>
        <v>100</v>
      </c>
      <c r="H16" s="709">
        <f t="shared" si="2"/>
        <v>261296</v>
      </c>
      <c r="I16" s="169">
        <f t="shared" si="2"/>
        <v>50278</v>
      </c>
      <c r="J16" s="169">
        <f t="shared" si="2"/>
        <v>311574</v>
      </c>
      <c r="K16" s="710">
        <f t="shared" si="2"/>
        <v>100</v>
      </c>
      <c r="L16" s="172">
        <f>J16/F16*100</f>
        <v>105.86268640488721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K12"/>
  <sheetViews>
    <sheetView workbookViewId="0">
      <selection activeCell="G19" sqref="G19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4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5" t="s">
        <v>13</v>
      </c>
      <c r="D4" s="48"/>
      <c r="E4" s="48"/>
      <c r="F4" s="48"/>
      <c r="G4" s="48"/>
      <c r="H4" s="48"/>
      <c r="I4" s="48"/>
      <c r="J4" s="48"/>
      <c r="K4" s="66" t="s">
        <v>396</v>
      </c>
    </row>
    <row r="5" spans="2:11" ht="20.100000000000001" customHeight="1" thickBot="1" x14ac:dyDescent="0.3">
      <c r="B5" s="1029" t="s">
        <v>715</v>
      </c>
      <c r="C5" s="1030"/>
      <c r="D5" s="1030"/>
      <c r="E5" s="1030"/>
      <c r="F5" s="1030"/>
      <c r="G5" s="1030"/>
      <c r="H5" s="1030"/>
      <c r="I5" s="1030"/>
      <c r="J5" s="1030"/>
      <c r="K5" s="1031"/>
    </row>
    <row r="6" spans="2:11" ht="18" customHeight="1" x14ac:dyDescent="0.25">
      <c r="B6" s="1027" t="s">
        <v>138</v>
      </c>
      <c r="C6" s="1032" t="s">
        <v>8</v>
      </c>
      <c r="D6" s="1032" t="s">
        <v>1</v>
      </c>
      <c r="E6" s="1032"/>
      <c r="F6" s="1032" t="s">
        <v>340</v>
      </c>
      <c r="G6" s="1032"/>
      <c r="H6" s="1032" t="s">
        <v>618</v>
      </c>
      <c r="I6" s="1032"/>
      <c r="J6" s="1032" t="s">
        <v>2</v>
      </c>
      <c r="K6" s="1034"/>
    </row>
    <row r="7" spans="2:11" ht="16.5" thickBot="1" x14ac:dyDescent="0.3">
      <c r="B7" s="1028"/>
      <c r="C7" s="1033"/>
      <c r="D7" s="231" t="s">
        <v>3</v>
      </c>
      <c r="E7" s="231" t="s">
        <v>28</v>
      </c>
      <c r="F7" s="231" t="s">
        <v>3</v>
      </c>
      <c r="G7" s="231" t="s">
        <v>28</v>
      </c>
      <c r="H7" s="231" t="s">
        <v>3</v>
      </c>
      <c r="I7" s="231" t="s">
        <v>28</v>
      </c>
      <c r="J7" s="231" t="s">
        <v>514</v>
      </c>
      <c r="K7" s="122" t="s">
        <v>515</v>
      </c>
    </row>
    <row r="8" spans="2:11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5">
        <v>10</v>
      </c>
    </row>
    <row r="9" spans="2:11" ht="15.75" x14ac:dyDescent="0.25">
      <c r="B9" s="396" t="s">
        <v>373</v>
      </c>
      <c r="C9" s="397" t="s">
        <v>9</v>
      </c>
      <c r="D9" s="116">
        <v>41619</v>
      </c>
      <c r="E9" s="127">
        <f>D9/D$12*100</f>
        <v>3.2022005078094948</v>
      </c>
      <c r="F9" s="116">
        <v>41619</v>
      </c>
      <c r="G9" s="127">
        <f>F9/F$12*100</f>
        <v>3.2022029716111193</v>
      </c>
      <c r="H9" s="116">
        <v>41619</v>
      </c>
      <c r="I9" s="127">
        <f>H9/H12*100</f>
        <v>3.2022005078094948</v>
      </c>
      <c r="J9" s="398">
        <f>F9/D9*100</f>
        <v>100</v>
      </c>
      <c r="K9" s="399">
        <f>H9/F9*100</f>
        <v>100</v>
      </c>
    </row>
    <row r="10" spans="2:11" ht="18.75" customHeight="1" x14ac:dyDescent="0.25">
      <c r="B10" s="400" t="s">
        <v>374</v>
      </c>
      <c r="C10" s="391" t="s">
        <v>10</v>
      </c>
      <c r="D10" s="68">
        <v>139637</v>
      </c>
      <c r="E10" s="128">
        <f t="shared" ref="E10:E11" si="0">D10/D$12*100</f>
        <v>10.743787027775641</v>
      </c>
      <c r="F10" s="68">
        <v>139355</v>
      </c>
      <c r="G10" s="128">
        <f t="shared" ref="G10:G11" si="1">F10/F$12*100</f>
        <v>10.722097962682128</v>
      </c>
      <c r="H10" s="68">
        <v>140547</v>
      </c>
      <c r="I10" s="128">
        <f>H10/H12*100</f>
        <v>10.813803185350466</v>
      </c>
      <c r="J10" s="392">
        <f t="shared" ref="J10:J12" si="2">F10/D10*100</f>
        <v>99.798047795355103</v>
      </c>
      <c r="K10" s="401">
        <f t="shared" ref="K10:K12" si="3">H10/F10*100</f>
        <v>100.85536938035951</v>
      </c>
    </row>
    <row r="11" spans="2:11" ht="20.25" customHeight="1" thickBot="1" x14ac:dyDescent="0.3">
      <c r="B11" s="402" t="s">
        <v>375</v>
      </c>
      <c r="C11" s="403" t="s">
        <v>11</v>
      </c>
      <c r="D11" s="404">
        <v>1118444</v>
      </c>
      <c r="E11" s="133">
        <f t="shared" si="0"/>
        <v>86.054012464414868</v>
      </c>
      <c r="F11" s="404">
        <v>1118725</v>
      </c>
      <c r="G11" s="133">
        <f t="shared" si="1"/>
        <v>86.075699065706758</v>
      </c>
      <c r="H11" s="404">
        <v>1117534</v>
      </c>
      <c r="I11" s="133">
        <f>H11/H12*100</f>
        <v>85.983996306840041</v>
      </c>
      <c r="J11" s="405">
        <f t="shared" si="2"/>
        <v>100.02512419039309</v>
      </c>
      <c r="K11" s="406">
        <f t="shared" si="3"/>
        <v>99.893539520436221</v>
      </c>
    </row>
    <row r="12" spans="2:11" ht="19.5" customHeight="1" thickBot="1" x14ac:dyDescent="0.3">
      <c r="B12" s="1025" t="s">
        <v>12</v>
      </c>
      <c r="C12" s="1026"/>
      <c r="D12" s="67">
        <f t="shared" ref="D12:I12" si="4">SUM(D9:D11)</f>
        <v>1299700</v>
      </c>
      <c r="E12" s="95">
        <f t="shared" si="4"/>
        <v>100</v>
      </c>
      <c r="F12" s="67">
        <f t="shared" si="4"/>
        <v>1299699</v>
      </c>
      <c r="G12" s="95">
        <f t="shared" si="4"/>
        <v>100</v>
      </c>
      <c r="H12" s="67">
        <f t="shared" si="4"/>
        <v>1299700</v>
      </c>
      <c r="I12" s="95">
        <f t="shared" si="4"/>
        <v>100</v>
      </c>
      <c r="J12" s="268">
        <f t="shared" si="2"/>
        <v>99.9999230591675</v>
      </c>
      <c r="K12" s="139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topLeftCell="A2" workbookViewId="0">
      <selection activeCell="K20" sqref="K20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66"/>
      <c r="C2" s="166"/>
      <c r="D2" s="166"/>
      <c r="E2" s="166"/>
      <c r="F2" s="166"/>
      <c r="G2" s="166"/>
      <c r="H2" s="166"/>
      <c r="I2" s="166"/>
      <c r="J2" s="166"/>
    </row>
    <row r="3" spans="2:10" ht="20.100000000000001" customHeight="1" thickBot="1" x14ac:dyDescent="0.3">
      <c r="B3" s="161"/>
      <c r="C3" s="1"/>
      <c r="D3" s="1"/>
      <c r="E3" s="1"/>
      <c r="F3" s="1"/>
      <c r="G3" s="1"/>
      <c r="H3" s="1"/>
      <c r="I3" s="1"/>
      <c r="J3" s="165" t="s">
        <v>409</v>
      </c>
    </row>
    <row r="4" spans="2:10" ht="16.5" thickBot="1" x14ac:dyDescent="0.3">
      <c r="B4" s="1193" t="s">
        <v>681</v>
      </c>
      <c r="C4" s="1194"/>
      <c r="D4" s="1194"/>
      <c r="E4" s="1194"/>
      <c r="F4" s="1194"/>
      <c r="G4" s="1194"/>
      <c r="H4" s="1194"/>
      <c r="I4" s="1194"/>
      <c r="J4" s="1195"/>
    </row>
    <row r="5" spans="2:10" ht="15.75" x14ac:dyDescent="0.25">
      <c r="B5" s="1167" t="s">
        <v>138</v>
      </c>
      <c r="C5" s="1154" t="s">
        <v>91</v>
      </c>
      <c r="D5" s="1154" t="s">
        <v>344</v>
      </c>
      <c r="E5" s="1154"/>
      <c r="F5" s="1154"/>
      <c r="G5" s="1154" t="s">
        <v>624</v>
      </c>
      <c r="H5" s="1154"/>
      <c r="I5" s="1154"/>
      <c r="J5" s="331" t="s">
        <v>2</v>
      </c>
    </row>
    <row r="6" spans="2:10" ht="16.5" thickBot="1" x14ac:dyDescent="0.3">
      <c r="B6" s="1168"/>
      <c r="C6" s="1155"/>
      <c r="D6" s="315" t="s">
        <v>233</v>
      </c>
      <c r="E6" s="315" t="s">
        <v>234</v>
      </c>
      <c r="F6" s="315" t="s">
        <v>20</v>
      </c>
      <c r="G6" s="315" t="s">
        <v>233</v>
      </c>
      <c r="H6" s="315" t="s">
        <v>234</v>
      </c>
      <c r="I6" s="315" t="s">
        <v>20</v>
      </c>
      <c r="J6" s="332" t="s">
        <v>544</v>
      </c>
    </row>
    <row r="7" spans="2:10" ht="12" customHeight="1" thickBot="1" x14ac:dyDescent="0.3">
      <c r="B7" s="713">
        <v>1</v>
      </c>
      <c r="C7" s="707">
        <v>2</v>
      </c>
      <c r="D7" s="707">
        <v>3</v>
      </c>
      <c r="E7" s="707">
        <v>4</v>
      </c>
      <c r="F7" s="707" t="s">
        <v>448</v>
      </c>
      <c r="G7" s="707">
        <v>6</v>
      </c>
      <c r="H7" s="707">
        <v>7</v>
      </c>
      <c r="I7" s="707" t="s">
        <v>465</v>
      </c>
      <c r="J7" s="708">
        <v>9</v>
      </c>
    </row>
    <row r="8" spans="2:10" ht="15.75" x14ac:dyDescent="0.25">
      <c r="B8" s="167" t="s">
        <v>373</v>
      </c>
      <c r="C8" s="105" t="s">
        <v>247</v>
      </c>
      <c r="D8" s="106">
        <v>370298</v>
      </c>
      <c r="E8" s="106">
        <v>140707</v>
      </c>
      <c r="F8" s="106">
        <f>D8+E8</f>
        <v>511005</v>
      </c>
      <c r="G8" s="872">
        <v>389972</v>
      </c>
      <c r="H8" s="872">
        <v>150918</v>
      </c>
      <c r="I8" s="106">
        <f>G8+H8</f>
        <v>540890</v>
      </c>
      <c r="J8" s="107">
        <f>I8/F8*100</f>
        <v>105.84827937104333</v>
      </c>
    </row>
    <row r="9" spans="2:10" ht="16.5" thickBot="1" x14ac:dyDescent="0.3">
      <c r="B9" s="167" t="s">
        <v>374</v>
      </c>
      <c r="C9" s="105" t="s">
        <v>248</v>
      </c>
      <c r="D9" s="106">
        <v>2759</v>
      </c>
      <c r="E9" s="106">
        <v>1411</v>
      </c>
      <c r="F9" s="106">
        <f>D9+E9</f>
        <v>4170</v>
      </c>
      <c r="G9" s="797">
        <v>4108</v>
      </c>
      <c r="H9" s="797">
        <v>2936</v>
      </c>
      <c r="I9" s="106">
        <f>G9+H9</f>
        <v>7044</v>
      </c>
      <c r="J9" s="107">
        <f>I9/F9*100</f>
        <v>168.92086330935251</v>
      </c>
    </row>
    <row r="10" spans="2:10" ht="16.5" thickBot="1" x14ac:dyDescent="0.3">
      <c r="B10" s="1191" t="s">
        <v>466</v>
      </c>
      <c r="C10" s="1192"/>
      <c r="D10" s="711">
        <f t="shared" ref="D10:I10" si="0">D8-D9</f>
        <v>367539</v>
      </c>
      <c r="E10" s="711">
        <f t="shared" si="0"/>
        <v>139296</v>
      </c>
      <c r="F10" s="711">
        <f>F8-F9</f>
        <v>506835</v>
      </c>
      <c r="G10" s="169">
        <f t="shared" si="0"/>
        <v>385864</v>
      </c>
      <c r="H10" s="169">
        <f t="shared" si="0"/>
        <v>147982</v>
      </c>
      <c r="I10" s="169">
        <f t="shared" si="0"/>
        <v>533846</v>
      </c>
      <c r="J10" s="712">
        <f>I10/F10*100</f>
        <v>105.32934781536399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2:H22"/>
  <sheetViews>
    <sheetView workbookViewId="0">
      <selection activeCell="G28" sqref="G28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65" t="s">
        <v>409</v>
      </c>
    </row>
    <row r="3" spans="2:8" ht="16.5" thickBot="1" x14ac:dyDescent="0.3">
      <c r="B3" s="1193" t="s">
        <v>680</v>
      </c>
      <c r="C3" s="1194"/>
      <c r="D3" s="1194"/>
      <c r="E3" s="1194"/>
      <c r="F3" s="1194"/>
      <c r="G3" s="1194"/>
      <c r="H3" s="1195"/>
    </row>
    <row r="4" spans="2:8" x14ac:dyDescent="0.25">
      <c r="B4" s="1167" t="s">
        <v>138</v>
      </c>
      <c r="C4" s="1154" t="s">
        <v>249</v>
      </c>
      <c r="D4" s="1154" t="s">
        <v>250</v>
      </c>
      <c r="E4" s="314" t="s">
        <v>251</v>
      </c>
      <c r="F4" s="314" t="s">
        <v>253</v>
      </c>
      <c r="G4" s="1154" t="s">
        <v>20</v>
      </c>
      <c r="H4" s="1196" t="s">
        <v>65</v>
      </c>
    </row>
    <row r="5" spans="2:8" ht="16.5" thickBot="1" x14ac:dyDescent="0.3">
      <c r="B5" s="1168"/>
      <c r="C5" s="1155"/>
      <c r="D5" s="1155"/>
      <c r="E5" s="315" t="s">
        <v>252</v>
      </c>
      <c r="F5" s="315" t="s">
        <v>254</v>
      </c>
      <c r="G5" s="1155"/>
      <c r="H5" s="1197"/>
    </row>
    <row r="6" spans="2:8" ht="16.5" thickBot="1" x14ac:dyDescent="0.3">
      <c r="B6" s="706">
        <v>1</v>
      </c>
      <c r="C6" s="715">
        <v>2</v>
      </c>
      <c r="D6" s="715">
        <v>3</v>
      </c>
      <c r="E6" s="715">
        <v>4</v>
      </c>
      <c r="F6" s="715">
        <v>5</v>
      </c>
      <c r="G6" s="715" t="s">
        <v>467</v>
      </c>
      <c r="H6" s="716">
        <v>7</v>
      </c>
    </row>
    <row r="7" spans="2:8" x14ac:dyDescent="0.25">
      <c r="B7" s="900" t="s">
        <v>373</v>
      </c>
      <c r="C7" s="1198" t="s">
        <v>255</v>
      </c>
      <c r="D7" s="1198"/>
      <c r="E7" s="901"/>
      <c r="F7" s="902"/>
      <c r="G7" s="903"/>
      <c r="H7" s="904"/>
    </row>
    <row r="8" spans="2:8" x14ac:dyDescent="0.25">
      <c r="B8" s="176" t="s">
        <v>345</v>
      </c>
      <c r="C8" s="874" t="s">
        <v>256</v>
      </c>
      <c r="D8" s="828">
        <v>286</v>
      </c>
      <c r="E8" s="789">
        <v>8360</v>
      </c>
      <c r="F8" s="828">
        <v>18</v>
      </c>
      <c r="G8" s="106">
        <f>D8+E8+F8</f>
        <v>8664</v>
      </c>
      <c r="H8" s="328">
        <f>G8/G$13*100</f>
        <v>55.842732839187882</v>
      </c>
    </row>
    <row r="9" spans="2:8" x14ac:dyDescent="0.25">
      <c r="B9" s="176" t="s">
        <v>346</v>
      </c>
      <c r="C9" s="874" t="s">
        <v>257</v>
      </c>
      <c r="D9" s="828">
        <v>116</v>
      </c>
      <c r="E9" s="789">
        <v>3003</v>
      </c>
      <c r="F9" s="828">
        <v>9</v>
      </c>
      <c r="G9" s="106">
        <f>D9+E9+F9</f>
        <v>3128</v>
      </c>
      <c r="H9" s="328">
        <f t="shared" ref="H9:H12" si="0">G9/G$13*100</f>
        <v>20.16113438607799</v>
      </c>
    </row>
    <row r="10" spans="2:8" x14ac:dyDescent="0.25">
      <c r="B10" s="176" t="s">
        <v>347</v>
      </c>
      <c r="C10" s="874" t="s">
        <v>258</v>
      </c>
      <c r="D10" s="828">
        <v>19</v>
      </c>
      <c r="E10" s="789">
        <v>1121</v>
      </c>
      <c r="F10" s="828">
        <v>0</v>
      </c>
      <c r="G10" s="106">
        <f>D10+E10+F10</f>
        <v>1140</v>
      </c>
      <c r="H10" s="328">
        <f t="shared" si="0"/>
        <v>7.3477280051563012</v>
      </c>
    </row>
    <row r="11" spans="2:8" x14ac:dyDescent="0.25">
      <c r="B11" s="176" t="s">
        <v>348</v>
      </c>
      <c r="C11" s="874" t="s">
        <v>259</v>
      </c>
      <c r="D11" s="828">
        <v>92</v>
      </c>
      <c r="E11" s="789">
        <v>2329</v>
      </c>
      <c r="F11" s="828">
        <v>9</v>
      </c>
      <c r="G11" s="106">
        <f>D11+E11+F11</f>
        <v>2430</v>
      </c>
      <c r="H11" s="328">
        <f t="shared" si="0"/>
        <v>15.662262326780535</v>
      </c>
    </row>
    <row r="12" spans="2:8" ht="16.5" thickBot="1" x14ac:dyDescent="0.3">
      <c r="B12" s="176" t="s">
        <v>349</v>
      </c>
      <c r="C12" s="874" t="s">
        <v>79</v>
      </c>
      <c r="D12" s="873">
        <v>38</v>
      </c>
      <c r="E12" s="873">
        <v>115</v>
      </c>
      <c r="F12" s="873">
        <v>0</v>
      </c>
      <c r="G12" s="106">
        <f>D12+E12+F12</f>
        <v>153</v>
      </c>
      <c r="H12" s="328">
        <f t="shared" si="0"/>
        <v>0.98614244279729302</v>
      </c>
    </row>
    <row r="13" spans="2:8" ht="16.5" thickBot="1" x14ac:dyDescent="0.3">
      <c r="B13" s="1199" t="s">
        <v>575</v>
      </c>
      <c r="C13" s="1200"/>
      <c r="D13" s="875">
        <f>SUM(D8:D12)</f>
        <v>551</v>
      </c>
      <c r="E13" s="875">
        <f>SUM(E8:E12)</f>
        <v>14928</v>
      </c>
      <c r="F13" s="875">
        <f>SUM(F8:F12)</f>
        <v>36</v>
      </c>
      <c r="G13" s="169">
        <f>SUM(G8:G12)</f>
        <v>15515</v>
      </c>
      <c r="H13" s="172">
        <f>SUM(H8:H12)</f>
        <v>100</v>
      </c>
    </row>
    <row r="14" spans="2:8" x14ac:dyDescent="0.25">
      <c r="B14" s="905" t="s">
        <v>374</v>
      </c>
      <c r="C14" s="1201" t="s">
        <v>260</v>
      </c>
      <c r="D14" s="1201"/>
      <c r="E14" s="906"/>
      <c r="F14" s="906"/>
      <c r="G14" s="907"/>
      <c r="H14" s="908"/>
    </row>
    <row r="15" spans="2:8" x14ac:dyDescent="0.25">
      <c r="B15" s="91" t="s">
        <v>345</v>
      </c>
      <c r="C15" s="874" t="s">
        <v>256</v>
      </c>
      <c r="D15" s="789">
        <v>3136</v>
      </c>
      <c r="E15" s="789">
        <v>90820</v>
      </c>
      <c r="F15" s="828">
        <v>208</v>
      </c>
      <c r="G15" s="106">
        <f t="shared" ref="G15:G20" si="1">D15+E15+F15</f>
        <v>94164</v>
      </c>
      <c r="H15" s="328">
        <f>G15/G21*100</f>
        <v>18.121076595630033</v>
      </c>
    </row>
    <row r="16" spans="2:8" x14ac:dyDescent="0.25">
      <c r="B16" s="91" t="s">
        <v>346</v>
      </c>
      <c r="C16" s="874" t="s">
        <v>257</v>
      </c>
      <c r="D16" s="828">
        <v>680</v>
      </c>
      <c r="E16" s="789">
        <v>12620</v>
      </c>
      <c r="F16" s="828">
        <v>36</v>
      </c>
      <c r="G16" s="106">
        <f t="shared" si="1"/>
        <v>13336</v>
      </c>
      <c r="H16" s="328">
        <f>G16/G21*100</f>
        <v>2.5664019952351445</v>
      </c>
    </row>
    <row r="17" spans="2:8" x14ac:dyDescent="0.25">
      <c r="B17" s="91" t="s">
        <v>347</v>
      </c>
      <c r="C17" s="874" t="s">
        <v>258</v>
      </c>
      <c r="D17" s="789">
        <v>5476</v>
      </c>
      <c r="E17" s="789">
        <v>162920</v>
      </c>
      <c r="F17" s="828">
        <v>245</v>
      </c>
      <c r="G17" s="106">
        <f t="shared" si="1"/>
        <v>168641</v>
      </c>
      <c r="H17" s="328">
        <f>G17/G21*100</f>
        <v>32.453554205042742</v>
      </c>
    </row>
    <row r="18" spans="2:8" x14ac:dyDescent="0.25">
      <c r="B18" s="91" t="s">
        <v>348</v>
      </c>
      <c r="C18" s="874" t="s">
        <v>259</v>
      </c>
      <c r="D18" s="828">
        <v>386</v>
      </c>
      <c r="E18" s="789">
        <v>11943</v>
      </c>
      <c r="F18" s="828">
        <v>26</v>
      </c>
      <c r="G18" s="106">
        <f t="shared" si="1"/>
        <v>12355</v>
      </c>
      <c r="H18" s="328">
        <f>G18/G21*100</f>
        <v>2.3776167254896676</v>
      </c>
    </row>
    <row r="19" spans="2:8" x14ac:dyDescent="0.25">
      <c r="B19" s="91" t="s">
        <v>349</v>
      </c>
      <c r="C19" s="874" t="s">
        <v>261</v>
      </c>
      <c r="D19" s="789">
        <v>3549</v>
      </c>
      <c r="E19" s="789">
        <v>115098</v>
      </c>
      <c r="F19" s="828">
        <v>207</v>
      </c>
      <c r="G19" s="106">
        <f t="shared" si="1"/>
        <v>118854</v>
      </c>
      <c r="H19" s="328">
        <f>G19/G21*100</f>
        <v>22.872461213383165</v>
      </c>
    </row>
    <row r="20" spans="2:8" ht="16.5" thickBot="1" x14ac:dyDescent="0.3">
      <c r="B20" s="91" t="s">
        <v>350</v>
      </c>
      <c r="C20" s="874" t="s">
        <v>79</v>
      </c>
      <c r="D20" s="797">
        <v>18542</v>
      </c>
      <c r="E20" s="797">
        <v>92933</v>
      </c>
      <c r="F20" s="797">
        <v>813</v>
      </c>
      <c r="G20" s="106">
        <f t="shared" si="1"/>
        <v>112288</v>
      </c>
      <c r="H20" s="328">
        <f>G20/G21*100</f>
        <v>21.608889265219251</v>
      </c>
    </row>
    <row r="21" spans="2:8" ht="16.5" thickBot="1" x14ac:dyDescent="0.3">
      <c r="B21" s="1179" t="s">
        <v>576</v>
      </c>
      <c r="C21" s="1180"/>
      <c r="D21" s="169">
        <f>SUM(D15:D20)</f>
        <v>31769</v>
      </c>
      <c r="E21" s="169">
        <f>SUM(E15:E20)</f>
        <v>486334</v>
      </c>
      <c r="F21" s="169">
        <f>SUM(F15:F20)</f>
        <v>1535</v>
      </c>
      <c r="G21" s="169">
        <f>SUM(G15:G20)</f>
        <v>519638</v>
      </c>
      <c r="H21" s="172">
        <f>SUM(H15:H20)</f>
        <v>100</v>
      </c>
    </row>
    <row r="22" spans="2:8" ht="16.5" thickBot="1" x14ac:dyDescent="0.3">
      <c r="B22" s="1202" t="s">
        <v>577</v>
      </c>
      <c r="C22" s="1186"/>
      <c r="D22" s="168">
        <f>D13+D21</f>
        <v>32320</v>
      </c>
      <c r="E22" s="168">
        <f>E13+E21</f>
        <v>501262</v>
      </c>
      <c r="F22" s="168">
        <f>F13+F21</f>
        <v>1571</v>
      </c>
      <c r="G22" s="168">
        <f>G13+G21</f>
        <v>535153</v>
      </c>
      <c r="H22" s="332" t="s">
        <v>115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1:N15"/>
  <sheetViews>
    <sheetView workbookViewId="0">
      <selection activeCell="L24" sqref="L24"/>
    </sheetView>
  </sheetViews>
  <sheetFormatPr defaultRowHeight="15" x14ac:dyDescent="0.25"/>
  <cols>
    <col min="1" max="1" width="9.140625" style="174"/>
    <col min="2" max="2" width="7" style="174" customWidth="1"/>
    <col min="3" max="3" width="14.28515625" style="174" customWidth="1"/>
    <col min="4" max="4" width="15.5703125" style="174" customWidth="1"/>
    <col min="5" max="5" width="15" style="174" customWidth="1"/>
    <col min="6" max="6" width="12.28515625" style="174" customWidth="1"/>
    <col min="7" max="7" width="15.5703125" style="174" customWidth="1"/>
    <col min="8" max="8" width="14.140625" style="174" customWidth="1"/>
    <col min="9" max="9" width="15.85546875" style="174" customWidth="1"/>
    <col min="10" max="10" width="14.28515625" style="174" customWidth="1"/>
    <col min="11" max="12" width="15.140625" style="174" customWidth="1"/>
    <col min="13" max="13" width="13.42578125" style="174" customWidth="1"/>
    <col min="14" max="14" width="19.85546875" style="174" customWidth="1"/>
    <col min="15" max="16384" width="9.140625" style="174"/>
  </cols>
  <sheetData>
    <row r="1" spans="2:14" ht="15.75" x14ac:dyDescent="0.25">
      <c r="B1" s="17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3" t="s">
        <v>262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5" t="s">
        <v>408</v>
      </c>
    </row>
    <row r="3" spans="2:14" ht="16.5" thickBot="1" x14ac:dyDescent="0.3">
      <c r="B3" s="1205" t="s">
        <v>679</v>
      </c>
      <c r="C3" s="1206"/>
      <c r="D3" s="1206"/>
      <c r="E3" s="1206"/>
      <c r="F3" s="1206"/>
      <c r="G3" s="1206"/>
      <c r="H3" s="1206"/>
      <c r="I3" s="1206"/>
      <c r="J3" s="1206"/>
      <c r="K3" s="1206"/>
      <c r="L3" s="1206"/>
      <c r="M3" s="1206"/>
      <c r="N3" s="1207"/>
    </row>
    <row r="4" spans="2:14" ht="15.75" x14ac:dyDescent="0.25">
      <c r="B4" s="1040" t="s">
        <v>138</v>
      </c>
      <c r="C4" s="1041" t="s">
        <v>263</v>
      </c>
      <c r="D4" s="1041" t="s">
        <v>264</v>
      </c>
      <c r="E4" s="1041" t="s">
        <v>475</v>
      </c>
      <c r="F4" s="1041" t="s">
        <v>265</v>
      </c>
      <c r="G4" s="1041" t="s">
        <v>266</v>
      </c>
      <c r="H4" s="1041"/>
      <c r="I4" s="1041" t="s">
        <v>468</v>
      </c>
      <c r="J4" s="1041" t="s">
        <v>267</v>
      </c>
      <c r="K4" s="1041"/>
      <c r="L4" s="1041"/>
      <c r="M4" s="1041"/>
      <c r="N4" s="1042" t="s">
        <v>268</v>
      </c>
    </row>
    <row r="5" spans="2:14" ht="15" customHeight="1" x14ac:dyDescent="0.25">
      <c r="B5" s="1208"/>
      <c r="C5" s="1188"/>
      <c r="D5" s="1188"/>
      <c r="E5" s="1188"/>
      <c r="F5" s="1188"/>
      <c r="G5" s="1188" t="s">
        <v>269</v>
      </c>
      <c r="H5" s="1188" t="s">
        <v>270</v>
      </c>
      <c r="I5" s="1188"/>
      <c r="J5" s="1188" t="s">
        <v>271</v>
      </c>
      <c r="K5" s="1188" t="s">
        <v>272</v>
      </c>
      <c r="L5" s="1188" t="s">
        <v>273</v>
      </c>
      <c r="M5" s="1188" t="s">
        <v>469</v>
      </c>
      <c r="N5" s="1209"/>
    </row>
    <row r="6" spans="2:14" ht="15.75" thickBot="1" x14ac:dyDescent="0.3">
      <c r="B6" s="1035"/>
      <c r="C6" s="1036"/>
      <c r="D6" s="1036"/>
      <c r="E6" s="1036"/>
      <c r="F6" s="1036"/>
      <c r="G6" s="1036"/>
      <c r="H6" s="1036"/>
      <c r="I6" s="1036"/>
      <c r="J6" s="1036"/>
      <c r="K6" s="1036"/>
      <c r="L6" s="1036"/>
      <c r="M6" s="1036"/>
      <c r="N6" s="1210"/>
    </row>
    <row r="7" spans="2:14" s="336" customFormat="1" ht="13.5" thickBot="1" x14ac:dyDescent="0.25">
      <c r="B7" s="721">
        <v>1</v>
      </c>
      <c r="C7" s="722">
        <v>2</v>
      </c>
      <c r="D7" s="722">
        <v>3</v>
      </c>
      <c r="E7" s="722">
        <v>5</v>
      </c>
      <c r="F7" s="723">
        <v>6</v>
      </c>
      <c r="G7" s="722">
        <v>7</v>
      </c>
      <c r="H7" s="722">
        <v>8</v>
      </c>
      <c r="I7" s="722">
        <v>9</v>
      </c>
      <c r="J7" s="722" t="s">
        <v>470</v>
      </c>
      <c r="K7" s="722" t="s">
        <v>471</v>
      </c>
      <c r="L7" s="722" t="s">
        <v>472</v>
      </c>
      <c r="M7" s="722">
        <v>13</v>
      </c>
      <c r="N7" s="724" t="s">
        <v>473</v>
      </c>
    </row>
    <row r="8" spans="2:14" ht="15.75" x14ac:dyDescent="0.25">
      <c r="B8" s="176" t="s">
        <v>373</v>
      </c>
      <c r="C8" s="717">
        <v>0</v>
      </c>
      <c r="D8" s="718">
        <v>0</v>
      </c>
      <c r="E8" s="872">
        <v>516917</v>
      </c>
      <c r="F8" s="719">
        <f>E8/E14*100</f>
        <v>96.592376385818639</v>
      </c>
      <c r="G8" s="718">
        <v>0</v>
      </c>
      <c r="H8" s="838">
        <v>257</v>
      </c>
      <c r="I8" s="838">
        <v>377</v>
      </c>
      <c r="J8" s="838">
        <v>0</v>
      </c>
      <c r="K8" s="838">
        <v>0</v>
      </c>
      <c r="L8" s="838">
        <v>0</v>
      </c>
      <c r="M8" s="865">
        <v>0</v>
      </c>
      <c r="N8" s="92">
        <f t="shared" ref="N8:N14" si="0">J8+K8+L8+M8</f>
        <v>0</v>
      </c>
    </row>
    <row r="9" spans="2:14" ht="15.75" x14ac:dyDescent="0.25">
      <c r="B9" s="176" t="s">
        <v>374</v>
      </c>
      <c r="C9" s="717" t="s">
        <v>274</v>
      </c>
      <c r="D9" s="718">
        <v>0.02</v>
      </c>
      <c r="E9" s="789">
        <v>5297</v>
      </c>
      <c r="F9" s="719">
        <f>E9/E14*100</f>
        <v>0.98981039067332144</v>
      </c>
      <c r="G9" s="718">
        <v>0.02</v>
      </c>
      <c r="H9" s="828">
        <v>57</v>
      </c>
      <c r="I9" s="828">
        <v>0</v>
      </c>
      <c r="J9" s="828">
        <v>106</v>
      </c>
      <c r="K9" s="828">
        <v>1</v>
      </c>
      <c r="L9" s="828">
        <v>0</v>
      </c>
      <c r="M9" s="866">
        <v>1</v>
      </c>
      <c r="N9" s="92">
        <f t="shared" si="0"/>
        <v>108</v>
      </c>
    </row>
    <row r="10" spans="2:14" ht="15.75" x14ac:dyDescent="0.25">
      <c r="B10" s="176" t="s">
        <v>375</v>
      </c>
      <c r="C10" s="717" t="s">
        <v>275</v>
      </c>
      <c r="D10" s="718">
        <v>0.15</v>
      </c>
      <c r="E10" s="789">
        <v>5401</v>
      </c>
      <c r="F10" s="719">
        <f>E10/E14*100</f>
        <v>1.0092440853363431</v>
      </c>
      <c r="G10" s="718">
        <v>1</v>
      </c>
      <c r="H10" s="828">
        <v>55</v>
      </c>
      <c r="I10" s="828">
        <v>0</v>
      </c>
      <c r="J10" s="789">
        <v>810</v>
      </c>
      <c r="K10" s="828">
        <v>55</v>
      </c>
      <c r="L10" s="828">
        <v>0</v>
      </c>
      <c r="M10" s="866">
        <v>34</v>
      </c>
      <c r="N10" s="92">
        <f t="shared" si="0"/>
        <v>899</v>
      </c>
    </row>
    <row r="11" spans="2:14" ht="15.75" x14ac:dyDescent="0.25">
      <c r="B11" s="176" t="s">
        <v>377</v>
      </c>
      <c r="C11" s="717" t="s">
        <v>276</v>
      </c>
      <c r="D11" s="718">
        <v>0.5</v>
      </c>
      <c r="E11" s="789">
        <v>3077</v>
      </c>
      <c r="F11" s="719">
        <f>E11/E14*100</f>
        <v>0.57497575459728345</v>
      </c>
      <c r="G11" s="718">
        <v>1</v>
      </c>
      <c r="H11" s="828">
        <v>76</v>
      </c>
      <c r="I11" s="828">
        <v>0</v>
      </c>
      <c r="J11" s="789">
        <v>1540</v>
      </c>
      <c r="K11" s="828">
        <v>76</v>
      </c>
      <c r="L11" s="828">
        <v>0</v>
      </c>
      <c r="M11" s="866">
        <v>16</v>
      </c>
      <c r="N11" s="92">
        <f t="shared" si="0"/>
        <v>1632</v>
      </c>
    </row>
    <row r="12" spans="2:14" ht="15.75" x14ac:dyDescent="0.25">
      <c r="B12" s="176" t="s">
        <v>378</v>
      </c>
      <c r="C12" s="717" t="s">
        <v>277</v>
      </c>
      <c r="D12" s="718">
        <v>0.8</v>
      </c>
      <c r="E12" s="789">
        <v>1722</v>
      </c>
      <c r="F12" s="719">
        <f>E12/E14*100</f>
        <v>0.32177713663195384</v>
      </c>
      <c r="G12" s="718">
        <v>1</v>
      </c>
      <c r="H12" s="828">
        <v>67</v>
      </c>
      <c r="I12" s="828">
        <v>0</v>
      </c>
      <c r="J12" s="789">
        <v>1378</v>
      </c>
      <c r="K12" s="828">
        <v>67</v>
      </c>
      <c r="L12" s="828">
        <v>0</v>
      </c>
      <c r="M12" s="866">
        <v>2</v>
      </c>
      <c r="N12" s="92">
        <f t="shared" si="0"/>
        <v>1447</v>
      </c>
    </row>
    <row r="13" spans="2:14" ht="16.5" thickBot="1" x14ac:dyDescent="0.3">
      <c r="B13" s="176" t="s">
        <v>379</v>
      </c>
      <c r="C13" s="717" t="s">
        <v>278</v>
      </c>
      <c r="D13" s="718">
        <v>1</v>
      </c>
      <c r="E13" s="797">
        <v>2739</v>
      </c>
      <c r="F13" s="719">
        <f>E13/E14*100</f>
        <v>0.51181624694246319</v>
      </c>
      <c r="G13" s="718">
        <v>1</v>
      </c>
      <c r="H13" s="873">
        <v>198</v>
      </c>
      <c r="I13" s="873">
        <v>0</v>
      </c>
      <c r="J13" s="797">
        <v>2739</v>
      </c>
      <c r="K13" s="873">
        <v>198</v>
      </c>
      <c r="L13" s="873">
        <v>0</v>
      </c>
      <c r="M13" s="831">
        <v>21</v>
      </c>
      <c r="N13" s="92">
        <f t="shared" si="0"/>
        <v>2958</v>
      </c>
    </row>
    <row r="14" spans="2:14" ht="16.5" thickBot="1" x14ac:dyDescent="0.3">
      <c r="B14" s="1203" t="s">
        <v>279</v>
      </c>
      <c r="C14" s="1204"/>
      <c r="D14" s="1204"/>
      <c r="E14" s="178">
        <f>SUM(E8:E13)</f>
        <v>535153</v>
      </c>
      <c r="F14" s="192">
        <f>SUM(F8:F13)</f>
        <v>100.00000000000001</v>
      </c>
      <c r="G14" s="725"/>
      <c r="H14" s="323">
        <f t="shared" ref="H14:M14" si="1">SUM(H8:H13)</f>
        <v>710</v>
      </c>
      <c r="I14" s="323">
        <f t="shared" si="1"/>
        <v>377</v>
      </c>
      <c r="J14" s="178">
        <f t="shared" si="1"/>
        <v>6573</v>
      </c>
      <c r="K14" s="179">
        <f t="shared" si="1"/>
        <v>397</v>
      </c>
      <c r="L14" s="323">
        <f t="shared" si="1"/>
        <v>0</v>
      </c>
      <c r="M14" s="323">
        <f t="shared" si="1"/>
        <v>74</v>
      </c>
      <c r="N14" s="180">
        <f t="shared" si="0"/>
        <v>7044</v>
      </c>
    </row>
    <row r="15" spans="2:14" ht="16.5" thickBot="1" x14ac:dyDescent="0.3">
      <c r="B15" s="181" t="s">
        <v>380</v>
      </c>
      <c r="C15" s="177" t="s">
        <v>280</v>
      </c>
      <c r="D15" s="177" t="s">
        <v>281</v>
      </c>
      <c r="E15" s="81">
        <v>1428</v>
      </c>
      <c r="F15" s="82" t="s">
        <v>474</v>
      </c>
      <c r="G15" s="182">
        <v>1</v>
      </c>
      <c r="H15" s="83">
        <v>186</v>
      </c>
      <c r="I15" s="183" t="s">
        <v>115</v>
      </c>
      <c r="J15" s="183" t="s">
        <v>115</v>
      </c>
      <c r="K15" s="183" t="s">
        <v>115</v>
      </c>
      <c r="L15" s="183" t="s">
        <v>115</v>
      </c>
      <c r="M15" s="183" t="s">
        <v>115</v>
      </c>
      <c r="N15" s="184" t="s">
        <v>115</v>
      </c>
    </row>
  </sheetData>
  <mergeCells count="17">
    <mergeCell ref="L5:L6"/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  <mergeCell ref="K5:K6"/>
  </mergeCells>
  <pageMargins left="0.7" right="0.7" top="0.75" bottom="0.75" header="0.3" footer="0.3"/>
  <ignoredErrors>
    <ignoredError sqref="E14 H14:I14 M14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432-7437-4AB6-AC8C-2AAFFCDFE94F}">
  <dimension ref="A3:L21"/>
  <sheetViews>
    <sheetView workbookViewId="0">
      <selection activeCell="J20" sqref="J20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90"/>
      <c r="B3" s="93"/>
      <c r="L3" s="185" t="s">
        <v>408</v>
      </c>
    </row>
    <row r="4" spans="1:12" ht="16.5" thickBot="1" x14ac:dyDescent="0.3">
      <c r="B4" s="1213" t="s">
        <v>678</v>
      </c>
      <c r="C4" s="1214"/>
      <c r="D4" s="1214"/>
      <c r="E4" s="1214"/>
      <c r="F4" s="1214"/>
      <c r="G4" s="1214"/>
      <c r="H4" s="1214"/>
      <c r="I4" s="1214"/>
      <c r="J4" s="1214"/>
      <c r="K4" s="1214"/>
      <c r="L4" s="1215"/>
    </row>
    <row r="5" spans="1:12" x14ac:dyDescent="0.25">
      <c r="B5" s="1040" t="s">
        <v>138</v>
      </c>
      <c r="C5" s="1041" t="s">
        <v>91</v>
      </c>
      <c r="D5" s="1041" t="s">
        <v>625</v>
      </c>
      <c r="E5" s="1041"/>
      <c r="F5" s="1041"/>
      <c r="G5" s="1041"/>
      <c r="H5" s="1041" t="s">
        <v>626</v>
      </c>
      <c r="I5" s="1041"/>
      <c r="J5" s="1041"/>
      <c r="K5" s="1041"/>
      <c r="L5" s="325" t="s">
        <v>2</v>
      </c>
    </row>
    <row r="6" spans="1:12" ht="16.5" thickBot="1" x14ac:dyDescent="0.3">
      <c r="B6" s="1035"/>
      <c r="C6" s="1036"/>
      <c r="D6" s="141" t="s">
        <v>233</v>
      </c>
      <c r="E6" s="141" t="s">
        <v>234</v>
      </c>
      <c r="F6" s="141" t="s">
        <v>20</v>
      </c>
      <c r="G6" s="141" t="s">
        <v>65</v>
      </c>
      <c r="H6" s="141" t="s">
        <v>233</v>
      </c>
      <c r="I6" s="141" t="s">
        <v>234</v>
      </c>
      <c r="J6" s="141" t="s">
        <v>20</v>
      </c>
      <c r="K6" s="141" t="s">
        <v>65</v>
      </c>
      <c r="L6" s="326" t="s">
        <v>572</v>
      </c>
    </row>
    <row r="7" spans="1:12" s="336" customFormat="1" ht="13.5" thickBot="1" x14ac:dyDescent="0.25">
      <c r="B7" s="732">
        <v>1</v>
      </c>
      <c r="C7" s="723">
        <v>2</v>
      </c>
      <c r="D7" s="723">
        <v>3</v>
      </c>
      <c r="E7" s="723">
        <v>4</v>
      </c>
      <c r="F7" s="723" t="s">
        <v>228</v>
      </c>
      <c r="G7" s="723">
        <v>6</v>
      </c>
      <c r="H7" s="723">
        <v>7</v>
      </c>
      <c r="I7" s="723">
        <v>8</v>
      </c>
      <c r="J7" s="723" t="s">
        <v>235</v>
      </c>
      <c r="K7" s="723">
        <v>10</v>
      </c>
      <c r="L7" s="724">
        <v>11</v>
      </c>
    </row>
    <row r="8" spans="1:12" x14ac:dyDescent="0.25">
      <c r="B8" s="186" t="s">
        <v>373</v>
      </c>
      <c r="C8" s="1211" t="s">
        <v>282</v>
      </c>
      <c r="D8" s="1211"/>
      <c r="E8" s="1211"/>
      <c r="F8" s="1211"/>
      <c r="G8" s="1211"/>
      <c r="H8" s="1211"/>
      <c r="I8" s="1211"/>
      <c r="J8" s="1211"/>
      <c r="K8" s="1211"/>
      <c r="L8" s="1212"/>
    </row>
    <row r="9" spans="1:12" x14ac:dyDescent="0.25">
      <c r="B9" s="176" t="s">
        <v>93</v>
      </c>
      <c r="C9" s="726" t="s">
        <v>283</v>
      </c>
      <c r="D9" s="727">
        <v>73976</v>
      </c>
      <c r="E9" s="727">
        <v>26127</v>
      </c>
      <c r="F9" s="727">
        <f>D9+E9</f>
        <v>100103</v>
      </c>
      <c r="G9" s="719">
        <f>F9/F12*100</f>
        <v>89.851000807826935</v>
      </c>
      <c r="H9" s="727">
        <v>76228</v>
      </c>
      <c r="I9" s="727">
        <v>26725</v>
      </c>
      <c r="J9" s="727">
        <f>H9+I9</f>
        <v>102953</v>
      </c>
      <c r="K9" s="719">
        <f>J9/J$12*100</f>
        <v>92.447289968032749</v>
      </c>
      <c r="L9" s="89">
        <f>J9/F9*100</f>
        <v>102.84706752045393</v>
      </c>
    </row>
    <row r="10" spans="1:12" x14ac:dyDescent="0.25">
      <c r="B10" s="176" t="s">
        <v>126</v>
      </c>
      <c r="C10" s="726" t="s">
        <v>284</v>
      </c>
      <c r="D10" s="727">
        <v>8756</v>
      </c>
      <c r="E10" s="845">
        <v>134</v>
      </c>
      <c r="F10" s="727">
        <f>D10+E10</f>
        <v>8890</v>
      </c>
      <c r="G10" s="719">
        <f>F10/F12*100</f>
        <v>7.9795350507135803</v>
      </c>
      <c r="H10" s="727">
        <v>7058</v>
      </c>
      <c r="I10" s="845">
        <v>206</v>
      </c>
      <c r="J10" s="727">
        <f>H10+I10</f>
        <v>7264</v>
      </c>
      <c r="K10" s="719">
        <f t="shared" ref="K10:K11" si="0">J10/J$12*100</f>
        <v>6.5227542114148207</v>
      </c>
      <c r="L10" s="89">
        <f>J10/F10*100</f>
        <v>81.70978627671542</v>
      </c>
    </row>
    <row r="11" spans="1:12" ht="16.5" thickBot="1" x14ac:dyDescent="0.3">
      <c r="B11" s="176" t="s">
        <v>411</v>
      </c>
      <c r="C11" s="726" t="s">
        <v>476</v>
      </c>
      <c r="D11" s="845">
        <v>2285</v>
      </c>
      <c r="E11" s="845">
        <v>132</v>
      </c>
      <c r="F11" s="727">
        <f>D11+E11</f>
        <v>2417</v>
      </c>
      <c r="G11" s="719">
        <f>F11/F12*100</f>
        <v>2.169464141459474</v>
      </c>
      <c r="H11" s="845">
        <v>987</v>
      </c>
      <c r="I11" s="845">
        <v>160</v>
      </c>
      <c r="J11" s="727">
        <f>H11+I11</f>
        <v>1147</v>
      </c>
      <c r="K11" s="719">
        <f t="shared" si="0"/>
        <v>1.0299558205524226</v>
      </c>
      <c r="L11" s="193" t="s">
        <v>115</v>
      </c>
    </row>
    <row r="12" spans="1:12" ht="16.5" thickBot="1" x14ac:dyDescent="0.3">
      <c r="B12" s="860" t="s">
        <v>374</v>
      </c>
      <c r="C12" s="84" t="s">
        <v>477</v>
      </c>
      <c r="D12" s="88">
        <f>D9+D10+D11</f>
        <v>85017</v>
      </c>
      <c r="E12" s="88">
        <f>E9+E10+E11</f>
        <v>26393</v>
      </c>
      <c r="F12" s="88">
        <f>F9+F10+F11</f>
        <v>111410</v>
      </c>
      <c r="G12" s="192">
        <f>SUM(G9:G10)</f>
        <v>97.830535858540514</v>
      </c>
      <c r="H12" s="188">
        <f>H9+H10+H11</f>
        <v>84273</v>
      </c>
      <c r="I12" s="188">
        <f>I9+I10+I11</f>
        <v>27091</v>
      </c>
      <c r="J12" s="188">
        <f>J9+J10+J11</f>
        <v>111364</v>
      </c>
      <c r="K12" s="79">
        <f>K9+K10+K11</f>
        <v>99.999999999999986</v>
      </c>
      <c r="L12" s="90">
        <f>J12/F12*100</f>
        <v>99.95871106722916</v>
      </c>
    </row>
    <row r="13" spans="1:12" x14ac:dyDescent="0.25">
      <c r="B13" s="189" t="s">
        <v>375</v>
      </c>
      <c r="C13" s="1211" t="s">
        <v>285</v>
      </c>
      <c r="D13" s="1211"/>
      <c r="E13" s="1211"/>
      <c r="F13" s="1211"/>
      <c r="G13" s="1211"/>
      <c r="H13" s="1211"/>
      <c r="I13" s="1211"/>
      <c r="J13" s="1211"/>
      <c r="K13" s="1211"/>
      <c r="L13" s="1212"/>
    </row>
    <row r="14" spans="1:12" x14ac:dyDescent="0.25">
      <c r="B14" s="91" t="s">
        <v>286</v>
      </c>
      <c r="C14" s="586" t="s">
        <v>287</v>
      </c>
      <c r="D14" s="729">
        <v>8360</v>
      </c>
      <c r="E14" s="729">
        <v>4655</v>
      </c>
      <c r="F14" s="729">
        <f>D14+E14</f>
        <v>13015</v>
      </c>
      <c r="G14" s="730">
        <f>F14/F18*100</f>
        <v>14.253797544601298</v>
      </c>
      <c r="H14" s="727">
        <v>7893</v>
      </c>
      <c r="I14" s="727">
        <v>5798</v>
      </c>
      <c r="J14" s="727">
        <f>H14+I14</f>
        <v>13691</v>
      </c>
      <c r="K14" s="719">
        <f>J14/J18*100</f>
        <v>13.903868222486265</v>
      </c>
      <c r="L14" s="85">
        <f t="shared" ref="L14:L21" si="1">J14/F14*100</f>
        <v>105.19400691509797</v>
      </c>
    </row>
    <row r="15" spans="1:12" x14ac:dyDescent="0.25">
      <c r="B15" s="91" t="s">
        <v>288</v>
      </c>
      <c r="C15" s="586" t="s">
        <v>289</v>
      </c>
      <c r="D15" s="729">
        <v>55846</v>
      </c>
      <c r="E15" s="729">
        <v>15896</v>
      </c>
      <c r="F15" s="729">
        <f>D15+E15</f>
        <v>71742</v>
      </c>
      <c r="G15" s="730">
        <f>F15/F18*100</f>
        <v>78.570568071055419</v>
      </c>
      <c r="H15" s="727">
        <v>57042</v>
      </c>
      <c r="I15" s="727">
        <v>16655</v>
      </c>
      <c r="J15" s="727">
        <f>H15+I15</f>
        <v>73697</v>
      </c>
      <c r="K15" s="719">
        <f>J15/J18*100</f>
        <v>74.842843940732621</v>
      </c>
      <c r="L15" s="85">
        <f t="shared" si="1"/>
        <v>102.72504251345099</v>
      </c>
    </row>
    <row r="16" spans="1:12" x14ac:dyDescent="0.25">
      <c r="B16" s="191" t="s">
        <v>290</v>
      </c>
      <c r="C16" s="586" t="s">
        <v>478</v>
      </c>
      <c r="D16" s="876">
        <v>587</v>
      </c>
      <c r="E16" s="876">
        <v>72</v>
      </c>
      <c r="F16" s="729">
        <f>D16+E16</f>
        <v>659</v>
      </c>
      <c r="G16" s="730">
        <f>F16/F18*100</f>
        <v>0.72172513114807957</v>
      </c>
      <c r="H16" s="845">
        <v>615</v>
      </c>
      <c r="I16" s="845">
        <v>357</v>
      </c>
      <c r="J16" s="727">
        <f>H16+I16</f>
        <v>972</v>
      </c>
      <c r="K16" s="719">
        <f>J16/J18*100</f>
        <v>0.98711269536605417</v>
      </c>
      <c r="L16" s="85">
        <f>J16/F16*100</f>
        <v>147.49620637329286</v>
      </c>
    </row>
    <row r="17" spans="2:12" ht="16.5" thickBot="1" x14ac:dyDescent="0.3">
      <c r="B17" s="191" t="s">
        <v>479</v>
      </c>
      <c r="C17" s="586" t="s">
        <v>291</v>
      </c>
      <c r="D17" s="729">
        <v>3965</v>
      </c>
      <c r="E17" s="876">
        <v>1928</v>
      </c>
      <c r="F17" s="729">
        <f>D17+E17</f>
        <v>5893</v>
      </c>
      <c r="G17" s="730">
        <f>F17/F18*100</f>
        <v>6.4539092531951949</v>
      </c>
      <c r="H17" s="727">
        <v>5283</v>
      </c>
      <c r="I17" s="727">
        <v>4826</v>
      </c>
      <c r="J17" s="727">
        <f>H17+I17</f>
        <v>10109</v>
      </c>
      <c r="K17" s="719">
        <f>J17/J18*100</f>
        <v>10.266175141415063</v>
      </c>
      <c r="L17" s="85">
        <f t="shared" si="1"/>
        <v>171.54250806041065</v>
      </c>
    </row>
    <row r="18" spans="2:12" ht="16.5" thickBot="1" x14ac:dyDescent="0.3">
      <c r="B18" s="860" t="s">
        <v>377</v>
      </c>
      <c r="C18" s="84" t="s">
        <v>480</v>
      </c>
      <c r="D18" s="88">
        <f t="shared" ref="D18:J18" si="2">SUM(D14:D17)</f>
        <v>68758</v>
      </c>
      <c r="E18" s="86">
        <f t="shared" si="2"/>
        <v>22551</v>
      </c>
      <c r="F18" s="86">
        <f t="shared" si="2"/>
        <v>91309</v>
      </c>
      <c r="G18" s="192">
        <f t="shared" si="2"/>
        <v>99.999999999999986</v>
      </c>
      <c r="H18" s="188">
        <f t="shared" si="2"/>
        <v>70833</v>
      </c>
      <c r="I18" s="188">
        <f t="shared" si="2"/>
        <v>27636</v>
      </c>
      <c r="J18" s="188">
        <f t="shared" si="2"/>
        <v>98469</v>
      </c>
      <c r="K18" s="79">
        <f t="shared" ref="K18" si="3">SUM(K14:K17)</f>
        <v>100</v>
      </c>
      <c r="L18" s="87">
        <f t="shared" si="1"/>
        <v>107.84150521854363</v>
      </c>
    </row>
    <row r="19" spans="2:12" ht="37.5" customHeight="1" thickBot="1" x14ac:dyDescent="0.3">
      <c r="B19" s="187" t="s">
        <v>378</v>
      </c>
      <c r="C19" s="84" t="s">
        <v>481</v>
      </c>
      <c r="D19" s="188">
        <f>D12-D18</f>
        <v>16259</v>
      </c>
      <c r="E19" s="188">
        <f>E12-E18</f>
        <v>3842</v>
      </c>
      <c r="F19" s="88">
        <f>D19+E19</f>
        <v>20101</v>
      </c>
      <c r="G19" s="588" t="s">
        <v>115</v>
      </c>
      <c r="H19" s="188">
        <f>H12-H18</f>
        <v>13440</v>
      </c>
      <c r="I19" s="188">
        <f>I12-I18</f>
        <v>-545</v>
      </c>
      <c r="J19" s="188">
        <f>H19+I19</f>
        <v>12895</v>
      </c>
      <c r="K19" s="324" t="s">
        <v>115</v>
      </c>
      <c r="L19" s="733">
        <f t="shared" si="1"/>
        <v>64.151037261827767</v>
      </c>
    </row>
    <row r="20" spans="2:12" ht="32.25" thickBot="1" x14ac:dyDescent="0.3">
      <c r="B20" s="91" t="s">
        <v>379</v>
      </c>
      <c r="C20" s="586" t="s">
        <v>482</v>
      </c>
      <c r="D20" s="728">
        <v>1581</v>
      </c>
      <c r="E20" s="727">
        <v>630</v>
      </c>
      <c r="F20" s="729">
        <f>D20+E20</f>
        <v>2211</v>
      </c>
      <c r="G20" s="720" t="s">
        <v>115</v>
      </c>
      <c r="H20" s="727">
        <v>1238</v>
      </c>
      <c r="I20" s="727">
        <v>411</v>
      </c>
      <c r="J20" s="727">
        <f>H20+I20</f>
        <v>1649</v>
      </c>
      <c r="K20" s="731" t="s">
        <v>115</v>
      </c>
      <c r="L20" s="85">
        <f t="shared" si="1"/>
        <v>74.581637268204432</v>
      </c>
    </row>
    <row r="21" spans="2:12" ht="32.25" thickBot="1" x14ac:dyDescent="0.3">
      <c r="B21" s="187" t="s">
        <v>380</v>
      </c>
      <c r="C21" s="84" t="s">
        <v>483</v>
      </c>
      <c r="D21" s="188">
        <f>D19-D20</f>
        <v>14678</v>
      </c>
      <c r="E21" s="88">
        <f>E19-E20</f>
        <v>3212</v>
      </c>
      <c r="F21" s="88">
        <f>D21+E21</f>
        <v>17890</v>
      </c>
      <c r="G21" s="588" t="s">
        <v>115</v>
      </c>
      <c r="H21" s="188">
        <f>H19-H20</f>
        <v>12202</v>
      </c>
      <c r="I21" s="188">
        <f>I19-I20</f>
        <v>-956</v>
      </c>
      <c r="J21" s="188">
        <f>H21+I21</f>
        <v>11246</v>
      </c>
      <c r="K21" s="324" t="s">
        <v>115</v>
      </c>
      <c r="L21" s="87">
        <f t="shared" si="1"/>
        <v>62.861934041363888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I26" sqref="I26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1010" t="s">
        <v>677</v>
      </c>
      <c r="C4" s="1011"/>
      <c r="D4" s="1011"/>
      <c r="E4" s="1011"/>
      <c r="F4" s="1011"/>
      <c r="G4" s="1011"/>
      <c r="H4" s="1012"/>
    </row>
    <row r="5" spans="2:8" ht="15.75" x14ac:dyDescent="0.25">
      <c r="B5" s="1152" t="s">
        <v>138</v>
      </c>
      <c r="C5" s="1154" t="s">
        <v>14</v>
      </c>
      <c r="D5" s="1154" t="s">
        <v>341</v>
      </c>
      <c r="E5" s="1154"/>
      <c r="F5" s="1154" t="s">
        <v>619</v>
      </c>
      <c r="G5" s="1154"/>
      <c r="H5" s="317" t="s">
        <v>2</v>
      </c>
    </row>
    <row r="6" spans="2:8" ht="16.5" thickBot="1" x14ac:dyDescent="0.3">
      <c r="B6" s="1153"/>
      <c r="C6" s="1155"/>
      <c r="D6" s="315" t="s">
        <v>15</v>
      </c>
      <c r="E6" s="315" t="s">
        <v>28</v>
      </c>
      <c r="F6" s="315" t="s">
        <v>15</v>
      </c>
      <c r="G6" s="315" t="s">
        <v>28</v>
      </c>
      <c r="H6" s="318" t="s">
        <v>514</v>
      </c>
    </row>
    <row r="7" spans="2:8" ht="15.75" thickBot="1" x14ac:dyDescent="0.3">
      <c r="B7" s="706">
        <v>1</v>
      </c>
      <c r="C7" s="715">
        <v>2</v>
      </c>
      <c r="D7" s="715">
        <v>3</v>
      </c>
      <c r="E7" s="715">
        <v>4</v>
      </c>
      <c r="F7" s="715">
        <v>5</v>
      </c>
      <c r="G7" s="715">
        <v>6</v>
      </c>
      <c r="H7" s="716">
        <v>7</v>
      </c>
    </row>
    <row r="8" spans="2:8" ht="24" customHeight="1" x14ac:dyDescent="0.25">
      <c r="B8" s="327" t="s">
        <v>373</v>
      </c>
      <c r="C8" s="669" t="s">
        <v>404</v>
      </c>
      <c r="D8" s="918">
        <v>78</v>
      </c>
      <c r="E8" s="196">
        <f>D8/D12*100</f>
        <v>69.642857142857139</v>
      </c>
      <c r="F8" s="918">
        <v>76</v>
      </c>
      <c r="G8" s="196">
        <f>F8/F12*100</f>
        <v>75.247524752475243</v>
      </c>
      <c r="H8" s="103">
        <f>F8/D8*100</f>
        <v>97.435897435897431</v>
      </c>
    </row>
    <row r="9" spans="2:8" ht="15.75" x14ac:dyDescent="0.25">
      <c r="B9" s="327" t="s">
        <v>374</v>
      </c>
      <c r="C9" s="669" t="s">
        <v>405</v>
      </c>
      <c r="D9" s="918">
        <v>5</v>
      </c>
      <c r="E9" s="196">
        <f>D9/D12*100</f>
        <v>4.4642857142857144</v>
      </c>
      <c r="F9" s="918">
        <v>4</v>
      </c>
      <c r="G9" s="196">
        <f>F9/F12*100</f>
        <v>3.9603960396039604</v>
      </c>
      <c r="H9" s="103">
        <f>F9/D9*100</f>
        <v>80</v>
      </c>
    </row>
    <row r="10" spans="2:8" ht="19.5" customHeight="1" x14ac:dyDescent="0.25">
      <c r="B10" s="327" t="s">
        <v>375</v>
      </c>
      <c r="C10" s="669" t="s">
        <v>18</v>
      </c>
      <c r="D10" s="918">
        <v>20</v>
      </c>
      <c r="E10" s="196">
        <f>D10/D12*100</f>
        <v>17.857142857142858</v>
      </c>
      <c r="F10" s="918">
        <v>13</v>
      </c>
      <c r="G10" s="196">
        <f>F10/F12*100</f>
        <v>12.871287128712872</v>
      </c>
      <c r="H10" s="103">
        <f>F10/D10*100</f>
        <v>65</v>
      </c>
    </row>
    <row r="11" spans="2:8" ht="16.5" thickBot="1" x14ac:dyDescent="0.3">
      <c r="B11" s="327" t="s">
        <v>377</v>
      </c>
      <c r="C11" s="669" t="s">
        <v>19</v>
      </c>
      <c r="D11" s="919">
        <v>9</v>
      </c>
      <c r="E11" s="200">
        <f>D11/D12*100</f>
        <v>8.0357142857142865</v>
      </c>
      <c r="F11" s="919">
        <v>8</v>
      </c>
      <c r="G11" s="200">
        <f>F11/F12*100</f>
        <v>7.9207920792079207</v>
      </c>
      <c r="H11" s="103">
        <f>F11/D11*100</f>
        <v>88.888888888888886</v>
      </c>
    </row>
    <row r="12" spans="2:8" ht="16.5" thickBot="1" x14ac:dyDescent="0.3">
      <c r="B12" s="1147" t="s">
        <v>20</v>
      </c>
      <c r="C12" s="1148"/>
      <c r="D12" s="916">
        <f>SUM(D8:D11)</f>
        <v>112</v>
      </c>
      <c r="E12" s="861">
        <f>SUM(E8:E11)</f>
        <v>100</v>
      </c>
      <c r="F12" s="916">
        <f>SUM(F8:F11)</f>
        <v>101</v>
      </c>
      <c r="G12" s="861">
        <f>SUM(G8:G11)</f>
        <v>100</v>
      </c>
      <c r="H12" s="80">
        <f>F12/D12*100</f>
        <v>90.178571428571431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19"/>
  <sheetViews>
    <sheetView workbookViewId="0">
      <selection activeCell="K25" sqref="K25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216" t="s">
        <v>408</v>
      </c>
      <c r="H3" s="1216"/>
    </row>
    <row r="4" spans="2:8" ht="16.5" thickBot="1" x14ac:dyDescent="0.3">
      <c r="B4" s="1010" t="s">
        <v>676</v>
      </c>
      <c r="C4" s="1011"/>
      <c r="D4" s="1011"/>
      <c r="E4" s="1011"/>
      <c r="F4" s="1011"/>
      <c r="G4" s="1011"/>
      <c r="H4" s="1012"/>
    </row>
    <row r="5" spans="2:8" ht="32.25" thickBot="1" x14ac:dyDescent="0.3">
      <c r="B5" s="740" t="s">
        <v>138</v>
      </c>
      <c r="C5" s="741" t="s">
        <v>91</v>
      </c>
      <c r="D5" s="741" t="s">
        <v>293</v>
      </c>
      <c r="E5" s="741" t="s">
        <v>294</v>
      </c>
      <c r="F5" s="741" t="s">
        <v>295</v>
      </c>
      <c r="G5" s="741" t="s">
        <v>296</v>
      </c>
      <c r="H5" s="742" t="s">
        <v>28</v>
      </c>
    </row>
    <row r="6" spans="2:8" s="336" customFormat="1" ht="13.5" thickBot="1" x14ac:dyDescent="0.25">
      <c r="B6" s="743">
        <v>1</v>
      </c>
      <c r="C6" s="744">
        <v>2</v>
      </c>
      <c r="D6" s="744">
        <v>3</v>
      </c>
      <c r="E6" s="744">
        <v>4</v>
      </c>
      <c r="F6" s="744">
        <v>5</v>
      </c>
      <c r="G6" s="744">
        <v>6</v>
      </c>
      <c r="H6" s="745">
        <v>7</v>
      </c>
    </row>
    <row r="7" spans="2:8" ht="15.75" x14ac:dyDescent="0.25">
      <c r="B7" s="738" t="s">
        <v>373</v>
      </c>
      <c r="C7" s="735" t="s">
        <v>292</v>
      </c>
      <c r="D7" s="734"/>
      <c r="E7" s="734"/>
      <c r="F7" s="734"/>
      <c r="G7" s="734"/>
      <c r="H7" s="739"/>
    </row>
    <row r="8" spans="2:8" ht="15.75" x14ac:dyDescent="0.25">
      <c r="B8" s="327" t="s">
        <v>93</v>
      </c>
      <c r="C8" s="669" t="s">
        <v>316</v>
      </c>
      <c r="D8" s="962">
        <v>39593</v>
      </c>
      <c r="E8" s="962">
        <v>85623</v>
      </c>
      <c r="F8" s="962">
        <v>1886</v>
      </c>
      <c r="G8" s="883">
        <f>D8+E8+F8</f>
        <v>127102</v>
      </c>
      <c r="H8" s="863">
        <f>G8/G13*100</f>
        <v>49.093844632593779</v>
      </c>
    </row>
    <row r="9" spans="2:8" ht="32.25" customHeight="1" x14ac:dyDescent="0.25">
      <c r="B9" s="960" t="s">
        <v>126</v>
      </c>
      <c r="C9" s="961" t="s">
        <v>485</v>
      </c>
      <c r="D9" s="962">
        <v>32836</v>
      </c>
      <c r="E9" s="962">
        <v>56821</v>
      </c>
      <c r="F9" s="962">
        <v>1354</v>
      </c>
      <c r="G9" s="962">
        <f>D9+E9+F9</f>
        <v>91011</v>
      </c>
      <c r="H9" s="963">
        <f>G9/G13*100</f>
        <v>35.1534979296706</v>
      </c>
    </row>
    <row r="10" spans="2:8" ht="15.75" x14ac:dyDescent="0.25">
      <c r="B10" s="327" t="s">
        <v>411</v>
      </c>
      <c r="C10" s="669" t="s">
        <v>484</v>
      </c>
      <c r="D10" s="962">
        <v>13022</v>
      </c>
      <c r="E10" s="962">
        <v>25541</v>
      </c>
      <c r="F10" s="962">
        <v>277</v>
      </c>
      <c r="G10" s="883">
        <f>D10+E10+F10</f>
        <v>38840</v>
      </c>
      <c r="H10" s="863">
        <f>G10/G13*100</f>
        <v>15.002163030715035</v>
      </c>
    </row>
    <row r="11" spans="2:8" ht="15.75" x14ac:dyDescent="0.25">
      <c r="B11" s="327" t="s">
        <v>412</v>
      </c>
      <c r="C11" s="669" t="s">
        <v>317</v>
      </c>
      <c r="D11" s="962">
        <v>240</v>
      </c>
      <c r="E11" s="962">
        <v>1651</v>
      </c>
      <c r="F11" s="962">
        <v>18</v>
      </c>
      <c r="G11" s="883">
        <f>D11+E11+F11</f>
        <v>1909</v>
      </c>
      <c r="H11" s="863">
        <f>G11/G13*100</f>
        <v>0.73736172053643168</v>
      </c>
    </row>
    <row r="12" spans="2:8" ht="16.5" thickBot="1" x14ac:dyDescent="0.3">
      <c r="B12" s="327" t="s">
        <v>413</v>
      </c>
      <c r="C12" s="669" t="s">
        <v>79</v>
      </c>
      <c r="D12" s="962">
        <v>10</v>
      </c>
      <c r="E12" s="962">
        <v>24</v>
      </c>
      <c r="F12" s="962">
        <v>0</v>
      </c>
      <c r="G12" s="883">
        <f>D12+E12+F12</f>
        <v>34</v>
      </c>
      <c r="H12" s="863">
        <f>G12/G13*100</f>
        <v>1.3132686484148077E-2</v>
      </c>
    </row>
    <row r="13" spans="2:8" ht="16.5" thickBot="1" x14ac:dyDescent="0.3">
      <c r="B13" s="1167" t="s">
        <v>20</v>
      </c>
      <c r="C13" s="1154"/>
      <c r="D13" s="909">
        <f>SUM(D8:D12)</f>
        <v>85701</v>
      </c>
      <c r="E13" s="909">
        <f>SUM(E8:E12)</f>
        <v>169660</v>
      </c>
      <c r="F13" s="909">
        <f>SUM(F8:F12)</f>
        <v>3535</v>
      </c>
      <c r="G13" s="909">
        <f>SUM(G8:G12)</f>
        <v>258896</v>
      </c>
      <c r="H13" s="910">
        <f>SUM(H8:H12)</f>
        <v>99.999999999999986</v>
      </c>
    </row>
    <row r="14" spans="2:8" ht="15.75" x14ac:dyDescent="0.25">
      <c r="B14" s="878" t="s">
        <v>374</v>
      </c>
      <c r="C14" s="911" t="s">
        <v>410</v>
      </c>
      <c r="D14" s="912"/>
      <c r="E14" s="912"/>
      <c r="F14" s="912"/>
      <c r="G14" s="912"/>
      <c r="H14" s="880"/>
    </row>
    <row r="15" spans="2:8" ht="15.75" x14ac:dyDescent="0.25">
      <c r="B15" s="881" t="s">
        <v>414</v>
      </c>
      <c r="C15" s="669" t="s">
        <v>166</v>
      </c>
      <c r="D15" s="106">
        <v>76247</v>
      </c>
      <c r="E15" s="106">
        <v>149389</v>
      </c>
      <c r="F15" s="106">
        <v>2693</v>
      </c>
      <c r="G15" s="106">
        <f>D15+E15+F15</f>
        <v>228329</v>
      </c>
      <c r="H15" s="882">
        <f>G15/G19*100</f>
        <v>88.193328595266053</v>
      </c>
    </row>
    <row r="16" spans="2:8" ht="15.75" x14ac:dyDescent="0.25">
      <c r="B16" s="881" t="s">
        <v>415</v>
      </c>
      <c r="C16" s="669" t="s">
        <v>301</v>
      </c>
      <c r="D16" s="106">
        <v>2554</v>
      </c>
      <c r="E16" s="106">
        <v>4791</v>
      </c>
      <c r="F16" s="106">
        <v>106</v>
      </c>
      <c r="G16" s="106">
        <f>D16+E16+F16</f>
        <v>7451</v>
      </c>
      <c r="H16" s="882">
        <f>G16/G19*100</f>
        <v>2.8779896174525676</v>
      </c>
    </row>
    <row r="17" spans="2:8" ht="15.75" x14ac:dyDescent="0.25">
      <c r="B17" s="881" t="s">
        <v>416</v>
      </c>
      <c r="C17" s="669" t="s">
        <v>302</v>
      </c>
      <c r="D17" s="106">
        <v>5245</v>
      </c>
      <c r="E17" s="106">
        <v>13851</v>
      </c>
      <c r="F17" s="106">
        <v>709</v>
      </c>
      <c r="G17" s="106">
        <f>D17+E17+F17</f>
        <v>19805</v>
      </c>
      <c r="H17" s="882">
        <f>G17/G19*100</f>
        <v>7.6497898770162536</v>
      </c>
    </row>
    <row r="18" spans="2:8" ht="16.5" thickBot="1" x14ac:dyDescent="0.3">
      <c r="B18" s="197" t="s">
        <v>417</v>
      </c>
      <c r="C18" s="198" t="s">
        <v>303</v>
      </c>
      <c r="D18" s="884">
        <v>1655</v>
      </c>
      <c r="E18" s="884">
        <v>1629</v>
      </c>
      <c r="F18" s="884">
        <v>27</v>
      </c>
      <c r="G18" s="884">
        <f>D18+E18+F18</f>
        <v>3311</v>
      </c>
      <c r="H18" s="885">
        <f>G18/G19*100</f>
        <v>1.2788919102651257</v>
      </c>
    </row>
    <row r="19" spans="2:8" ht="16.5" thickBot="1" x14ac:dyDescent="0.3">
      <c r="B19" s="1147" t="s">
        <v>20</v>
      </c>
      <c r="C19" s="1148"/>
      <c r="D19" s="204">
        <f>SUM(D15:D18)</f>
        <v>85701</v>
      </c>
      <c r="E19" s="204">
        <f>SUM(E15:E18)</f>
        <v>169660</v>
      </c>
      <c r="F19" s="204">
        <f>SUM(F15:F18)</f>
        <v>3535</v>
      </c>
      <c r="G19" s="203">
        <f>SUM(G15:G18)</f>
        <v>258896</v>
      </c>
      <c r="H19" s="886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2:K18"/>
  <sheetViews>
    <sheetView workbookViewId="0">
      <selection activeCell="E21" sqref="E21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11" ht="16.5" thickBot="1" x14ac:dyDescent="0.3">
      <c r="B2" s="1"/>
      <c r="C2" s="1"/>
      <c r="D2" s="1"/>
      <c r="E2" s="1217" t="s">
        <v>509</v>
      </c>
      <c r="F2" s="1217"/>
    </row>
    <row r="3" spans="2:11" ht="16.5" thickBot="1" x14ac:dyDescent="0.3">
      <c r="B3" s="1218" t="s">
        <v>675</v>
      </c>
      <c r="C3" s="1219"/>
      <c r="D3" s="1219"/>
      <c r="E3" s="1219"/>
      <c r="F3" s="1220"/>
    </row>
    <row r="4" spans="2:11" ht="32.25" thickBot="1" x14ac:dyDescent="0.3">
      <c r="B4" s="312" t="s">
        <v>138</v>
      </c>
      <c r="C4" s="313" t="s">
        <v>91</v>
      </c>
      <c r="D4" s="313" t="s">
        <v>513</v>
      </c>
      <c r="E4" s="313" t="s">
        <v>627</v>
      </c>
      <c r="F4" s="316" t="s">
        <v>579</v>
      </c>
    </row>
    <row r="5" spans="2:11" s="336" customFormat="1" ht="13.5" customHeight="1" thickBot="1" x14ac:dyDescent="0.25">
      <c r="B5" s="732">
        <v>1</v>
      </c>
      <c r="C5" s="723">
        <v>2</v>
      </c>
      <c r="D5" s="723">
        <v>3</v>
      </c>
      <c r="E5" s="723">
        <v>4</v>
      </c>
      <c r="F5" s="746">
        <v>5</v>
      </c>
    </row>
    <row r="6" spans="2:11" ht="15.75" x14ac:dyDescent="0.25">
      <c r="B6" s="333" t="s">
        <v>373</v>
      </c>
      <c r="C6" s="737" t="s">
        <v>292</v>
      </c>
      <c r="D6" s="660"/>
      <c r="E6" s="660"/>
      <c r="F6" s="714"/>
    </row>
    <row r="7" spans="2:11" ht="15.75" x14ac:dyDescent="0.25">
      <c r="B7" s="327" t="s">
        <v>93</v>
      </c>
      <c r="C7" s="669" t="s">
        <v>297</v>
      </c>
      <c r="D7" s="883">
        <v>111444</v>
      </c>
      <c r="E7" s="883">
        <v>127102</v>
      </c>
      <c r="F7" s="107">
        <f t="shared" ref="F7:F12" si="0">E7/D7*100</f>
        <v>114.0501058827752</v>
      </c>
      <c r="J7" s="53"/>
      <c r="K7" s="53"/>
    </row>
    <row r="8" spans="2:11" ht="31.5" x14ac:dyDescent="0.25">
      <c r="B8" s="327" t="s">
        <v>126</v>
      </c>
      <c r="C8" s="669" t="s">
        <v>485</v>
      </c>
      <c r="D8" s="883">
        <v>93450</v>
      </c>
      <c r="E8" s="883">
        <v>91011</v>
      </c>
      <c r="F8" s="107">
        <f t="shared" si="0"/>
        <v>97.390048154093094</v>
      </c>
      <c r="J8" s="53"/>
      <c r="K8" s="53"/>
    </row>
    <row r="9" spans="2:11" ht="15.75" x14ac:dyDescent="0.25">
      <c r="B9" s="327" t="s">
        <v>411</v>
      </c>
      <c r="C9" s="669" t="s">
        <v>298</v>
      </c>
      <c r="D9" s="883">
        <v>36588</v>
      </c>
      <c r="E9" s="883">
        <v>38840</v>
      </c>
      <c r="F9" s="107">
        <f t="shared" si="0"/>
        <v>106.1550235049743</v>
      </c>
      <c r="J9" s="53"/>
      <c r="K9" s="53"/>
    </row>
    <row r="10" spans="2:11" ht="15.75" x14ac:dyDescent="0.25">
      <c r="B10" s="327" t="s">
        <v>412</v>
      </c>
      <c r="C10" s="669" t="s">
        <v>299</v>
      </c>
      <c r="D10" s="883">
        <v>2240</v>
      </c>
      <c r="E10" s="883">
        <v>1909</v>
      </c>
      <c r="F10" s="107">
        <f t="shared" si="0"/>
        <v>85.223214285714292</v>
      </c>
      <c r="J10" s="53"/>
      <c r="K10" s="53"/>
    </row>
    <row r="11" spans="2:11" ht="16.5" thickBot="1" x14ac:dyDescent="0.3">
      <c r="B11" s="327" t="s">
        <v>413</v>
      </c>
      <c r="C11" s="669" t="s">
        <v>300</v>
      </c>
      <c r="D11" s="887">
        <v>21</v>
      </c>
      <c r="E11" s="884">
        <v>34</v>
      </c>
      <c r="F11" s="107">
        <f t="shared" si="0"/>
        <v>161.9047619047619</v>
      </c>
    </row>
    <row r="12" spans="2:11" ht="16.5" thickBot="1" x14ac:dyDescent="0.3">
      <c r="B12" s="878"/>
      <c r="C12" s="911" t="s">
        <v>6</v>
      </c>
      <c r="D12" s="913">
        <f>SUM(D7:D11)</f>
        <v>243743</v>
      </c>
      <c r="E12" s="913">
        <f>SUM(E7:E11)</f>
        <v>258896</v>
      </c>
      <c r="F12" s="914">
        <f t="shared" si="0"/>
        <v>106.21679391818432</v>
      </c>
    </row>
    <row r="13" spans="2:11" ht="15.75" x14ac:dyDescent="0.25">
      <c r="B13" s="878" t="s">
        <v>374</v>
      </c>
      <c r="C13" s="911" t="s">
        <v>410</v>
      </c>
      <c r="D13" s="877"/>
      <c r="E13" s="877"/>
      <c r="F13" s="915"/>
    </row>
    <row r="14" spans="2:11" ht="15.75" x14ac:dyDescent="0.25">
      <c r="B14" s="881" t="s">
        <v>414</v>
      </c>
      <c r="C14" s="669" t="s">
        <v>304</v>
      </c>
      <c r="D14" s="106">
        <v>212667</v>
      </c>
      <c r="E14" s="106">
        <v>228329</v>
      </c>
      <c r="F14" s="107">
        <f>E14/D14*100</f>
        <v>107.3645652593021</v>
      </c>
    </row>
    <row r="15" spans="2:11" ht="15.75" x14ac:dyDescent="0.25">
      <c r="B15" s="881" t="s">
        <v>415</v>
      </c>
      <c r="C15" s="669" t="s">
        <v>305</v>
      </c>
      <c r="D15" s="106">
        <v>6184</v>
      </c>
      <c r="E15" s="106">
        <v>7451</v>
      </c>
      <c r="F15" s="107">
        <f>E15/D15*100</f>
        <v>120.48835705045278</v>
      </c>
    </row>
    <row r="16" spans="2:11" ht="15.75" x14ac:dyDescent="0.25">
      <c r="B16" s="881" t="s">
        <v>416</v>
      </c>
      <c r="C16" s="669" t="s">
        <v>306</v>
      </c>
      <c r="D16" s="106">
        <v>20057</v>
      </c>
      <c r="E16" s="106">
        <v>19805</v>
      </c>
      <c r="F16" s="107">
        <f>E16/D16*100</f>
        <v>98.74358079473501</v>
      </c>
    </row>
    <row r="17" spans="2:6" ht="16.5" thickBot="1" x14ac:dyDescent="0.3">
      <c r="B17" s="197" t="s">
        <v>417</v>
      </c>
      <c r="C17" s="198" t="s">
        <v>307</v>
      </c>
      <c r="D17" s="884">
        <v>4835</v>
      </c>
      <c r="E17" s="884">
        <v>3311</v>
      </c>
      <c r="F17" s="890">
        <f>E17/D17*100</f>
        <v>68.479834539813851</v>
      </c>
    </row>
    <row r="18" spans="2:6" ht="16.5" thickBot="1" x14ac:dyDescent="0.3">
      <c r="B18" s="312"/>
      <c r="C18" s="202" t="s">
        <v>6</v>
      </c>
      <c r="D18" s="168">
        <f>SUM(D14:D17)</f>
        <v>243743</v>
      </c>
      <c r="E18" s="168">
        <f>SUM(E14:E17)</f>
        <v>258896</v>
      </c>
      <c r="F18" s="172">
        <f>E18/D18*100</f>
        <v>106.21679391818432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E18" sqref="E18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05"/>
      <c r="D3" s="1"/>
      <c r="E3" s="1"/>
      <c r="F3" s="1"/>
      <c r="G3" s="1"/>
      <c r="H3" s="206" t="s">
        <v>408</v>
      </c>
      <c r="I3" s="4"/>
      <c r="J3" s="4"/>
      <c r="K3" s="4"/>
      <c r="L3" s="4"/>
      <c r="M3" s="4"/>
      <c r="N3" s="4"/>
    </row>
    <row r="4" spans="2:14" ht="16.5" thickBot="1" x14ac:dyDescent="0.3">
      <c r="B4" s="1010" t="s">
        <v>674</v>
      </c>
      <c r="C4" s="1011"/>
      <c r="D4" s="1011"/>
      <c r="E4" s="1011"/>
      <c r="F4" s="1011"/>
      <c r="G4" s="1011"/>
      <c r="H4" s="1012"/>
    </row>
    <row r="5" spans="2:14" ht="32.25" thickBot="1" x14ac:dyDescent="0.3">
      <c r="B5" s="312" t="s">
        <v>138</v>
      </c>
      <c r="C5" s="320" t="s">
        <v>91</v>
      </c>
      <c r="D5" s="320" t="s">
        <v>340</v>
      </c>
      <c r="E5" s="313" t="s">
        <v>165</v>
      </c>
      <c r="F5" s="320" t="s">
        <v>618</v>
      </c>
      <c r="G5" s="313" t="s">
        <v>28</v>
      </c>
      <c r="H5" s="316" t="s">
        <v>578</v>
      </c>
    </row>
    <row r="6" spans="2:14" ht="15.75" thickBot="1" x14ac:dyDescent="0.3">
      <c r="B6" s="706">
        <v>1</v>
      </c>
      <c r="C6" s="707">
        <v>2</v>
      </c>
      <c r="D6" s="707">
        <v>3</v>
      </c>
      <c r="E6" s="707">
        <v>4</v>
      </c>
      <c r="F6" s="707">
        <v>5</v>
      </c>
      <c r="G6" s="707">
        <v>6</v>
      </c>
      <c r="H6" s="708">
        <v>7</v>
      </c>
    </row>
    <row r="7" spans="2:14" ht="15.75" x14ac:dyDescent="0.25">
      <c r="B7" s="327" t="s">
        <v>373</v>
      </c>
      <c r="C7" s="105" t="s">
        <v>308</v>
      </c>
      <c r="D7" s="883">
        <v>241078</v>
      </c>
      <c r="E7" s="888">
        <f>D7/D11*100</f>
        <v>74.570892117530235</v>
      </c>
      <c r="F7" s="962">
        <v>256770</v>
      </c>
      <c r="G7" s="888">
        <f>F7/F11*100</f>
        <v>74.680216155846267</v>
      </c>
      <c r="H7" s="107">
        <f>F7/D7*100</f>
        <v>106.50909664092119</v>
      </c>
    </row>
    <row r="8" spans="2:14" ht="15.75" x14ac:dyDescent="0.25">
      <c r="B8" s="327" t="s">
        <v>374</v>
      </c>
      <c r="C8" s="105" t="s">
        <v>309</v>
      </c>
      <c r="D8" s="883">
        <v>49166</v>
      </c>
      <c r="E8" s="888">
        <f>D8/D11*100</f>
        <v>15.208158694905766</v>
      </c>
      <c r="F8" s="962">
        <v>53964</v>
      </c>
      <c r="G8" s="888">
        <f>F8/F11*100</f>
        <v>15.695148127250411</v>
      </c>
      <c r="H8" s="107">
        <f>F8/D8*100</f>
        <v>109.75877639018834</v>
      </c>
    </row>
    <row r="9" spans="2:14" ht="15.75" x14ac:dyDescent="0.25">
      <c r="B9" s="327" t="s">
        <v>375</v>
      </c>
      <c r="C9" s="105" t="s">
        <v>310</v>
      </c>
      <c r="D9" s="883">
        <v>5331</v>
      </c>
      <c r="E9" s="888">
        <f>D9/D11*100</f>
        <v>1.6489991864813618</v>
      </c>
      <c r="F9" s="962">
        <v>4982</v>
      </c>
      <c r="G9" s="888">
        <f>F9/F11*100</f>
        <v>1.4489887326729218</v>
      </c>
      <c r="H9" s="107">
        <f>F9/D9*100</f>
        <v>93.453385856312138</v>
      </c>
    </row>
    <row r="10" spans="2:14" ht="16.5" thickBot="1" x14ac:dyDescent="0.3">
      <c r="B10" s="327" t="s">
        <v>377</v>
      </c>
      <c r="C10" s="105" t="s">
        <v>311</v>
      </c>
      <c r="D10" s="884">
        <f>5530+13572+2+1205+248+1474+5681</f>
        <v>27712</v>
      </c>
      <c r="E10" s="889">
        <f>D10/D11*100</f>
        <v>8.5719500010826284</v>
      </c>
      <c r="F10" s="884">
        <v>28110</v>
      </c>
      <c r="G10" s="889">
        <f>F10/F11*100</f>
        <v>8.1756469842303954</v>
      </c>
      <c r="H10" s="890">
        <f>F10/D10*100</f>
        <v>101.43620092378754</v>
      </c>
    </row>
    <row r="11" spans="2:14" ht="16.5" thickBot="1" x14ac:dyDescent="0.3">
      <c r="B11" s="1179" t="s">
        <v>20</v>
      </c>
      <c r="C11" s="1180"/>
      <c r="D11" s="168">
        <f>SUM(D7:D10)</f>
        <v>323287</v>
      </c>
      <c r="E11" s="862">
        <f>SUM(E7:E10)</f>
        <v>99.999999999999986</v>
      </c>
      <c r="F11" s="168">
        <f>SUM(F7:F10)</f>
        <v>343826</v>
      </c>
      <c r="G11" s="862">
        <f>SUM(G7:G10)</f>
        <v>99.999999999999986</v>
      </c>
      <c r="H11" s="170">
        <f>F11/D11*100</f>
        <v>106.35317844515863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1"/>
  <sheetViews>
    <sheetView workbookViewId="0">
      <selection activeCell="J25" sqref="J2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08"/>
      <c r="D3" s="1"/>
      <c r="E3" s="1"/>
      <c r="F3" s="27"/>
      <c r="G3" s="1"/>
      <c r="H3" s="1"/>
      <c r="I3" s="1"/>
      <c r="J3" s="1"/>
      <c r="K3" s="1"/>
      <c r="L3" s="1"/>
      <c r="M3" s="27" t="s">
        <v>408</v>
      </c>
    </row>
    <row r="4" spans="2:13" ht="16.5" thickBot="1" x14ac:dyDescent="0.3">
      <c r="B4" s="1010" t="s">
        <v>673</v>
      </c>
      <c r="C4" s="1011"/>
      <c r="D4" s="1011"/>
      <c r="E4" s="1011"/>
      <c r="F4" s="1011"/>
      <c r="G4" s="1011"/>
      <c r="H4" s="1011"/>
      <c r="I4" s="1011"/>
      <c r="J4" s="1011"/>
      <c r="K4" s="1011"/>
      <c r="L4" s="1011"/>
      <c r="M4" s="1012"/>
    </row>
    <row r="5" spans="2:13" ht="15.75" x14ac:dyDescent="0.25">
      <c r="B5" s="1221" t="s">
        <v>138</v>
      </c>
      <c r="C5" s="329"/>
      <c r="D5" s="1223" t="s">
        <v>418</v>
      </c>
      <c r="E5" s="1223" t="s">
        <v>419</v>
      </c>
      <c r="F5" s="1223" t="s">
        <v>420</v>
      </c>
      <c r="G5" s="1223" t="s">
        <v>421</v>
      </c>
      <c r="H5" s="1223" t="s">
        <v>422</v>
      </c>
      <c r="I5" s="1223" t="s">
        <v>423</v>
      </c>
      <c r="J5" s="1223" t="s">
        <v>424</v>
      </c>
      <c r="K5" s="1223"/>
      <c r="L5" s="1223"/>
      <c r="M5" s="1225"/>
    </row>
    <row r="6" spans="2:13" ht="63.75" thickBot="1" x14ac:dyDescent="0.3">
      <c r="B6" s="1222"/>
      <c r="C6" s="330" t="s">
        <v>425</v>
      </c>
      <c r="D6" s="1224"/>
      <c r="E6" s="1224"/>
      <c r="F6" s="1224"/>
      <c r="G6" s="1224"/>
      <c r="H6" s="1224"/>
      <c r="I6" s="1224"/>
      <c r="J6" s="330" t="s">
        <v>426</v>
      </c>
      <c r="K6" s="330" t="s">
        <v>428</v>
      </c>
      <c r="L6" s="330" t="s">
        <v>486</v>
      </c>
      <c r="M6" s="335" t="s">
        <v>427</v>
      </c>
    </row>
    <row r="7" spans="2:13" ht="15.75" thickBot="1" x14ac:dyDescent="0.3">
      <c r="B7" s="750">
        <v>1</v>
      </c>
      <c r="C7" s="751">
        <v>2</v>
      </c>
      <c r="D7" s="752">
        <v>3</v>
      </c>
      <c r="E7" s="752">
        <v>4</v>
      </c>
      <c r="F7" s="752">
        <v>5</v>
      </c>
      <c r="G7" s="752">
        <v>6</v>
      </c>
      <c r="H7" s="752">
        <v>7</v>
      </c>
      <c r="I7" s="752">
        <v>8</v>
      </c>
      <c r="J7" s="752" t="s">
        <v>487</v>
      </c>
      <c r="K7" s="752" t="s">
        <v>488</v>
      </c>
      <c r="L7" s="752">
        <v>11</v>
      </c>
      <c r="M7" s="753" t="s">
        <v>489</v>
      </c>
    </row>
    <row r="8" spans="2:13" ht="15.75" x14ac:dyDescent="0.25">
      <c r="B8" s="171" t="s">
        <v>373</v>
      </c>
      <c r="C8" s="747" t="s">
        <v>312</v>
      </c>
      <c r="D8" s="748">
        <v>5.0000000000000001E-3</v>
      </c>
      <c r="E8" s="748">
        <v>5.0000000000000001E-3</v>
      </c>
      <c r="F8" s="962">
        <v>252879</v>
      </c>
      <c r="G8" s="962">
        <v>1937</v>
      </c>
      <c r="H8" s="962">
        <v>41863</v>
      </c>
      <c r="I8" s="962">
        <v>874</v>
      </c>
      <c r="J8" s="883">
        <f t="shared" ref="J8:K12" si="0">H8*D8</f>
        <v>209.315</v>
      </c>
      <c r="K8" s="883">
        <f t="shared" si="0"/>
        <v>4.37</v>
      </c>
      <c r="L8" s="962">
        <v>955</v>
      </c>
      <c r="M8" s="209">
        <f>J8+K8+L8-1</f>
        <v>1167.6849999999999</v>
      </c>
    </row>
    <row r="9" spans="2:13" ht="15.75" x14ac:dyDescent="0.25">
      <c r="B9" s="171" t="s">
        <v>374</v>
      </c>
      <c r="C9" s="747" t="s">
        <v>313</v>
      </c>
      <c r="D9" s="749">
        <v>0.1</v>
      </c>
      <c r="E9" s="749">
        <v>0.1</v>
      </c>
      <c r="F9" s="962">
        <v>2242</v>
      </c>
      <c r="G9" s="962">
        <v>0</v>
      </c>
      <c r="H9" s="962">
        <v>765</v>
      </c>
      <c r="I9" s="962">
        <v>0</v>
      </c>
      <c r="J9" s="883">
        <f t="shared" si="0"/>
        <v>76.5</v>
      </c>
      <c r="K9" s="883">
        <f t="shared" si="0"/>
        <v>0</v>
      </c>
      <c r="L9" s="962">
        <v>18</v>
      </c>
      <c r="M9" s="209">
        <f t="shared" ref="M9:M13" si="1">J9+K9+L9</f>
        <v>94.5</v>
      </c>
    </row>
    <row r="10" spans="2:13" ht="15.75" x14ac:dyDescent="0.25">
      <c r="B10" s="171" t="s">
        <v>375</v>
      </c>
      <c r="C10" s="747" t="s">
        <v>314</v>
      </c>
      <c r="D10" s="749">
        <v>0.5</v>
      </c>
      <c r="E10" s="749">
        <v>0.5</v>
      </c>
      <c r="F10" s="962">
        <v>1208</v>
      </c>
      <c r="G10" s="962">
        <v>0</v>
      </c>
      <c r="H10" s="962">
        <v>336</v>
      </c>
      <c r="I10" s="962">
        <v>0</v>
      </c>
      <c r="J10" s="883">
        <f t="shared" si="0"/>
        <v>168</v>
      </c>
      <c r="K10" s="883">
        <f t="shared" si="0"/>
        <v>0</v>
      </c>
      <c r="L10" s="962">
        <v>67</v>
      </c>
      <c r="M10" s="209">
        <f t="shared" si="1"/>
        <v>235</v>
      </c>
    </row>
    <row r="11" spans="2:13" ht="15.75" x14ac:dyDescent="0.25">
      <c r="B11" s="171" t="s">
        <v>377</v>
      </c>
      <c r="C11" s="747" t="s">
        <v>280</v>
      </c>
      <c r="D11" s="749">
        <v>1</v>
      </c>
      <c r="E11" s="749">
        <v>0.75</v>
      </c>
      <c r="F11" s="962">
        <v>527</v>
      </c>
      <c r="G11" s="962">
        <v>0</v>
      </c>
      <c r="H11" s="962">
        <v>525</v>
      </c>
      <c r="I11" s="962">
        <v>0</v>
      </c>
      <c r="J11" s="883">
        <f t="shared" si="0"/>
        <v>525</v>
      </c>
      <c r="K11" s="883">
        <f t="shared" si="0"/>
        <v>0</v>
      </c>
      <c r="L11" s="962">
        <v>0</v>
      </c>
      <c r="M11" s="209">
        <f t="shared" si="1"/>
        <v>525</v>
      </c>
    </row>
    <row r="12" spans="2:13" ht="16.5" thickBot="1" x14ac:dyDescent="0.3">
      <c r="B12" s="171" t="s">
        <v>378</v>
      </c>
      <c r="C12" s="747" t="s">
        <v>315</v>
      </c>
      <c r="D12" s="749">
        <v>1</v>
      </c>
      <c r="E12" s="749">
        <v>1</v>
      </c>
      <c r="F12" s="884">
        <v>103</v>
      </c>
      <c r="G12" s="884">
        <v>0</v>
      </c>
      <c r="H12" s="884">
        <v>103</v>
      </c>
      <c r="I12" s="884">
        <v>0</v>
      </c>
      <c r="J12" s="884">
        <f t="shared" si="0"/>
        <v>103</v>
      </c>
      <c r="K12" s="884">
        <f t="shared" si="0"/>
        <v>0</v>
      </c>
      <c r="L12" s="884">
        <v>0</v>
      </c>
      <c r="M12" s="209">
        <f t="shared" si="1"/>
        <v>103</v>
      </c>
    </row>
    <row r="13" spans="2:13" ht="16.5" thickBot="1" x14ac:dyDescent="0.3">
      <c r="B13" s="1147" t="s">
        <v>20</v>
      </c>
      <c r="C13" s="1148"/>
      <c r="D13" s="1148"/>
      <c r="E13" s="1148"/>
      <c r="F13" s="168">
        <f t="shared" ref="F13:K13" si="2">SUM(F8:F12)</f>
        <v>256959</v>
      </c>
      <c r="G13" s="168">
        <f t="shared" si="2"/>
        <v>1937</v>
      </c>
      <c r="H13" s="168">
        <f t="shared" si="2"/>
        <v>43592</v>
      </c>
      <c r="I13" s="168">
        <f t="shared" si="2"/>
        <v>874</v>
      </c>
      <c r="J13" s="168">
        <f t="shared" si="2"/>
        <v>1081.8150000000001</v>
      </c>
      <c r="K13" s="168">
        <f t="shared" si="2"/>
        <v>4.37</v>
      </c>
      <c r="L13" s="168">
        <v>1040</v>
      </c>
      <c r="M13" s="210">
        <f t="shared" si="1"/>
        <v>2126.1849999999999</v>
      </c>
    </row>
    <row r="16" spans="2:13" x14ac:dyDescent="0.25">
      <c r="F16" s="53"/>
      <c r="G16" s="53"/>
      <c r="H16" s="53"/>
      <c r="M16" s="53"/>
    </row>
    <row r="17" spans="6:13" x14ac:dyDescent="0.25">
      <c r="F17" s="53"/>
    </row>
    <row r="18" spans="6:13" x14ac:dyDescent="0.25">
      <c r="F18" s="53"/>
    </row>
    <row r="21" spans="6:13" x14ac:dyDescent="0.25">
      <c r="F21" s="53"/>
      <c r="G21" s="53"/>
      <c r="H21" s="53"/>
      <c r="J21" s="53"/>
      <c r="L21" s="53"/>
      <c r="M21" s="53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2:K18"/>
  <sheetViews>
    <sheetView topLeftCell="A2" workbookViewId="0">
      <selection activeCell="G26" sqref="G26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7" t="s">
        <v>409</v>
      </c>
      <c r="K2" s="211"/>
    </row>
    <row r="3" spans="2:11" ht="16.5" thickBot="1" x14ac:dyDescent="0.3">
      <c r="B3" s="1181" t="s">
        <v>672</v>
      </c>
      <c r="C3" s="1182"/>
      <c r="D3" s="1182"/>
      <c r="E3" s="1182"/>
      <c r="F3" s="1182"/>
      <c r="G3" s="1182"/>
      <c r="H3" s="1183"/>
    </row>
    <row r="4" spans="2:11" x14ac:dyDescent="0.25">
      <c r="B4" s="1167" t="s">
        <v>138</v>
      </c>
      <c r="C4" s="1154" t="s">
        <v>175</v>
      </c>
      <c r="D4" s="1169" t="s">
        <v>628</v>
      </c>
      <c r="E4" s="1169"/>
      <c r="F4" s="1169" t="s">
        <v>629</v>
      </c>
      <c r="G4" s="1169"/>
      <c r="H4" s="331" t="s">
        <v>2</v>
      </c>
    </row>
    <row r="5" spans="2:11" ht="16.5" thickBot="1" x14ac:dyDescent="0.3">
      <c r="B5" s="1168"/>
      <c r="C5" s="1155"/>
      <c r="D5" s="334" t="s">
        <v>3</v>
      </c>
      <c r="E5" s="315" t="s">
        <v>28</v>
      </c>
      <c r="F5" s="334" t="s">
        <v>3</v>
      </c>
      <c r="G5" s="315" t="s">
        <v>28</v>
      </c>
      <c r="H5" s="332" t="s">
        <v>514</v>
      </c>
    </row>
    <row r="6" spans="2:11" ht="16.5" thickBot="1" x14ac:dyDescent="0.3">
      <c r="B6" s="312">
        <v>1</v>
      </c>
      <c r="C6" s="320">
        <v>2</v>
      </c>
      <c r="D6" s="320">
        <v>3</v>
      </c>
      <c r="E6" s="320">
        <v>4</v>
      </c>
      <c r="F6" s="320">
        <v>5</v>
      </c>
      <c r="G6" s="320">
        <v>6</v>
      </c>
      <c r="H6" s="321">
        <v>7</v>
      </c>
    </row>
    <row r="7" spans="2:11" x14ac:dyDescent="0.25">
      <c r="B7" s="333" t="s">
        <v>373</v>
      </c>
      <c r="C7" s="704" t="s">
        <v>429</v>
      </c>
      <c r="D7" s="736"/>
      <c r="E7" s="105"/>
      <c r="F7" s="105"/>
      <c r="G7" s="105"/>
      <c r="H7" s="212"/>
    </row>
    <row r="8" spans="2:11" x14ac:dyDescent="0.25">
      <c r="B8" s="213" t="s">
        <v>93</v>
      </c>
      <c r="C8" s="105" t="s">
        <v>318</v>
      </c>
      <c r="D8" s="962">
        <v>392</v>
      </c>
      <c r="E8" s="888">
        <f>D8/D18*100</f>
        <v>1.2147129001270489</v>
      </c>
      <c r="F8" s="962">
        <v>324</v>
      </c>
      <c r="G8" s="888">
        <f>F8/F18*100</f>
        <v>0.9049268238185677</v>
      </c>
      <c r="H8" s="107">
        <f>F8/D8*100</f>
        <v>82.653061224489804</v>
      </c>
      <c r="J8" s="993"/>
      <c r="K8" s="993"/>
    </row>
    <row r="9" spans="2:11" x14ac:dyDescent="0.25">
      <c r="B9" s="213" t="s">
        <v>126</v>
      </c>
      <c r="C9" s="105" t="s">
        <v>319</v>
      </c>
      <c r="D9" s="962">
        <v>11794</v>
      </c>
      <c r="E9" s="888">
        <f>D9/D18*100</f>
        <v>36.546744755353103</v>
      </c>
      <c r="F9" s="962">
        <v>10465</v>
      </c>
      <c r="G9" s="888">
        <f>F9/F18*100</f>
        <v>29.228577812534912</v>
      </c>
      <c r="H9" s="107">
        <f>F9/D9*100</f>
        <v>88.731558419535361</v>
      </c>
      <c r="J9" s="993"/>
      <c r="K9" s="993"/>
    </row>
    <row r="10" spans="2:11" ht="16.5" thickBot="1" x14ac:dyDescent="0.3">
      <c r="B10" s="213" t="s">
        <v>411</v>
      </c>
      <c r="C10" s="105" t="s">
        <v>320</v>
      </c>
      <c r="D10" s="884">
        <v>1601</v>
      </c>
      <c r="E10" s="889">
        <f>D10/D18*100</f>
        <v>4.9611105946515446</v>
      </c>
      <c r="F10" s="884">
        <v>1913</v>
      </c>
      <c r="G10" s="889">
        <f>F10/F18*100</f>
        <v>5.3429784381633336</v>
      </c>
      <c r="H10" s="107">
        <f>F10/D10*100</f>
        <v>119.48782011242973</v>
      </c>
      <c r="J10" s="993"/>
      <c r="K10" s="993"/>
    </row>
    <row r="11" spans="2:11" ht="16.5" thickBot="1" x14ac:dyDescent="0.3">
      <c r="B11" s="1179" t="s">
        <v>580</v>
      </c>
      <c r="C11" s="1180"/>
      <c r="D11" s="168">
        <f>SUM(D8:D10)</f>
        <v>13787</v>
      </c>
      <c r="E11" s="892">
        <f>D11/D18*100</f>
        <v>42.722568250131701</v>
      </c>
      <c r="F11" s="168">
        <f>SUM(F8:F10)</f>
        <v>12702</v>
      </c>
      <c r="G11" s="892">
        <f>F11/F18*100</f>
        <v>35.476483074516814</v>
      </c>
      <c r="H11" s="172">
        <f>F11/D11*100</f>
        <v>92.130267643432219</v>
      </c>
      <c r="J11" s="993"/>
      <c r="K11" s="993"/>
    </row>
    <row r="12" spans="2:11" x14ac:dyDescent="0.25">
      <c r="B12" s="333" t="s">
        <v>374</v>
      </c>
      <c r="C12" s="704" t="s">
        <v>430</v>
      </c>
      <c r="D12" s="893"/>
      <c r="E12" s="894"/>
      <c r="F12" s="893"/>
      <c r="G12" s="894"/>
      <c r="H12" s="107"/>
      <c r="J12" s="993"/>
      <c r="K12" s="993"/>
    </row>
    <row r="13" spans="2:11" x14ac:dyDescent="0.25">
      <c r="B13" s="327" t="s">
        <v>414</v>
      </c>
      <c r="C13" s="105" t="s">
        <v>321</v>
      </c>
      <c r="D13" s="962">
        <v>14943</v>
      </c>
      <c r="E13" s="888">
        <f>D13/D18*100</f>
        <v>46.304731802547181</v>
      </c>
      <c r="F13" s="962">
        <v>17484</v>
      </c>
      <c r="G13" s="888">
        <f>F13/F18*100</f>
        <v>48.832532677913079</v>
      </c>
      <c r="H13" s="107">
        <f t="shared" ref="H13:H18" si="0">F13/D13*100</f>
        <v>117.00461754667737</v>
      </c>
      <c r="J13" s="993"/>
      <c r="K13" s="993"/>
    </row>
    <row r="14" spans="2:11" x14ac:dyDescent="0.25">
      <c r="B14" s="327" t="s">
        <v>415</v>
      </c>
      <c r="C14" s="105" t="s">
        <v>322</v>
      </c>
      <c r="D14" s="891">
        <v>2</v>
      </c>
      <c r="E14" s="888">
        <f>D14/D18*100</f>
        <v>6.197514796566576E-3</v>
      </c>
      <c r="F14" s="891">
        <v>1</v>
      </c>
      <c r="G14" s="888">
        <f>F14/F18*100</f>
        <v>2.7929840241313819E-3</v>
      </c>
      <c r="H14" s="107">
        <f t="shared" si="0"/>
        <v>50</v>
      </c>
      <c r="J14" s="993"/>
      <c r="K14" s="993"/>
    </row>
    <row r="15" spans="2:11" ht="16.5" thickBot="1" x14ac:dyDescent="0.3">
      <c r="B15" s="327" t="s">
        <v>416</v>
      </c>
      <c r="C15" s="105" t="s">
        <v>323</v>
      </c>
      <c r="D15" s="884">
        <v>3539</v>
      </c>
      <c r="E15" s="889">
        <f>D15/D18*100</f>
        <v>10.966502432524559</v>
      </c>
      <c r="F15" s="884">
        <v>5617</v>
      </c>
      <c r="G15" s="889">
        <f>F15/F18*100+0.1</f>
        <v>15.788191263545972</v>
      </c>
      <c r="H15" s="107">
        <f t="shared" si="0"/>
        <v>158.71715173777903</v>
      </c>
      <c r="J15" s="993"/>
      <c r="K15" s="993"/>
    </row>
    <row r="16" spans="2:11" ht="16.5" thickBot="1" x14ac:dyDescent="0.3">
      <c r="B16" s="1179" t="s">
        <v>581</v>
      </c>
      <c r="C16" s="1180"/>
      <c r="D16" s="168">
        <f>SUM(D13:D15)</f>
        <v>18484</v>
      </c>
      <c r="E16" s="892">
        <f>D16/D18*100</f>
        <v>57.277431749868299</v>
      </c>
      <c r="F16" s="168">
        <f>SUM(F13:F15)</f>
        <v>23102</v>
      </c>
      <c r="G16" s="892">
        <f>F16/F18*100</f>
        <v>64.523516925483179</v>
      </c>
      <c r="H16" s="172">
        <f t="shared" si="0"/>
        <v>124.98376974680805</v>
      </c>
      <c r="J16" s="993"/>
      <c r="K16" s="993"/>
    </row>
    <row r="17" spans="2:11" ht="16.5" thickBot="1" x14ac:dyDescent="0.3">
      <c r="B17" s="312" t="s">
        <v>375</v>
      </c>
      <c r="C17" s="104" t="s">
        <v>431</v>
      </c>
      <c r="D17" s="895">
        <v>0</v>
      </c>
      <c r="E17" s="892">
        <f>D17/D18*100</f>
        <v>0</v>
      </c>
      <c r="F17" s="895">
        <v>0</v>
      </c>
      <c r="G17" s="892">
        <f>F17/F18*100</f>
        <v>0</v>
      </c>
      <c r="H17" s="214" t="s">
        <v>115</v>
      </c>
      <c r="J17" s="993"/>
      <c r="K17" s="993"/>
    </row>
    <row r="18" spans="2:11" ht="16.5" thickBot="1" x14ac:dyDescent="0.3">
      <c r="B18" s="1179" t="s">
        <v>432</v>
      </c>
      <c r="C18" s="1180"/>
      <c r="D18" s="168">
        <f>D11+D16+D17</f>
        <v>32271</v>
      </c>
      <c r="E18" s="215">
        <f>E11+E16+E17</f>
        <v>100</v>
      </c>
      <c r="F18" s="168">
        <f>F11+F16+F17</f>
        <v>35804</v>
      </c>
      <c r="G18" s="215">
        <f>G11+G16+G17</f>
        <v>100</v>
      </c>
      <c r="H18" s="172">
        <f t="shared" si="0"/>
        <v>110.94790988813486</v>
      </c>
      <c r="J18" s="993"/>
      <c r="K18" s="993"/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3:L11"/>
  <sheetViews>
    <sheetView workbookViewId="0">
      <selection activeCell="H21" sqref="H21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5.28515625" style="2" customWidth="1"/>
    <col min="12" max="12" width="13.42578125" style="2" customWidth="1"/>
    <col min="13" max="16384" width="9.140625" style="2"/>
  </cols>
  <sheetData>
    <row r="3" spans="2:12" ht="16.5" thickBot="1" x14ac:dyDescent="0.3">
      <c r="L3" s="927" t="s">
        <v>638</v>
      </c>
    </row>
    <row r="4" spans="2:12" ht="16.5" customHeight="1" thickTop="1" thickBot="1" x14ac:dyDescent="0.3">
      <c r="B4" s="1037" t="s">
        <v>714</v>
      </c>
      <c r="C4" s="1038"/>
      <c r="D4" s="1038"/>
      <c r="E4" s="1038"/>
      <c r="F4" s="1038"/>
      <c r="G4" s="1038"/>
      <c r="H4" s="1038"/>
      <c r="I4" s="1038"/>
      <c r="J4" s="1038"/>
      <c r="K4" s="1038"/>
      <c r="L4" s="1039"/>
    </row>
    <row r="5" spans="2:12" x14ac:dyDescent="0.25">
      <c r="B5" s="1040" t="s">
        <v>138</v>
      </c>
      <c r="C5" s="1041" t="s">
        <v>0</v>
      </c>
      <c r="D5" s="1041" t="s">
        <v>1</v>
      </c>
      <c r="E5" s="1041"/>
      <c r="F5" s="1041"/>
      <c r="G5" s="1041" t="s">
        <v>340</v>
      </c>
      <c r="H5" s="1041"/>
      <c r="I5" s="1041"/>
      <c r="J5" s="1041" t="s">
        <v>618</v>
      </c>
      <c r="K5" s="1041"/>
      <c r="L5" s="1042"/>
    </row>
    <row r="6" spans="2:12" ht="36.75" customHeight="1" thickBot="1" x14ac:dyDescent="0.3">
      <c r="B6" s="1035"/>
      <c r="C6" s="1036"/>
      <c r="D6" s="920" t="s">
        <v>48</v>
      </c>
      <c r="E6" s="920" t="s">
        <v>636</v>
      </c>
      <c r="F6" s="920" t="s">
        <v>637</v>
      </c>
      <c r="G6" s="920" t="s">
        <v>48</v>
      </c>
      <c r="H6" s="920" t="s">
        <v>636</v>
      </c>
      <c r="I6" s="920" t="s">
        <v>637</v>
      </c>
      <c r="J6" s="920" t="s">
        <v>48</v>
      </c>
      <c r="K6" s="920" t="s">
        <v>636</v>
      </c>
      <c r="L6" s="921" t="s">
        <v>637</v>
      </c>
    </row>
    <row r="7" spans="2:12" ht="16.5" thickBot="1" x14ac:dyDescent="0.3">
      <c r="B7" s="732">
        <v>1</v>
      </c>
      <c r="C7" s="723">
        <v>2</v>
      </c>
      <c r="D7" s="723">
        <v>3</v>
      </c>
      <c r="E7" s="723">
        <v>4</v>
      </c>
      <c r="F7" s="723">
        <v>5</v>
      </c>
      <c r="G7" s="723">
        <v>6</v>
      </c>
      <c r="H7" s="723">
        <v>7</v>
      </c>
      <c r="I7" s="723">
        <v>8</v>
      </c>
      <c r="J7" s="723">
        <v>9</v>
      </c>
      <c r="K7" s="723">
        <v>10</v>
      </c>
      <c r="L7" s="746">
        <v>11</v>
      </c>
    </row>
    <row r="8" spans="2:12" x14ac:dyDescent="0.25">
      <c r="B8" s="928" t="s">
        <v>373</v>
      </c>
      <c r="C8" s="922" t="s">
        <v>640</v>
      </c>
      <c r="D8" s="846">
        <v>1</v>
      </c>
      <c r="E8" s="846">
        <v>2.1</v>
      </c>
      <c r="F8" s="846">
        <v>3.5</v>
      </c>
      <c r="G8" s="846">
        <v>1</v>
      </c>
      <c r="H8" s="846">
        <v>2.2000000000000002</v>
      </c>
      <c r="I8" s="846">
        <v>3.3</v>
      </c>
      <c r="J8" s="846">
        <v>1</v>
      </c>
      <c r="K8" s="846">
        <v>2.1</v>
      </c>
      <c r="L8" s="929">
        <v>3.6</v>
      </c>
    </row>
    <row r="9" spans="2:12" ht="31.5" x14ac:dyDescent="0.25">
      <c r="B9" s="925" t="s">
        <v>374</v>
      </c>
      <c r="C9" s="932" t="s">
        <v>639</v>
      </c>
      <c r="D9" s="731">
        <v>4</v>
      </c>
      <c r="E9" s="731">
        <v>5.9</v>
      </c>
      <c r="F9" s="731">
        <v>6.3</v>
      </c>
      <c r="G9" s="731">
        <v>4</v>
      </c>
      <c r="H9" s="731">
        <v>5.9</v>
      </c>
      <c r="I9" s="731">
        <v>6.3</v>
      </c>
      <c r="J9" s="731">
        <v>4</v>
      </c>
      <c r="K9" s="731">
        <v>5.3</v>
      </c>
      <c r="L9" s="926">
        <v>6.7</v>
      </c>
    </row>
    <row r="10" spans="2:12" ht="16.5" thickBot="1" x14ac:dyDescent="0.3">
      <c r="B10" s="930" t="s">
        <v>375</v>
      </c>
      <c r="C10" s="830" t="s">
        <v>641</v>
      </c>
      <c r="D10" s="783">
        <v>10</v>
      </c>
      <c r="E10" s="783">
        <v>92</v>
      </c>
      <c r="F10" s="783">
        <v>90.2</v>
      </c>
      <c r="G10" s="783">
        <v>10</v>
      </c>
      <c r="H10" s="783">
        <v>91.9</v>
      </c>
      <c r="I10" s="783">
        <v>90.4</v>
      </c>
      <c r="J10" s="783">
        <v>10</v>
      </c>
      <c r="K10" s="783">
        <v>92.6</v>
      </c>
      <c r="L10" s="931">
        <v>89.7</v>
      </c>
    </row>
    <row r="11" spans="2:12" ht="21.75" customHeight="1" thickBot="1" x14ac:dyDescent="0.3">
      <c r="B11" s="1035" t="s">
        <v>20</v>
      </c>
      <c r="C11" s="1036"/>
      <c r="D11" s="920">
        <v>15</v>
      </c>
      <c r="E11" s="920">
        <v>100</v>
      </c>
      <c r="F11" s="920">
        <v>100</v>
      </c>
      <c r="G11" s="920">
        <v>15</v>
      </c>
      <c r="H11" s="920">
        <v>100</v>
      </c>
      <c r="I11" s="920">
        <v>100</v>
      </c>
      <c r="J11" s="920">
        <v>15</v>
      </c>
      <c r="K11" s="923">
        <f>SUM(K8:K10)</f>
        <v>100</v>
      </c>
      <c r="L11" s="924">
        <f>SUM(L8:L10)</f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K11:L11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2:L20"/>
  <sheetViews>
    <sheetView workbookViewId="0">
      <selection activeCell="O24" sqref="O24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94" t="s">
        <v>409</v>
      </c>
      <c r="J2" s="216"/>
    </row>
    <row r="3" spans="2:12" ht="16.5" thickBot="1" x14ac:dyDescent="0.3">
      <c r="B3" s="1181" t="s">
        <v>671</v>
      </c>
      <c r="C3" s="1182"/>
      <c r="D3" s="1182"/>
      <c r="E3" s="1182"/>
      <c r="F3" s="1182"/>
      <c r="G3" s="1182"/>
      <c r="H3" s="1183"/>
    </row>
    <row r="4" spans="2:12" ht="15.75" x14ac:dyDescent="0.25">
      <c r="B4" s="1167" t="s">
        <v>138</v>
      </c>
      <c r="C4" s="1154" t="s">
        <v>182</v>
      </c>
      <c r="D4" s="1169" t="s">
        <v>628</v>
      </c>
      <c r="E4" s="1169"/>
      <c r="F4" s="1169" t="s">
        <v>630</v>
      </c>
      <c r="G4" s="1169"/>
      <c r="H4" s="705" t="s">
        <v>433</v>
      </c>
    </row>
    <row r="5" spans="2:12" ht="16.5" thickBot="1" x14ac:dyDescent="0.3">
      <c r="B5" s="1168"/>
      <c r="C5" s="1155"/>
      <c r="D5" s="334" t="s">
        <v>3</v>
      </c>
      <c r="E5" s="315" t="s">
        <v>28</v>
      </c>
      <c r="F5" s="334" t="s">
        <v>3</v>
      </c>
      <c r="G5" s="315" t="s">
        <v>28</v>
      </c>
      <c r="H5" s="332" t="s">
        <v>514</v>
      </c>
    </row>
    <row r="6" spans="2:12" ht="15.75" thickBot="1" x14ac:dyDescent="0.3">
      <c r="B6" s="706">
        <v>1</v>
      </c>
      <c r="C6" s="707">
        <v>2</v>
      </c>
      <c r="D6" s="707">
        <v>3</v>
      </c>
      <c r="E6" s="707">
        <v>4</v>
      </c>
      <c r="F6" s="707">
        <v>5</v>
      </c>
      <c r="G6" s="707">
        <v>6</v>
      </c>
      <c r="H6" s="708">
        <v>7</v>
      </c>
    </row>
    <row r="7" spans="2:12" ht="15.75" x14ac:dyDescent="0.25">
      <c r="B7" s="333" t="s">
        <v>373</v>
      </c>
      <c r="C7" s="1226" t="s">
        <v>490</v>
      </c>
      <c r="D7" s="1226"/>
      <c r="E7" s="1226"/>
      <c r="F7" s="1227"/>
      <c r="G7" s="1227"/>
      <c r="H7" s="1228"/>
    </row>
    <row r="8" spans="2:12" ht="15.75" x14ac:dyDescent="0.25">
      <c r="B8" s="327" t="s">
        <v>93</v>
      </c>
      <c r="C8" s="105" t="s">
        <v>324</v>
      </c>
      <c r="D8" s="962">
        <v>4307</v>
      </c>
      <c r="E8" s="888">
        <f>D8/D19*100</f>
        <v>12.806255946717412</v>
      </c>
      <c r="F8" s="962">
        <v>4171</v>
      </c>
      <c r="G8" s="888">
        <f>F8/F19*100</f>
        <v>13.221542460455829</v>
      </c>
      <c r="H8" s="107">
        <f>F8/D8*100</f>
        <v>96.842349663338751</v>
      </c>
      <c r="J8" s="53"/>
      <c r="L8" s="53"/>
    </row>
    <row r="9" spans="2:12" ht="15.75" x14ac:dyDescent="0.25">
      <c r="B9" s="327" t="s">
        <v>126</v>
      </c>
      <c r="C9" s="105" t="s">
        <v>325</v>
      </c>
      <c r="D9" s="891">
        <v>97</v>
      </c>
      <c r="E9" s="888">
        <f>D9/D19*100</f>
        <v>0.28841579448144622</v>
      </c>
      <c r="F9" s="891">
        <v>101</v>
      </c>
      <c r="G9" s="888">
        <f>F9/F19*100</f>
        <v>0.32015722572669347</v>
      </c>
      <c r="H9" s="107">
        <f>F9/D9*100</f>
        <v>104.1237113402062</v>
      </c>
    </row>
    <row r="10" spans="2:12" ht="16.5" thickBot="1" x14ac:dyDescent="0.3">
      <c r="B10" s="327" t="s">
        <v>411</v>
      </c>
      <c r="C10" s="105" t="s">
        <v>326</v>
      </c>
      <c r="D10" s="887">
        <v>2</v>
      </c>
      <c r="E10" s="889">
        <f>D10/D19*100</f>
        <v>5.9467174119885828E-3</v>
      </c>
      <c r="F10" s="887">
        <v>2</v>
      </c>
      <c r="G10" s="889">
        <f>F10/F19*100</f>
        <v>6.3397470440929408E-3</v>
      </c>
      <c r="H10" s="107">
        <f>F10/D10*100</f>
        <v>100</v>
      </c>
    </row>
    <row r="11" spans="2:12" ht="16.5" thickBot="1" x14ac:dyDescent="0.3">
      <c r="B11" s="1179" t="s">
        <v>575</v>
      </c>
      <c r="C11" s="1180"/>
      <c r="D11" s="168">
        <f>SUM(D8:D10)</f>
        <v>4406</v>
      </c>
      <c r="E11" s="892">
        <f>D11/D19*100</f>
        <v>13.100618458610846</v>
      </c>
      <c r="F11" s="168">
        <f>SUM(F8:F10)</f>
        <v>4274</v>
      </c>
      <c r="G11" s="892">
        <f>F11/F19*100</f>
        <v>13.548039433226613</v>
      </c>
      <c r="H11" s="172">
        <f>F11/D11*100</f>
        <v>97.004085338175216</v>
      </c>
      <c r="J11" s="53"/>
      <c r="L11" s="53"/>
    </row>
    <row r="12" spans="2:12" ht="15.75" x14ac:dyDescent="0.25">
      <c r="B12" s="333" t="s">
        <v>374</v>
      </c>
      <c r="C12" s="704" t="s">
        <v>289</v>
      </c>
      <c r="D12" s="893"/>
      <c r="E12" s="894"/>
      <c r="F12" s="893"/>
      <c r="G12" s="894"/>
      <c r="H12" s="107"/>
    </row>
    <row r="13" spans="2:12" ht="15.75" x14ac:dyDescent="0.25">
      <c r="B13" s="327" t="s">
        <v>414</v>
      </c>
      <c r="C13" s="105" t="s">
        <v>183</v>
      </c>
      <c r="D13" s="962">
        <v>5702</v>
      </c>
      <c r="E13" s="888">
        <f>D13/D19*100</f>
        <v>16.954091341579446</v>
      </c>
      <c r="F13" s="962">
        <v>4442</v>
      </c>
      <c r="G13" s="888">
        <f>F13/F19*100</f>
        <v>14.08057818493042</v>
      </c>
      <c r="H13" s="107">
        <f t="shared" ref="H13:H17" si="0">F13/D13*100</f>
        <v>77.902490354261673</v>
      </c>
      <c r="J13" s="53"/>
      <c r="L13" s="53"/>
    </row>
    <row r="14" spans="2:12" ht="15.75" x14ac:dyDescent="0.25">
      <c r="B14" s="327" t="s">
        <v>415</v>
      </c>
      <c r="C14" s="105" t="s">
        <v>327</v>
      </c>
      <c r="D14" s="962">
        <v>9741</v>
      </c>
      <c r="E14" s="888">
        <f>D14/D19*100</f>
        <v>28.963487155090391</v>
      </c>
      <c r="F14" s="962">
        <v>11558</v>
      </c>
      <c r="G14" s="888">
        <f>F14/F19*100</f>
        <v>36.637398167813103</v>
      </c>
      <c r="H14" s="107">
        <f t="shared" si="0"/>
        <v>118.6531156965404</v>
      </c>
      <c r="J14" s="53"/>
      <c r="L14" s="53"/>
    </row>
    <row r="15" spans="2:12" ht="16.5" thickBot="1" x14ac:dyDescent="0.3">
      <c r="B15" s="327" t="s">
        <v>416</v>
      </c>
      <c r="C15" s="105" t="s">
        <v>328</v>
      </c>
      <c r="D15" s="884">
        <v>10535</v>
      </c>
      <c r="E15" s="889">
        <f>D15/D19*100</f>
        <v>31.32433396764986</v>
      </c>
      <c r="F15" s="884">
        <v>9038</v>
      </c>
      <c r="G15" s="889">
        <f>F15/F19*100</f>
        <v>28.649316892256</v>
      </c>
      <c r="H15" s="107">
        <f t="shared" si="0"/>
        <v>85.790223065970565</v>
      </c>
      <c r="J15" s="53"/>
      <c r="L15" s="53"/>
    </row>
    <row r="16" spans="2:12" ht="16.5" thickBot="1" x14ac:dyDescent="0.3">
      <c r="B16" s="1179" t="s">
        <v>576</v>
      </c>
      <c r="C16" s="1180"/>
      <c r="D16" s="168">
        <f>SUM(D13:D15)</f>
        <v>25978</v>
      </c>
      <c r="E16" s="892">
        <f>D16/D19*100</f>
        <v>77.241912464319697</v>
      </c>
      <c r="F16" s="168">
        <f>SUM(F13:F15)</f>
        <v>25038</v>
      </c>
      <c r="G16" s="892">
        <f>F16/F19*100</f>
        <v>79.36729324499953</v>
      </c>
      <c r="H16" s="90">
        <f t="shared" si="0"/>
        <v>96.381553622295797</v>
      </c>
      <c r="J16" s="53"/>
      <c r="L16" s="53"/>
    </row>
    <row r="17" spans="2:12" ht="16.5" thickBot="1" x14ac:dyDescent="0.3">
      <c r="B17" s="312" t="s">
        <v>375</v>
      </c>
      <c r="C17" s="104" t="s">
        <v>434</v>
      </c>
      <c r="D17" s="168">
        <v>2142</v>
      </c>
      <c r="E17" s="892">
        <f>D17/D19*100</f>
        <v>6.3689343482397716</v>
      </c>
      <c r="F17" s="168">
        <v>1582</v>
      </c>
      <c r="G17" s="892">
        <f>F17/F19*100</f>
        <v>5.0147399118775162</v>
      </c>
      <c r="H17" s="90">
        <f t="shared" si="0"/>
        <v>73.856209150326805</v>
      </c>
      <c r="J17" s="53"/>
      <c r="L17" s="53"/>
    </row>
    <row r="18" spans="2:12" ht="16.5" thickBot="1" x14ac:dyDescent="0.3">
      <c r="B18" s="959" t="s">
        <v>377</v>
      </c>
      <c r="C18" s="207" t="s">
        <v>727</v>
      </c>
      <c r="D18" s="168">
        <v>1106</v>
      </c>
      <c r="E18" s="892">
        <f>D18/D19*100</f>
        <v>3.2885347288296862</v>
      </c>
      <c r="F18" s="168">
        <v>653</v>
      </c>
      <c r="G18" s="892">
        <f>F18/F19*100</f>
        <v>2.0699274098963452</v>
      </c>
      <c r="H18" s="899"/>
      <c r="J18" s="53"/>
      <c r="L18" s="53"/>
    </row>
    <row r="19" spans="2:12" ht="16.5" thickBot="1" x14ac:dyDescent="0.3">
      <c r="B19" s="322"/>
      <c r="C19" s="207" t="s">
        <v>728</v>
      </c>
      <c r="D19" s="204">
        <f>D11+D16+D17+D18</f>
        <v>33632</v>
      </c>
      <c r="E19" s="215">
        <f>E11+E16+E17+E18</f>
        <v>100</v>
      </c>
      <c r="F19" s="204">
        <f>F11+F16+F17+F18</f>
        <v>31547</v>
      </c>
      <c r="G19" s="215">
        <f>G11+G16+G17+G18</f>
        <v>100.00000000000001</v>
      </c>
      <c r="H19" s="899">
        <f>F19/D19*100</f>
        <v>93.800547098001914</v>
      </c>
      <c r="J19" s="53"/>
    </row>
    <row r="20" spans="2:12" x14ac:dyDescent="0.25">
      <c r="J20" s="53"/>
      <c r="L20" s="53"/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pageSetup paperSize="9" orientation="portrait" r:id="rId1"/>
  <ignoredErrors>
    <ignoredError sqref="E11:F11 F16 E16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K28" sqref="K28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17" t="s">
        <v>90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408</v>
      </c>
      <c r="P3" s="50"/>
    </row>
    <row r="4" spans="2:17" ht="16.5" thickBot="1" x14ac:dyDescent="0.3">
      <c r="B4" s="1010" t="s">
        <v>670</v>
      </c>
      <c r="C4" s="1011"/>
      <c r="D4" s="1011"/>
      <c r="E4" s="1011"/>
      <c r="F4" s="1011"/>
      <c r="G4" s="1011"/>
      <c r="H4" s="1011"/>
      <c r="I4" s="1011"/>
      <c r="J4" s="1011"/>
      <c r="K4" s="1011"/>
      <c r="L4" s="1011"/>
      <c r="M4" s="1011"/>
      <c r="N4" s="1011"/>
      <c r="O4" s="1012"/>
      <c r="P4" s="225"/>
    </row>
    <row r="5" spans="2:17" ht="15.75" x14ac:dyDescent="0.25">
      <c r="B5" s="1167" t="s">
        <v>138</v>
      </c>
      <c r="C5" s="1169" t="s">
        <v>157</v>
      </c>
      <c r="D5" s="1169" t="s">
        <v>628</v>
      </c>
      <c r="E5" s="1169"/>
      <c r="F5" s="1169"/>
      <c r="G5" s="1169"/>
      <c r="H5" s="1169"/>
      <c r="I5" s="1169"/>
      <c r="J5" s="1169" t="s">
        <v>629</v>
      </c>
      <c r="K5" s="1169"/>
      <c r="L5" s="1169"/>
      <c r="M5" s="1169"/>
      <c r="N5" s="1169"/>
      <c r="O5" s="1229"/>
      <c r="P5" s="226"/>
    </row>
    <row r="6" spans="2:17" ht="15.75" x14ac:dyDescent="0.25">
      <c r="B6" s="1184"/>
      <c r="C6" s="1185"/>
      <c r="D6" s="1187" t="s">
        <v>308</v>
      </c>
      <c r="E6" s="1187"/>
      <c r="F6" s="1187" t="s">
        <v>309</v>
      </c>
      <c r="G6" s="1187"/>
      <c r="H6" s="1185" t="s">
        <v>20</v>
      </c>
      <c r="I6" s="1185"/>
      <c r="J6" s="1187" t="s">
        <v>308</v>
      </c>
      <c r="K6" s="1187"/>
      <c r="L6" s="1187" t="s">
        <v>309</v>
      </c>
      <c r="M6" s="1187"/>
      <c r="N6" s="1185" t="s">
        <v>20</v>
      </c>
      <c r="O6" s="1189"/>
      <c r="P6" s="226"/>
    </row>
    <row r="7" spans="2:17" ht="16.5" thickBot="1" x14ac:dyDescent="0.3">
      <c r="B7" s="1168"/>
      <c r="C7" s="1186"/>
      <c r="D7" s="315" t="s">
        <v>435</v>
      </c>
      <c r="E7" s="315" t="s">
        <v>3</v>
      </c>
      <c r="F7" s="315" t="s">
        <v>435</v>
      </c>
      <c r="G7" s="315" t="s">
        <v>3</v>
      </c>
      <c r="H7" s="334" t="s">
        <v>435</v>
      </c>
      <c r="I7" s="334" t="s">
        <v>3</v>
      </c>
      <c r="J7" s="334" t="s">
        <v>435</v>
      </c>
      <c r="K7" s="315" t="s">
        <v>3</v>
      </c>
      <c r="L7" s="315" t="s">
        <v>435</v>
      </c>
      <c r="M7" s="315" t="s">
        <v>3</v>
      </c>
      <c r="N7" s="315" t="s">
        <v>435</v>
      </c>
      <c r="O7" s="332" t="s">
        <v>3</v>
      </c>
      <c r="P7" s="226"/>
    </row>
    <row r="8" spans="2:17" ht="16.5" thickBot="1" x14ac:dyDescent="0.3">
      <c r="B8" s="706">
        <v>1</v>
      </c>
      <c r="C8" s="707">
        <v>2</v>
      </c>
      <c r="D8" s="707">
        <v>3</v>
      </c>
      <c r="E8" s="707">
        <v>4</v>
      </c>
      <c r="F8" s="707">
        <v>5</v>
      </c>
      <c r="G8" s="707">
        <v>6</v>
      </c>
      <c r="H8" s="707" t="s">
        <v>491</v>
      </c>
      <c r="I8" s="707" t="s">
        <v>492</v>
      </c>
      <c r="J8" s="707">
        <v>9</v>
      </c>
      <c r="K8" s="707">
        <v>10</v>
      </c>
      <c r="L8" s="707">
        <v>11</v>
      </c>
      <c r="M8" s="707">
        <v>12</v>
      </c>
      <c r="N8" s="707" t="s">
        <v>493</v>
      </c>
      <c r="O8" s="708" t="s">
        <v>494</v>
      </c>
      <c r="P8" s="226"/>
    </row>
    <row r="9" spans="2:17" ht="15.75" x14ac:dyDescent="0.25">
      <c r="B9" s="327" t="s">
        <v>373</v>
      </c>
      <c r="C9" s="105" t="s">
        <v>329</v>
      </c>
      <c r="D9" s="962">
        <v>4028</v>
      </c>
      <c r="E9" s="962">
        <v>133277</v>
      </c>
      <c r="F9" s="962">
        <v>815</v>
      </c>
      <c r="G9" s="962">
        <v>31939</v>
      </c>
      <c r="H9" s="883">
        <f t="shared" ref="H9:I12" si="0">D9+F9</f>
        <v>4843</v>
      </c>
      <c r="I9" s="883">
        <f t="shared" si="0"/>
        <v>165216</v>
      </c>
      <c r="J9" s="962">
        <v>2585</v>
      </c>
      <c r="K9" s="962">
        <v>110465</v>
      </c>
      <c r="L9" s="962">
        <v>834</v>
      </c>
      <c r="M9" s="962">
        <v>32153</v>
      </c>
      <c r="N9" s="883">
        <f>J9+L9</f>
        <v>3419</v>
      </c>
      <c r="O9" s="209">
        <f>K9+M9</f>
        <v>142618</v>
      </c>
      <c r="P9" s="227"/>
      <c r="Q9" s="218"/>
    </row>
    <row r="10" spans="2:17" ht="15.75" x14ac:dyDescent="0.25">
      <c r="B10" s="327" t="s">
        <v>374</v>
      </c>
      <c r="C10" s="105" t="s">
        <v>330</v>
      </c>
      <c r="D10" s="962">
        <v>330</v>
      </c>
      <c r="E10" s="962">
        <v>31152</v>
      </c>
      <c r="F10" s="962">
        <v>0</v>
      </c>
      <c r="G10" s="962">
        <v>0</v>
      </c>
      <c r="H10" s="883">
        <f t="shared" si="0"/>
        <v>330</v>
      </c>
      <c r="I10" s="883">
        <f t="shared" si="0"/>
        <v>31152</v>
      </c>
      <c r="J10" s="962">
        <v>157</v>
      </c>
      <c r="K10" s="962">
        <v>22010</v>
      </c>
      <c r="L10" s="962">
        <v>3</v>
      </c>
      <c r="M10" s="962">
        <v>148</v>
      </c>
      <c r="N10" s="883">
        <f>J10+L10</f>
        <v>160</v>
      </c>
      <c r="O10" s="209">
        <f t="shared" ref="N10:O12" si="1">K10+M10</f>
        <v>22158</v>
      </c>
      <c r="P10" s="227"/>
      <c r="Q10" s="218"/>
    </row>
    <row r="11" spans="2:17" ht="15.75" x14ac:dyDescent="0.25">
      <c r="B11" s="327" t="s">
        <v>375</v>
      </c>
      <c r="C11" s="105" t="s">
        <v>317</v>
      </c>
      <c r="D11" s="962">
        <v>1</v>
      </c>
      <c r="E11" s="962">
        <v>664</v>
      </c>
      <c r="F11" s="962">
        <v>0</v>
      </c>
      <c r="G11" s="962">
        <v>0</v>
      </c>
      <c r="H11" s="883">
        <f t="shared" si="0"/>
        <v>1</v>
      </c>
      <c r="I11" s="883">
        <f t="shared" si="0"/>
        <v>664</v>
      </c>
      <c r="J11" s="962">
        <v>0</v>
      </c>
      <c r="K11" s="962">
        <v>0</v>
      </c>
      <c r="L11" s="962">
        <v>0</v>
      </c>
      <c r="M11" s="962">
        <v>0</v>
      </c>
      <c r="N11" s="883">
        <f t="shared" si="1"/>
        <v>0</v>
      </c>
      <c r="O11" s="209">
        <f t="shared" si="1"/>
        <v>0</v>
      </c>
      <c r="P11" s="227"/>
      <c r="Q11" s="218"/>
    </row>
    <row r="12" spans="2:17" ht="16.5" thickBot="1" x14ac:dyDescent="0.3">
      <c r="B12" s="327" t="s">
        <v>377</v>
      </c>
      <c r="C12" s="105" t="s">
        <v>79</v>
      </c>
      <c r="D12" s="962">
        <v>0</v>
      </c>
      <c r="E12" s="962">
        <v>0</v>
      </c>
      <c r="F12" s="962">
        <v>0</v>
      </c>
      <c r="G12" s="962">
        <v>0</v>
      </c>
      <c r="H12" s="883">
        <f t="shared" si="0"/>
        <v>0</v>
      </c>
      <c r="I12" s="883">
        <f t="shared" si="0"/>
        <v>0</v>
      </c>
      <c r="J12" s="962">
        <v>0</v>
      </c>
      <c r="K12" s="962">
        <v>0</v>
      </c>
      <c r="L12" s="962">
        <v>0</v>
      </c>
      <c r="M12" s="962">
        <v>0</v>
      </c>
      <c r="N12" s="883">
        <f t="shared" si="1"/>
        <v>0</v>
      </c>
      <c r="O12" s="209">
        <f t="shared" si="1"/>
        <v>0</v>
      </c>
      <c r="P12" s="227"/>
      <c r="Q12" s="218"/>
    </row>
    <row r="13" spans="2:17" ht="16.5" thickBot="1" x14ac:dyDescent="0.3">
      <c r="B13" s="219"/>
      <c r="C13" s="104" t="s">
        <v>20</v>
      </c>
      <c r="D13" s="169">
        <f t="shared" ref="D13:O13" si="2">SUM(D9:D12)</f>
        <v>4359</v>
      </c>
      <c r="E13" s="169">
        <f t="shared" si="2"/>
        <v>165093</v>
      </c>
      <c r="F13" s="169">
        <f t="shared" si="2"/>
        <v>815</v>
      </c>
      <c r="G13" s="169">
        <f t="shared" si="2"/>
        <v>31939</v>
      </c>
      <c r="H13" s="169">
        <f t="shared" si="2"/>
        <v>5174</v>
      </c>
      <c r="I13" s="169">
        <f t="shared" si="2"/>
        <v>197032</v>
      </c>
      <c r="J13" s="169">
        <f t="shared" si="2"/>
        <v>2742</v>
      </c>
      <c r="K13" s="169">
        <f t="shared" si="2"/>
        <v>132475</v>
      </c>
      <c r="L13" s="169">
        <f t="shared" si="2"/>
        <v>837</v>
      </c>
      <c r="M13" s="169">
        <f t="shared" si="2"/>
        <v>32301</v>
      </c>
      <c r="N13" s="169">
        <f>SUM(N9:N12)</f>
        <v>3579</v>
      </c>
      <c r="O13" s="210">
        <f t="shared" si="2"/>
        <v>164776</v>
      </c>
      <c r="P13" s="228"/>
      <c r="Q13" s="220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2:P18"/>
  <sheetViews>
    <sheetView workbookViewId="0">
      <selection activeCell="G27" sqref="G27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21"/>
      <c r="O2" s="1217" t="s">
        <v>510</v>
      </c>
      <c r="P2" s="1217"/>
    </row>
    <row r="3" spans="2:16" ht="16.5" thickBot="1" x14ac:dyDescent="0.3">
      <c r="B3" s="1010" t="s">
        <v>669</v>
      </c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  <c r="P3" s="1012"/>
    </row>
    <row r="4" spans="2:16" x14ac:dyDescent="0.25">
      <c r="B4" s="1221" t="s">
        <v>138</v>
      </c>
      <c r="C4" s="1223" t="s">
        <v>511</v>
      </c>
      <c r="D4" s="1223" t="s">
        <v>495</v>
      </c>
      <c r="E4" s="1223"/>
      <c r="F4" s="1223"/>
      <c r="G4" s="1223"/>
      <c r="H4" s="1223"/>
      <c r="I4" s="1223"/>
      <c r="J4" s="1223"/>
      <c r="K4" s="1223"/>
      <c r="L4" s="1223"/>
      <c r="M4" s="1223"/>
      <c r="N4" s="1223"/>
      <c r="O4" s="1223"/>
      <c r="P4" s="1225"/>
    </row>
    <row r="5" spans="2:16" ht="15.75" customHeight="1" x14ac:dyDescent="0.25">
      <c r="B5" s="1234"/>
      <c r="C5" s="1233"/>
      <c r="D5" s="1233" t="s">
        <v>331</v>
      </c>
      <c r="E5" s="1233"/>
      <c r="F5" s="1233"/>
      <c r="G5" s="1233"/>
      <c r="H5" s="1233" t="s">
        <v>0</v>
      </c>
      <c r="I5" s="1233"/>
      <c r="J5" s="1233"/>
      <c r="K5" s="1233"/>
      <c r="L5" s="1233" t="s">
        <v>20</v>
      </c>
      <c r="M5" s="1233"/>
      <c r="N5" s="1233"/>
      <c r="O5" s="1233"/>
      <c r="P5" s="1235" t="s">
        <v>2</v>
      </c>
    </row>
    <row r="6" spans="2:16" x14ac:dyDescent="0.25">
      <c r="B6" s="1234"/>
      <c r="C6" s="1233"/>
      <c r="D6" s="1232" t="s">
        <v>631</v>
      </c>
      <c r="E6" s="1232"/>
      <c r="F6" s="1232" t="s">
        <v>632</v>
      </c>
      <c r="G6" s="1232"/>
      <c r="H6" s="1232" t="s">
        <v>631</v>
      </c>
      <c r="I6" s="1232"/>
      <c r="J6" s="1232" t="s">
        <v>632</v>
      </c>
      <c r="K6" s="1232"/>
      <c r="L6" s="1232" t="s">
        <v>631</v>
      </c>
      <c r="M6" s="1232"/>
      <c r="N6" s="1232" t="s">
        <v>632</v>
      </c>
      <c r="O6" s="1232"/>
      <c r="P6" s="1235"/>
    </row>
    <row r="7" spans="2:16" x14ac:dyDescent="0.25">
      <c r="B7" s="1234"/>
      <c r="C7" s="1233"/>
      <c r="D7" s="1232"/>
      <c r="E7" s="1232"/>
      <c r="F7" s="1232"/>
      <c r="G7" s="1232"/>
      <c r="H7" s="1232"/>
      <c r="I7" s="1232"/>
      <c r="J7" s="1232"/>
      <c r="K7" s="1232"/>
      <c r="L7" s="1232"/>
      <c r="M7" s="1232"/>
      <c r="N7" s="1232"/>
      <c r="O7" s="1232"/>
      <c r="P7" s="1235" t="s">
        <v>582</v>
      </c>
    </row>
    <row r="8" spans="2:16" ht="15.75" hidden="1" customHeight="1" x14ac:dyDescent="0.25">
      <c r="B8" s="1234"/>
      <c r="C8" s="1233"/>
      <c r="D8" s="1232"/>
      <c r="E8" s="1232"/>
      <c r="F8" s="1232"/>
      <c r="G8" s="1232"/>
      <c r="H8" s="1232" t="s">
        <v>496</v>
      </c>
      <c r="I8" s="1232"/>
      <c r="J8" s="1232"/>
      <c r="K8" s="1232"/>
      <c r="L8" s="1232" t="s">
        <v>496</v>
      </c>
      <c r="M8" s="1232"/>
      <c r="N8" s="1232" t="s">
        <v>497</v>
      </c>
      <c r="O8" s="1232"/>
      <c r="P8" s="1235"/>
    </row>
    <row r="9" spans="2:16" x14ac:dyDescent="0.25">
      <c r="B9" s="1234"/>
      <c r="C9" s="1233"/>
      <c r="D9" s="1233" t="s">
        <v>332</v>
      </c>
      <c r="E9" s="1233" t="s">
        <v>498</v>
      </c>
      <c r="F9" s="1233" t="s">
        <v>332</v>
      </c>
      <c r="G9" s="1233" t="s">
        <v>498</v>
      </c>
      <c r="H9" s="1233" t="s">
        <v>332</v>
      </c>
      <c r="I9" s="1233" t="s">
        <v>498</v>
      </c>
      <c r="J9" s="1233" t="s">
        <v>332</v>
      </c>
      <c r="K9" s="1233" t="s">
        <v>498</v>
      </c>
      <c r="L9" s="1233" t="s">
        <v>332</v>
      </c>
      <c r="M9" s="1233" t="s">
        <v>498</v>
      </c>
      <c r="N9" s="1233" t="s">
        <v>332</v>
      </c>
      <c r="O9" s="1233" t="s">
        <v>498</v>
      </c>
      <c r="P9" s="1235"/>
    </row>
    <row r="10" spans="2:16" ht="16.5" thickBot="1" x14ac:dyDescent="0.3">
      <c r="B10" s="1222"/>
      <c r="C10" s="1224"/>
      <c r="D10" s="1224"/>
      <c r="E10" s="1224"/>
      <c r="F10" s="1224"/>
      <c r="G10" s="1224"/>
      <c r="H10" s="1224"/>
      <c r="I10" s="1224"/>
      <c r="J10" s="1224"/>
      <c r="K10" s="1224"/>
      <c r="L10" s="1224"/>
      <c r="M10" s="1224"/>
      <c r="N10" s="1224"/>
      <c r="O10" s="1224"/>
      <c r="P10" s="1236"/>
    </row>
    <row r="11" spans="2:16" ht="16.5" thickBot="1" x14ac:dyDescent="0.3">
      <c r="B11" s="757">
        <v>1</v>
      </c>
      <c r="C11" s="758">
        <v>2</v>
      </c>
      <c r="D11" s="758">
        <v>3</v>
      </c>
      <c r="E11" s="758">
        <v>4</v>
      </c>
      <c r="F11" s="758">
        <v>5</v>
      </c>
      <c r="G11" s="758">
        <v>6</v>
      </c>
      <c r="H11" s="758">
        <v>7</v>
      </c>
      <c r="I11" s="758">
        <v>8</v>
      </c>
      <c r="J11" s="758">
        <v>9</v>
      </c>
      <c r="K11" s="758">
        <v>10</v>
      </c>
      <c r="L11" s="758">
        <v>11</v>
      </c>
      <c r="M11" s="758">
        <v>12</v>
      </c>
      <c r="N11" s="758">
        <v>13</v>
      </c>
      <c r="O11" s="758">
        <v>14</v>
      </c>
      <c r="P11" s="759">
        <v>15</v>
      </c>
    </row>
    <row r="12" spans="2:16" x14ac:dyDescent="0.25">
      <c r="B12" s="756" t="s">
        <v>373</v>
      </c>
      <c r="C12" s="754" t="s">
        <v>333</v>
      </c>
      <c r="D12" s="838">
        <v>0</v>
      </c>
      <c r="E12" s="896">
        <f>D12/D15*100</f>
        <v>0</v>
      </c>
      <c r="F12" s="838">
        <v>0</v>
      </c>
      <c r="G12" s="896">
        <v>0</v>
      </c>
      <c r="H12" s="872">
        <v>81503</v>
      </c>
      <c r="I12" s="896">
        <f>H12/H15*100</f>
        <v>45.925462618612933</v>
      </c>
      <c r="J12" s="872">
        <v>47041</v>
      </c>
      <c r="K12" s="896">
        <f>J12/J15*100</f>
        <v>37.807014723847487</v>
      </c>
      <c r="L12" s="694">
        <f>D12+H12</f>
        <v>81503</v>
      </c>
      <c r="M12" s="896">
        <f>L12/L15*100</f>
        <v>45.755556428840102</v>
      </c>
      <c r="N12" s="694">
        <f>F12+J12</f>
        <v>47041</v>
      </c>
      <c r="O12" s="896">
        <f>N12/N15*100</f>
        <v>37.807014723847487</v>
      </c>
      <c r="P12" s="89">
        <f>N12/L12*100</f>
        <v>57.716893856667852</v>
      </c>
    </row>
    <row r="13" spans="2:16" x14ac:dyDescent="0.25">
      <c r="B13" s="756" t="s">
        <v>374</v>
      </c>
      <c r="C13" s="754" t="s">
        <v>334</v>
      </c>
      <c r="D13" s="828">
        <v>659</v>
      </c>
      <c r="E13" s="896">
        <f>D13/D15*100</f>
        <v>100</v>
      </c>
      <c r="F13" s="828">
        <v>0</v>
      </c>
      <c r="G13" s="896">
        <v>0</v>
      </c>
      <c r="H13" s="789">
        <v>93688</v>
      </c>
      <c r="I13" s="896">
        <f>H13/H15*100</f>
        <v>52.791489169878517</v>
      </c>
      <c r="J13" s="789">
        <v>77383</v>
      </c>
      <c r="K13" s="896">
        <f>J13/J15*100</f>
        <v>62.192985276152513</v>
      </c>
      <c r="L13" s="694">
        <f>D13+H13</f>
        <v>94347</v>
      </c>
      <c r="M13" s="896">
        <f>L13/L15*100</f>
        <v>52.966142134544455</v>
      </c>
      <c r="N13" s="694">
        <f>F13+J13</f>
        <v>77383</v>
      </c>
      <c r="O13" s="896">
        <f>N13/N15*100</f>
        <v>62.192985276152513</v>
      </c>
      <c r="P13" s="89">
        <f>N13/L13*100</f>
        <v>82.019566069933333</v>
      </c>
    </row>
    <row r="14" spans="2:16" ht="16.5" thickBot="1" x14ac:dyDescent="0.3">
      <c r="B14" s="327" t="s">
        <v>375</v>
      </c>
      <c r="C14" s="688" t="s">
        <v>499</v>
      </c>
      <c r="D14" s="873">
        <v>0</v>
      </c>
      <c r="E14" s="896">
        <f>D14/D15*100</f>
        <v>0</v>
      </c>
      <c r="F14" s="873">
        <v>0</v>
      </c>
      <c r="G14" s="896">
        <v>0</v>
      </c>
      <c r="H14" s="797">
        <v>2277</v>
      </c>
      <c r="I14" s="896">
        <f>H14/H15*100</f>
        <v>1.2830482115085537</v>
      </c>
      <c r="J14" s="873">
        <v>0</v>
      </c>
      <c r="K14" s="896">
        <f>J14/J15*100</f>
        <v>0</v>
      </c>
      <c r="L14" s="694">
        <f>D14+H14</f>
        <v>2277</v>
      </c>
      <c r="M14" s="896">
        <f>L14/L15*100</f>
        <v>1.2783014366154486</v>
      </c>
      <c r="N14" s="694">
        <f>F14+J14</f>
        <v>0</v>
      </c>
      <c r="O14" s="896">
        <f>N14/N15*100</f>
        <v>0</v>
      </c>
      <c r="P14" s="89">
        <f>N14/L14*100</f>
        <v>0</v>
      </c>
    </row>
    <row r="15" spans="2:16" ht="16.5" thickBot="1" x14ac:dyDescent="0.3">
      <c r="B15" s="1230" t="s">
        <v>335</v>
      </c>
      <c r="C15" s="1231"/>
      <c r="D15" s="897">
        <f t="shared" ref="D15:O15" si="0">SUM(D12:D14)</f>
        <v>659</v>
      </c>
      <c r="E15" s="864">
        <f t="shared" si="0"/>
        <v>100</v>
      </c>
      <c r="F15" s="897">
        <f>SUM(F12:F14)</f>
        <v>0</v>
      </c>
      <c r="G15" s="864">
        <f t="shared" si="0"/>
        <v>0</v>
      </c>
      <c r="H15" s="875">
        <f t="shared" si="0"/>
        <v>177468</v>
      </c>
      <c r="I15" s="864">
        <f t="shared" si="0"/>
        <v>100.00000000000001</v>
      </c>
      <c r="J15" s="875">
        <f t="shared" si="0"/>
        <v>124424</v>
      </c>
      <c r="K15" s="864">
        <f t="shared" si="0"/>
        <v>100</v>
      </c>
      <c r="L15" s="875">
        <f t="shared" si="0"/>
        <v>178127</v>
      </c>
      <c r="M15" s="864">
        <f t="shared" si="0"/>
        <v>100.00000000000001</v>
      </c>
      <c r="N15" s="875">
        <f t="shared" si="0"/>
        <v>124424</v>
      </c>
      <c r="O15" s="864">
        <f t="shared" si="0"/>
        <v>100</v>
      </c>
      <c r="P15" s="90">
        <f>N15/L15*100</f>
        <v>69.851285880298889</v>
      </c>
    </row>
    <row r="16" spans="2:16" x14ac:dyDescent="0.25">
      <c r="B16" s="756" t="s">
        <v>377</v>
      </c>
      <c r="C16" s="755" t="s">
        <v>336</v>
      </c>
      <c r="D16" s="838">
        <v>659</v>
      </c>
      <c r="E16" s="896">
        <f>D16/D18*100</f>
        <v>100</v>
      </c>
      <c r="F16" s="898">
        <v>0</v>
      </c>
      <c r="G16" s="896">
        <v>0</v>
      </c>
      <c r="H16" s="694">
        <v>177468</v>
      </c>
      <c r="I16" s="896">
        <f>H16/H18*100</f>
        <v>100</v>
      </c>
      <c r="J16" s="694">
        <v>124424</v>
      </c>
      <c r="K16" s="896">
        <f>J16/J18*100</f>
        <v>100</v>
      </c>
      <c r="L16" s="694">
        <f>D16+H16</f>
        <v>178127</v>
      </c>
      <c r="M16" s="896">
        <f>L16/L18*100</f>
        <v>100</v>
      </c>
      <c r="N16" s="694">
        <f>F16+J16</f>
        <v>124424</v>
      </c>
      <c r="O16" s="896">
        <f>N16/N18*100</f>
        <v>100</v>
      </c>
      <c r="P16" s="89">
        <f>N16/L16*100</f>
        <v>69.851285880298889</v>
      </c>
    </row>
    <row r="17" spans="2:16" ht="16.5" thickBot="1" x14ac:dyDescent="0.3">
      <c r="B17" s="756" t="s">
        <v>378</v>
      </c>
      <c r="C17" s="755" t="s">
        <v>337</v>
      </c>
      <c r="D17" s="873">
        <v>0</v>
      </c>
      <c r="E17" s="717">
        <f>D17/D18*100</f>
        <v>0</v>
      </c>
      <c r="F17" s="898">
        <v>0</v>
      </c>
      <c r="G17" s="896">
        <v>0</v>
      </c>
      <c r="H17" s="898">
        <v>0</v>
      </c>
      <c r="I17" s="896">
        <f>H17/H18*100</f>
        <v>0</v>
      </c>
      <c r="J17" s="898">
        <v>0</v>
      </c>
      <c r="K17" s="896">
        <f>J17/J18*100</f>
        <v>0</v>
      </c>
      <c r="L17" s="898">
        <f>D17+H17</f>
        <v>0</v>
      </c>
      <c r="M17" s="896">
        <f>L17/L18*100</f>
        <v>0</v>
      </c>
      <c r="N17" s="694">
        <f>F17+J17</f>
        <v>0</v>
      </c>
      <c r="O17" s="896">
        <f>N17/N18*100</f>
        <v>0</v>
      </c>
      <c r="P17" s="89">
        <v>0</v>
      </c>
    </row>
    <row r="18" spans="2:16" ht="16.5" thickBot="1" x14ac:dyDescent="0.3">
      <c r="B18" s="1230" t="s">
        <v>335</v>
      </c>
      <c r="C18" s="1231"/>
      <c r="D18" s="897">
        <f>SUM(D16:D17)</f>
        <v>659</v>
      </c>
      <c r="E18" s="864">
        <f>SUM(E16+E17)</f>
        <v>100</v>
      </c>
      <c r="F18" s="897">
        <f>SUM(F16:F17)</f>
        <v>0</v>
      </c>
      <c r="G18" s="864">
        <f>SUM(G16+G17)</f>
        <v>0</v>
      </c>
      <c r="H18" s="875">
        <f>SUM(H16:H17)</f>
        <v>177468</v>
      </c>
      <c r="I18" s="864">
        <f>SUM(I16+I17)</f>
        <v>100</v>
      </c>
      <c r="J18" s="875">
        <f>SUM(J16:J17)</f>
        <v>124424</v>
      </c>
      <c r="K18" s="864">
        <f>SUM(K16+K17)</f>
        <v>100</v>
      </c>
      <c r="L18" s="875">
        <f>SUM(L16:L17)</f>
        <v>178127</v>
      </c>
      <c r="M18" s="864">
        <f>SUM(M16+M17)</f>
        <v>100</v>
      </c>
      <c r="N18" s="875">
        <f>SUM(N16:N17)</f>
        <v>124424</v>
      </c>
      <c r="O18" s="864">
        <f>SUM(O16+O17)</f>
        <v>100</v>
      </c>
      <c r="P18" s="90">
        <f>N18/L18*100</f>
        <v>69.851285880298889</v>
      </c>
    </row>
  </sheetData>
  <mergeCells count="33">
    <mergeCell ref="L6:M7"/>
    <mergeCell ref="O9:O10"/>
    <mergeCell ref="N6:O7"/>
    <mergeCell ref="B15:C15"/>
    <mergeCell ref="P7:P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622E5-C056-4CAC-8246-C94BE419C56C}">
  <dimension ref="B2:G9"/>
  <sheetViews>
    <sheetView workbookViewId="0">
      <selection activeCell="I21" sqref="I21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778"/>
    </row>
    <row r="3" spans="2:7" ht="16.5" thickBot="1" x14ac:dyDescent="0.3">
      <c r="B3" s="1237" t="s">
        <v>668</v>
      </c>
      <c r="C3" s="1238"/>
      <c r="D3" s="1238"/>
      <c r="E3" s="1238"/>
      <c r="F3" s="1238"/>
      <c r="G3" s="1239"/>
    </row>
    <row r="4" spans="2:7" ht="35.25" customHeight="1" x14ac:dyDescent="0.25">
      <c r="B4" s="999" t="s">
        <v>138</v>
      </c>
      <c r="C4" s="1000" t="s">
        <v>588</v>
      </c>
      <c r="D4" s="1000" t="s">
        <v>589</v>
      </c>
      <c r="E4" s="1000"/>
      <c r="F4" s="1000" t="s">
        <v>613</v>
      </c>
      <c r="G4" s="1001"/>
    </row>
    <row r="5" spans="2:7" ht="16.5" thickBot="1" x14ac:dyDescent="0.3">
      <c r="B5" s="1240"/>
      <c r="C5" s="1120"/>
      <c r="D5" s="768" t="s">
        <v>435</v>
      </c>
      <c r="E5" s="768" t="s">
        <v>28</v>
      </c>
      <c r="F5" s="768" t="s">
        <v>3</v>
      </c>
      <c r="G5" s="779" t="s">
        <v>28</v>
      </c>
    </row>
    <row r="6" spans="2:7" ht="16.5" thickBot="1" x14ac:dyDescent="0.3">
      <c r="B6" s="780">
        <v>1</v>
      </c>
      <c r="C6" s="768">
        <v>2</v>
      </c>
      <c r="D6" s="768">
        <v>3</v>
      </c>
      <c r="E6" s="768">
        <v>4</v>
      </c>
      <c r="F6" s="768">
        <v>5</v>
      </c>
      <c r="G6" s="779">
        <v>6</v>
      </c>
    </row>
    <row r="7" spans="2:7" ht="15.75" x14ac:dyDescent="0.25">
      <c r="B7" s="773" t="s">
        <v>373</v>
      </c>
      <c r="C7" s="781" t="s">
        <v>590</v>
      </c>
      <c r="D7" s="782">
        <v>2726343</v>
      </c>
      <c r="E7" s="808">
        <f>D7/D8*100</f>
        <v>3.5687928458973008</v>
      </c>
      <c r="F7" s="782">
        <v>27157755</v>
      </c>
      <c r="G7" s="809">
        <f>F7/F9*100</f>
        <v>13.939241961908881</v>
      </c>
    </row>
    <row r="8" spans="2:7" ht="16.5" thickBot="1" x14ac:dyDescent="0.3">
      <c r="B8" s="774" t="s">
        <v>374</v>
      </c>
      <c r="C8" s="783" t="s">
        <v>591</v>
      </c>
      <c r="D8" s="784">
        <v>76393983</v>
      </c>
      <c r="E8" s="808">
        <f>D8/D9*100</f>
        <v>96.554181285855677</v>
      </c>
      <c r="F8" s="784">
        <v>167671742</v>
      </c>
      <c r="G8" s="809">
        <f>F8/F9*100</f>
        <v>86.060758038091123</v>
      </c>
    </row>
    <row r="9" spans="2:7" ht="16.5" thickBot="1" x14ac:dyDescent="0.3">
      <c r="B9" s="1124" t="s">
        <v>20</v>
      </c>
      <c r="C9" s="1125"/>
      <c r="D9" s="188">
        <f>SUM(D7:D8)</f>
        <v>79120326</v>
      </c>
      <c r="E9" s="785">
        <f t="shared" ref="E9:G9" si="0">SUM(E7:E8)</f>
        <v>100.12297413175298</v>
      </c>
      <c r="F9" s="188">
        <f t="shared" si="0"/>
        <v>194829497</v>
      </c>
      <c r="G9" s="786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BA5A-3B60-4084-B8CC-26A75D62B783}">
  <dimension ref="B2:G11"/>
  <sheetViews>
    <sheetView workbookViewId="0">
      <selection activeCell="F26" sqref="F26"/>
    </sheetView>
  </sheetViews>
  <sheetFormatPr defaultRowHeight="15" x14ac:dyDescent="0.25"/>
  <cols>
    <col min="2" max="2" width="8.140625" customWidth="1"/>
    <col min="3" max="3" width="11.85546875" customWidth="1"/>
    <col min="4" max="4" width="24" customWidth="1"/>
    <col min="5" max="5" width="12.5703125" customWidth="1"/>
    <col min="6" max="6" width="21.85546875" customWidth="1"/>
    <col min="7" max="7" width="14.7109375" customWidth="1"/>
  </cols>
  <sheetData>
    <row r="2" spans="2:7" ht="16.5" thickBot="1" x14ac:dyDescent="0.3">
      <c r="G2" s="778"/>
    </row>
    <row r="3" spans="2:7" ht="16.5" thickBot="1" x14ac:dyDescent="0.3">
      <c r="B3" s="1241" t="s">
        <v>667</v>
      </c>
      <c r="C3" s="1242"/>
      <c r="D3" s="1242"/>
      <c r="E3" s="1242"/>
      <c r="F3" s="1242"/>
      <c r="G3" s="1243"/>
    </row>
    <row r="4" spans="2:7" ht="15" customHeight="1" x14ac:dyDescent="0.25">
      <c r="B4" s="1040" t="s">
        <v>138</v>
      </c>
      <c r="C4" s="1041" t="s">
        <v>592</v>
      </c>
      <c r="D4" s="1041"/>
      <c r="E4" s="1041"/>
      <c r="F4" s="1041"/>
      <c r="G4" s="1042" t="s">
        <v>593</v>
      </c>
    </row>
    <row r="5" spans="2:7" ht="15.75" x14ac:dyDescent="0.25">
      <c r="B5" s="1208"/>
      <c r="C5" s="1188" t="s">
        <v>594</v>
      </c>
      <c r="D5" s="1188"/>
      <c r="E5" s="1188" t="s">
        <v>595</v>
      </c>
      <c r="F5" s="1188"/>
      <c r="G5" s="1209"/>
    </row>
    <row r="6" spans="2:7" ht="29.25" customHeight="1" thickBot="1" x14ac:dyDescent="0.3">
      <c r="B6" s="1035"/>
      <c r="C6" s="769" t="s">
        <v>435</v>
      </c>
      <c r="D6" s="879" t="s">
        <v>614</v>
      </c>
      <c r="E6" s="769" t="s">
        <v>435</v>
      </c>
      <c r="F6" s="769" t="s">
        <v>614</v>
      </c>
      <c r="G6" s="1210"/>
    </row>
    <row r="7" spans="2:7" ht="16.5" thickBot="1" x14ac:dyDescent="0.3">
      <c r="B7" s="770">
        <v>1</v>
      </c>
      <c r="C7" s="787">
        <v>2</v>
      </c>
      <c r="D7" s="769">
        <v>3</v>
      </c>
      <c r="E7" s="769">
        <v>4</v>
      </c>
      <c r="F7" s="769">
        <v>5</v>
      </c>
      <c r="G7" s="771">
        <v>6</v>
      </c>
    </row>
    <row r="8" spans="2:7" ht="15.75" x14ac:dyDescent="0.25">
      <c r="B8" s="176" t="s">
        <v>373</v>
      </c>
      <c r="C8" s="788">
        <v>1662234</v>
      </c>
      <c r="D8" s="789">
        <v>11031753</v>
      </c>
      <c r="E8" s="790">
        <v>677928</v>
      </c>
      <c r="F8" s="789">
        <v>11253498</v>
      </c>
      <c r="G8" s="791" t="s">
        <v>214</v>
      </c>
    </row>
    <row r="9" spans="2:7" ht="15.75" x14ac:dyDescent="0.25">
      <c r="B9" s="176" t="s">
        <v>374</v>
      </c>
      <c r="C9" s="792">
        <v>60343</v>
      </c>
      <c r="D9" s="790">
        <v>824975</v>
      </c>
      <c r="E9" s="790">
        <v>33933</v>
      </c>
      <c r="F9" s="789">
        <v>993327</v>
      </c>
      <c r="G9" s="793" t="s">
        <v>596</v>
      </c>
    </row>
    <row r="10" spans="2:7" ht="16.5" thickBot="1" x14ac:dyDescent="0.3">
      <c r="B10" s="794" t="s">
        <v>375</v>
      </c>
      <c r="C10" s="795">
        <v>190369</v>
      </c>
      <c r="D10" s="796">
        <v>880842</v>
      </c>
      <c r="E10" s="796">
        <v>101536</v>
      </c>
      <c r="F10" s="797">
        <v>2173360</v>
      </c>
      <c r="G10" s="798" t="s">
        <v>597</v>
      </c>
    </row>
    <row r="11" spans="2:7" ht="16.5" thickBot="1" x14ac:dyDescent="0.3">
      <c r="B11" s="799"/>
      <c r="C11" s="800">
        <f>SUM(C8:C10)</f>
        <v>1912946</v>
      </c>
      <c r="D11" s="800">
        <f t="shared" ref="D11:F11" si="0">SUM(D8:D10)</f>
        <v>12737570</v>
      </c>
      <c r="E11" s="800">
        <f t="shared" si="0"/>
        <v>813397</v>
      </c>
      <c r="F11" s="800">
        <f t="shared" si="0"/>
        <v>14420185</v>
      </c>
      <c r="G11" s="801"/>
    </row>
  </sheetData>
  <mergeCells count="6">
    <mergeCell ref="B3:G3"/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78DC-F6DE-4B0F-A3CD-9A39B04FB10F}">
  <dimension ref="B2:I13"/>
  <sheetViews>
    <sheetView workbookViewId="0">
      <selection activeCell="E12" sqref="E12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778"/>
    </row>
    <row r="3" spans="2:9" ht="20.25" customHeight="1" thickBot="1" x14ac:dyDescent="0.3">
      <c r="B3" s="1246" t="s">
        <v>666</v>
      </c>
      <c r="C3" s="1247"/>
      <c r="D3" s="1247"/>
      <c r="E3" s="1247"/>
      <c r="F3" s="1247"/>
      <c r="G3" s="1247"/>
      <c r="H3" s="1248"/>
    </row>
    <row r="4" spans="2:9" ht="25.5" customHeight="1" x14ac:dyDescent="0.25">
      <c r="B4" s="1040" t="s">
        <v>138</v>
      </c>
      <c r="C4" s="1041" t="s">
        <v>598</v>
      </c>
      <c r="D4" s="1041"/>
      <c r="E4" s="1041" t="s">
        <v>589</v>
      </c>
      <c r="F4" s="1041"/>
      <c r="G4" s="1041" t="s">
        <v>615</v>
      </c>
      <c r="H4" s="1042"/>
    </row>
    <row r="5" spans="2:9" ht="16.5" thickBot="1" x14ac:dyDescent="0.3">
      <c r="B5" s="1035"/>
      <c r="C5" s="1036"/>
      <c r="D5" s="1036"/>
      <c r="E5" s="769" t="s">
        <v>435</v>
      </c>
      <c r="F5" s="768" t="s">
        <v>28</v>
      </c>
      <c r="G5" s="769" t="s">
        <v>3</v>
      </c>
      <c r="H5" s="779" t="s">
        <v>28</v>
      </c>
    </row>
    <row r="6" spans="2:9" ht="16.5" thickBot="1" x14ac:dyDescent="0.3">
      <c r="B6" s="770">
        <v>1</v>
      </c>
      <c r="C6" s="1036">
        <v>2</v>
      </c>
      <c r="D6" s="1036"/>
      <c r="E6" s="769">
        <v>3</v>
      </c>
      <c r="F6" s="768">
        <v>4</v>
      </c>
      <c r="G6" s="769">
        <v>5</v>
      </c>
      <c r="H6" s="779">
        <v>6</v>
      </c>
    </row>
    <row r="7" spans="2:9" ht="15.75" x14ac:dyDescent="0.25">
      <c r="B7" s="773" t="s">
        <v>373</v>
      </c>
      <c r="C7" s="1244" t="s">
        <v>600</v>
      </c>
      <c r="D7" s="1244"/>
      <c r="E7" s="812">
        <v>9136162</v>
      </c>
      <c r="F7" s="808">
        <f>E7/E9*100</f>
        <v>11.959269095839655</v>
      </c>
      <c r="G7" s="805">
        <v>13128250</v>
      </c>
      <c r="H7" s="809">
        <f>G7/G9*100</f>
        <v>7.8297331699458335</v>
      </c>
    </row>
    <row r="8" spans="2:9" ht="16.5" thickBot="1" x14ac:dyDescent="0.3">
      <c r="B8" s="773" t="s">
        <v>374</v>
      </c>
      <c r="C8" s="1245" t="s">
        <v>601</v>
      </c>
      <c r="D8" s="1245"/>
      <c r="E8" s="813">
        <v>67257821</v>
      </c>
      <c r="F8" s="808">
        <f>E8/E9*100</f>
        <v>88.040730904160341</v>
      </c>
      <c r="G8" s="806">
        <v>154543492</v>
      </c>
      <c r="H8" s="809">
        <f>G8/G9*100</f>
        <v>92.170266830054175</v>
      </c>
    </row>
    <row r="9" spans="2:9" ht="16.5" thickBot="1" x14ac:dyDescent="0.3">
      <c r="B9" s="1249" t="s">
        <v>20</v>
      </c>
      <c r="C9" s="1250"/>
      <c r="D9" s="1250"/>
      <c r="E9" s="810">
        <f>SUM(E7:E8)</f>
        <v>76393983</v>
      </c>
      <c r="F9" s="810">
        <f t="shared" ref="F9:H9" si="0">SUM(F7:F8)</f>
        <v>100</v>
      </c>
      <c r="G9" s="807">
        <f t="shared" si="0"/>
        <v>167671742</v>
      </c>
      <c r="H9" s="811">
        <f t="shared" si="0"/>
        <v>100.00000000000001</v>
      </c>
    </row>
    <row r="12" spans="2:9" x14ac:dyDescent="0.25">
      <c r="B12" s="802"/>
      <c r="I12" s="804"/>
    </row>
    <row r="13" spans="2:9" x14ac:dyDescent="0.25">
      <c r="B13" s="803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AC92-FEF0-43E4-8D88-48FA6F715B8C}">
  <dimension ref="B3:G12"/>
  <sheetViews>
    <sheetView workbookViewId="0">
      <selection activeCell="C15" sqref="C15"/>
    </sheetView>
  </sheetViews>
  <sheetFormatPr defaultRowHeight="15" x14ac:dyDescent="0.25"/>
  <cols>
    <col min="2" max="2" width="7" customWidth="1"/>
    <col min="3" max="3" width="14.7109375" customWidth="1"/>
    <col min="4" max="4" width="20.140625" customWidth="1"/>
    <col min="5" max="5" width="14.140625" customWidth="1"/>
    <col min="6" max="6" width="20.5703125" customWidth="1"/>
    <col min="7" max="7" width="15" customWidth="1"/>
  </cols>
  <sheetData>
    <row r="3" spans="2:7" ht="16.5" thickBot="1" x14ac:dyDescent="0.3">
      <c r="B3" s="814"/>
      <c r="G3" s="815"/>
    </row>
    <row r="4" spans="2:7" ht="16.5" thickBot="1" x14ac:dyDescent="0.3">
      <c r="B4" s="1251" t="s">
        <v>665</v>
      </c>
      <c r="C4" s="1252"/>
      <c r="D4" s="1252"/>
      <c r="E4" s="1252"/>
      <c r="F4" s="1252"/>
      <c r="G4" s="1253"/>
    </row>
    <row r="5" spans="2:7" ht="16.5" customHeight="1" x14ac:dyDescent="0.25">
      <c r="B5" s="1040" t="s">
        <v>138</v>
      </c>
      <c r="C5" s="1041" t="s">
        <v>602</v>
      </c>
      <c r="D5" s="1041"/>
      <c r="E5" s="1041"/>
      <c r="F5" s="1041"/>
      <c r="G5" s="1042" t="s">
        <v>593</v>
      </c>
    </row>
    <row r="6" spans="2:7" ht="15.75" x14ac:dyDescent="0.25">
      <c r="B6" s="1208"/>
      <c r="C6" s="1188" t="s">
        <v>603</v>
      </c>
      <c r="D6" s="1188"/>
      <c r="E6" s="1188" t="s">
        <v>604</v>
      </c>
      <c r="F6" s="1188"/>
      <c r="G6" s="1209"/>
    </row>
    <row r="7" spans="2:7" ht="39.75" customHeight="1" thickBot="1" x14ac:dyDescent="0.3">
      <c r="B7" s="1035"/>
      <c r="C7" s="769" t="s">
        <v>435</v>
      </c>
      <c r="D7" s="769" t="s">
        <v>614</v>
      </c>
      <c r="E7" s="769" t="s">
        <v>435</v>
      </c>
      <c r="F7" s="769" t="s">
        <v>614</v>
      </c>
      <c r="G7" s="1210"/>
    </row>
    <row r="8" spans="2:7" ht="14.25" customHeight="1" thickBot="1" x14ac:dyDescent="0.3">
      <c r="B8" s="770">
        <v>1</v>
      </c>
      <c r="C8" s="823">
        <v>2</v>
      </c>
      <c r="D8" s="769">
        <v>3</v>
      </c>
      <c r="E8" s="769">
        <v>4</v>
      </c>
      <c r="F8" s="769">
        <v>5</v>
      </c>
      <c r="G8" s="771">
        <v>6</v>
      </c>
    </row>
    <row r="9" spans="2:7" ht="15.75" x14ac:dyDescent="0.25">
      <c r="B9" s="176" t="s">
        <v>373</v>
      </c>
      <c r="C9" s="788">
        <v>931967</v>
      </c>
      <c r="D9" s="790">
        <v>691511</v>
      </c>
      <c r="E9" s="790">
        <v>93304</v>
      </c>
      <c r="F9" s="790">
        <v>137489</v>
      </c>
      <c r="G9" s="793" t="s">
        <v>214</v>
      </c>
    </row>
    <row r="10" spans="2:7" ht="15.75" x14ac:dyDescent="0.25">
      <c r="B10" s="176" t="s">
        <v>374</v>
      </c>
      <c r="C10" s="818">
        <v>54009</v>
      </c>
      <c r="D10" s="790">
        <v>40639</v>
      </c>
      <c r="E10" s="790">
        <v>6178</v>
      </c>
      <c r="F10" s="790">
        <v>4141</v>
      </c>
      <c r="G10" s="793" t="s">
        <v>596</v>
      </c>
    </row>
    <row r="11" spans="2:7" ht="16.5" thickBot="1" x14ac:dyDescent="0.3">
      <c r="B11" s="794" t="s">
        <v>375</v>
      </c>
      <c r="C11" s="795">
        <v>167916</v>
      </c>
      <c r="D11" s="796">
        <v>107618</v>
      </c>
      <c r="E11" s="796">
        <v>22257</v>
      </c>
      <c r="F11" s="796">
        <v>10910</v>
      </c>
      <c r="G11" s="820" t="s">
        <v>597</v>
      </c>
    </row>
    <row r="12" spans="2:7" ht="16.5" thickBot="1" x14ac:dyDescent="0.3">
      <c r="B12" s="821"/>
      <c r="C12" s="822">
        <f>SUM(C9:C11)</f>
        <v>1153892</v>
      </c>
      <c r="D12" s="822">
        <f t="shared" ref="D12:F12" si="0">SUM(D9:D11)</f>
        <v>839768</v>
      </c>
      <c r="E12" s="822">
        <f t="shared" si="0"/>
        <v>121739</v>
      </c>
      <c r="F12" s="822">
        <f t="shared" si="0"/>
        <v>152540</v>
      </c>
      <c r="G12" s="824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32A-FFD7-4B6C-8D1D-6EBE3451CD7C}">
  <dimension ref="B2:G11"/>
  <sheetViews>
    <sheetView workbookViewId="0">
      <selection activeCell="G25" sqref="G25"/>
    </sheetView>
  </sheetViews>
  <sheetFormatPr defaultRowHeight="15" x14ac:dyDescent="0.25"/>
  <cols>
    <col min="2" max="2" width="7.140625" customWidth="1"/>
    <col min="3" max="3" width="12.7109375" customWidth="1"/>
    <col min="4" max="4" width="20.5703125" customWidth="1"/>
    <col min="5" max="5" width="12" customWidth="1"/>
    <col min="6" max="6" width="20.5703125" customWidth="1"/>
    <col min="7" max="7" width="15.28515625" customWidth="1"/>
  </cols>
  <sheetData>
    <row r="2" spans="2:7" ht="16.5" thickBot="1" x14ac:dyDescent="0.3">
      <c r="G2" s="815"/>
    </row>
    <row r="3" spans="2:7" ht="16.5" thickBot="1" x14ac:dyDescent="0.3">
      <c r="B3" s="1251" t="s">
        <v>664</v>
      </c>
      <c r="C3" s="1252"/>
      <c r="D3" s="1252"/>
      <c r="E3" s="1252"/>
      <c r="F3" s="1252"/>
      <c r="G3" s="1253"/>
    </row>
    <row r="4" spans="2:7" ht="16.5" customHeight="1" x14ac:dyDescent="0.25">
      <c r="B4" s="1040" t="s">
        <v>138</v>
      </c>
      <c r="C4" s="1041" t="s">
        <v>599</v>
      </c>
      <c r="D4" s="1041"/>
      <c r="E4" s="1041"/>
      <c r="F4" s="1041"/>
      <c r="G4" s="1042" t="s">
        <v>593</v>
      </c>
    </row>
    <row r="5" spans="2:7" ht="15.75" x14ac:dyDescent="0.25">
      <c r="B5" s="1208"/>
      <c r="C5" s="1254" t="s">
        <v>603</v>
      </c>
      <c r="D5" s="1254"/>
      <c r="E5" s="1254" t="s">
        <v>605</v>
      </c>
      <c r="F5" s="1254"/>
      <c r="G5" s="1209"/>
    </row>
    <row r="6" spans="2:7" ht="16.5" thickBot="1" x14ac:dyDescent="0.3">
      <c r="B6" s="1035"/>
      <c r="C6" s="768" t="s">
        <v>435</v>
      </c>
      <c r="D6" s="768" t="s">
        <v>614</v>
      </c>
      <c r="E6" s="768" t="s">
        <v>435</v>
      </c>
      <c r="F6" s="768" t="s">
        <v>614</v>
      </c>
      <c r="G6" s="1210"/>
    </row>
    <row r="7" spans="2:7" ht="16.5" thickBot="1" x14ac:dyDescent="0.3">
      <c r="B7" s="780">
        <v>1</v>
      </c>
      <c r="C7" s="816">
        <v>2</v>
      </c>
      <c r="D7" s="768"/>
      <c r="E7" s="768">
        <v>4</v>
      </c>
      <c r="F7" s="768">
        <v>5</v>
      </c>
      <c r="G7" s="771">
        <v>6</v>
      </c>
    </row>
    <row r="8" spans="2:7" ht="15.75" x14ac:dyDescent="0.25">
      <c r="B8" s="176" t="s">
        <v>373</v>
      </c>
      <c r="C8" s="817">
        <v>1204959</v>
      </c>
      <c r="D8" s="790">
        <v>668577</v>
      </c>
      <c r="E8" s="790">
        <v>56578</v>
      </c>
      <c r="F8" s="790">
        <v>21287</v>
      </c>
      <c r="G8" s="793" t="s">
        <v>214</v>
      </c>
    </row>
    <row r="9" spans="2:7" ht="15.75" x14ac:dyDescent="0.25">
      <c r="B9" s="176" t="s">
        <v>374</v>
      </c>
      <c r="C9" s="818">
        <v>28213</v>
      </c>
      <c r="D9" s="790">
        <v>9839</v>
      </c>
      <c r="E9" s="819">
        <v>512</v>
      </c>
      <c r="F9" s="819">
        <v>264</v>
      </c>
      <c r="G9" s="793" t="s">
        <v>596</v>
      </c>
    </row>
    <row r="10" spans="2:7" ht="16.5" thickBot="1" x14ac:dyDescent="0.3">
      <c r="B10" s="794" t="s">
        <v>375</v>
      </c>
      <c r="C10" s="795">
        <v>152951</v>
      </c>
      <c r="D10" s="796">
        <v>38792</v>
      </c>
      <c r="E10" s="796">
        <v>13050</v>
      </c>
      <c r="F10" s="796">
        <v>3017</v>
      </c>
      <c r="G10" s="820" t="s">
        <v>597</v>
      </c>
    </row>
    <row r="11" spans="2:7" ht="16.5" thickBot="1" x14ac:dyDescent="0.3">
      <c r="B11" s="821"/>
      <c r="C11" s="822">
        <f>SUM(C8:C10)</f>
        <v>1386123</v>
      </c>
      <c r="D11" s="822">
        <f t="shared" ref="D11:F11" si="0">SUM(D8:D10)</f>
        <v>717208</v>
      </c>
      <c r="E11" s="822">
        <f t="shared" si="0"/>
        <v>70140</v>
      </c>
      <c r="F11" s="822">
        <f t="shared" si="0"/>
        <v>24568</v>
      </c>
      <c r="G11" s="801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B54F-7079-4C7C-906B-33DB649FED97}">
  <dimension ref="B3:I11"/>
  <sheetViews>
    <sheetView workbookViewId="0">
      <selection activeCell="D14" sqref="D14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814"/>
      <c r="I3" s="815"/>
    </row>
    <row r="4" spans="2:9" ht="16.5" thickBot="1" x14ac:dyDescent="0.3">
      <c r="B4" s="1255" t="s">
        <v>663</v>
      </c>
      <c r="C4" s="1256"/>
      <c r="D4" s="1256"/>
      <c r="E4" s="1256"/>
      <c r="F4" s="1256"/>
      <c r="G4" s="1256"/>
      <c r="H4" s="1256"/>
      <c r="I4" s="1257"/>
    </row>
    <row r="5" spans="2:9" ht="15.75" x14ac:dyDescent="0.25">
      <c r="B5" s="1040" t="s">
        <v>138</v>
      </c>
      <c r="C5" s="1041" t="s">
        <v>91</v>
      </c>
      <c r="D5" s="1041" t="s">
        <v>633</v>
      </c>
      <c r="E5" s="1041"/>
      <c r="F5" s="1041" t="s">
        <v>634</v>
      </c>
      <c r="G5" s="1041"/>
      <c r="H5" s="1041" t="s">
        <v>2</v>
      </c>
      <c r="I5" s="1042"/>
    </row>
    <row r="6" spans="2:9" ht="32.25" customHeight="1" thickBot="1" x14ac:dyDescent="0.3">
      <c r="B6" s="1035"/>
      <c r="C6" s="1036"/>
      <c r="D6" s="769" t="s">
        <v>435</v>
      </c>
      <c r="E6" s="769" t="s">
        <v>614</v>
      </c>
      <c r="F6" s="769" t="s">
        <v>435</v>
      </c>
      <c r="G6" s="769" t="s">
        <v>616</v>
      </c>
      <c r="H6" s="1036"/>
      <c r="I6" s="1210"/>
    </row>
    <row r="7" spans="2:9" ht="16.5" thickBot="1" x14ac:dyDescent="0.3">
      <c r="B7" s="825">
        <v>1</v>
      </c>
      <c r="C7" s="769">
        <v>2</v>
      </c>
      <c r="D7" s="769">
        <v>3</v>
      </c>
      <c r="E7" s="769">
        <v>4</v>
      </c>
      <c r="F7" s="826">
        <v>5</v>
      </c>
      <c r="G7" s="826">
        <v>6</v>
      </c>
      <c r="H7" s="826" t="s">
        <v>606</v>
      </c>
      <c r="I7" s="771" t="s">
        <v>607</v>
      </c>
    </row>
    <row r="8" spans="2:9" ht="24.95" customHeight="1" x14ac:dyDescent="0.25">
      <c r="B8" s="835" t="s">
        <v>373</v>
      </c>
      <c r="C8" s="836" t="s">
        <v>608</v>
      </c>
      <c r="D8" s="846">
        <v>13</v>
      </c>
      <c r="E8" s="837">
        <v>4155</v>
      </c>
      <c r="F8" s="848">
        <v>125</v>
      </c>
      <c r="G8" s="872">
        <v>7967</v>
      </c>
      <c r="H8" s="839">
        <f>F8/D8*100</f>
        <v>961.53846153846155</v>
      </c>
      <c r="I8" s="840">
        <f>G8/E8*100</f>
        <v>191.74488567990375</v>
      </c>
    </row>
    <row r="9" spans="2:9" ht="24.95" customHeight="1" x14ac:dyDescent="0.25">
      <c r="B9" s="176" t="s">
        <v>374</v>
      </c>
      <c r="C9" s="726" t="s">
        <v>609</v>
      </c>
      <c r="D9" s="847">
        <v>302289</v>
      </c>
      <c r="E9" s="727">
        <v>14830253</v>
      </c>
      <c r="F9" s="849">
        <v>264689</v>
      </c>
      <c r="G9" s="694">
        <v>13012873</v>
      </c>
      <c r="H9" s="841">
        <f t="shared" ref="H9:H11" si="0">F9/D9*100</f>
        <v>87.561571873273593</v>
      </c>
      <c r="I9" s="834">
        <f t="shared" ref="I9:I11" si="1">G9/E9*100</f>
        <v>87.745455185424021</v>
      </c>
    </row>
    <row r="10" spans="2:9" ht="24.95" customHeight="1" thickBot="1" x14ac:dyDescent="0.3">
      <c r="B10" s="794" t="s">
        <v>375</v>
      </c>
      <c r="C10" s="830" t="s">
        <v>610</v>
      </c>
      <c r="D10" s="783">
        <v>105</v>
      </c>
      <c r="E10" s="831">
        <v>13444</v>
      </c>
      <c r="F10" s="832">
        <v>241</v>
      </c>
      <c r="G10" s="797">
        <v>15389</v>
      </c>
      <c r="H10" s="842">
        <f t="shared" si="0"/>
        <v>229.52380952380952</v>
      </c>
      <c r="I10" s="843">
        <f>G10/E10*100</f>
        <v>114.46742041059208</v>
      </c>
    </row>
    <row r="11" spans="2:9" ht="21.75" customHeight="1" thickBot="1" x14ac:dyDescent="0.3">
      <c r="B11" s="1199" t="s">
        <v>20</v>
      </c>
      <c r="C11" s="1200"/>
      <c r="D11" s="785">
        <f>SUM(D8:D10)</f>
        <v>302407</v>
      </c>
      <c r="E11" s="188">
        <f t="shared" ref="E11:G11" si="2">SUM(E8:E10)</f>
        <v>14847852</v>
      </c>
      <c r="F11" s="785">
        <f t="shared" si="2"/>
        <v>265055</v>
      </c>
      <c r="G11" s="188">
        <f t="shared" si="2"/>
        <v>13036229</v>
      </c>
      <c r="H11" s="844">
        <f t="shared" si="0"/>
        <v>87.64843406402629</v>
      </c>
      <c r="I11" s="80">
        <f t="shared" si="1"/>
        <v>87.798753651369907</v>
      </c>
    </row>
  </sheetData>
  <mergeCells count="7">
    <mergeCell ref="B4:I4"/>
    <mergeCell ref="C5:C6"/>
    <mergeCell ref="D5:E5"/>
    <mergeCell ref="F5:G5"/>
    <mergeCell ref="B11:C11"/>
    <mergeCell ref="B5:B6"/>
    <mergeCell ref="H5:I6"/>
  </mergeCells>
  <pageMargins left="0.7" right="0.7" top="0.75" bottom="0.75" header="0.3" footer="0.3"/>
  <pageSetup paperSize="9" orientation="portrait" r:id="rId1"/>
  <ignoredErrors>
    <ignoredError sqref="D11:G11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7E82-1D74-4905-864A-FBA8E4E35D03}">
  <dimension ref="B2:J10"/>
  <sheetViews>
    <sheetView workbookViewId="0">
      <selection activeCell="E18" sqref="E18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815"/>
    </row>
    <row r="3" spans="2:10" ht="16.5" thickBot="1" x14ac:dyDescent="0.3">
      <c r="B3" s="1237" t="s">
        <v>662</v>
      </c>
      <c r="C3" s="1238"/>
      <c r="D3" s="1238"/>
      <c r="E3" s="1238"/>
      <c r="F3" s="1238"/>
      <c r="G3" s="1238"/>
      <c r="H3" s="1238"/>
      <c r="I3" s="1239"/>
    </row>
    <row r="4" spans="2:10" ht="15.75" x14ac:dyDescent="0.25">
      <c r="B4" s="1040" t="s">
        <v>138</v>
      </c>
      <c r="C4" s="1041" t="s">
        <v>91</v>
      </c>
      <c r="D4" s="1041" t="s">
        <v>635</v>
      </c>
      <c r="E4" s="1041"/>
      <c r="F4" s="1041" t="s">
        <v>634</v>
      </c>
      <c r="G4" s="1041"/>
      <c r="H4" s="1041" t="s">
        <v>2</v>
      </c>
      <c r="I4" s="1042"/>
    </row>
    <row r="5" spans="2:10" ht="36" customHeight="1" thickBot="1" x14ac:dyDescent="0.3">
      <c r="B5" s="1035"/>
      <c r="C5" s="1036"/>
      <c r="D5" s="769" t="s">
        <v>435</v>
      </c>
      <c r="E5" s="769" t="s">
        <v>616</v>
      </c>
      <c r="F5" s="769" t="s">
        <v>435</v>
      </c>
      <c r="G5" s="769" t="s">
        <v>614</v>
      </c>
      <c r="H5" s="1036"/>
      <c r="I5" s="1210"/>
    </row>
    <row r="6" spans="2:10" ht="16.5" thickBot="1" x14ac:dyDescent="0.3">
      <c r="B6" s="825">
        <v>1</v>
      </c>
      <c r="C6" s="769">
        <v>2</v>
      </c>
      <c r="D6" s="769">
        <v>3</v>
      </c>
      <c r="E6" s="769">
        <v>4</v>
      </c>
      <c r="F6" s="826">
        <v>5</v>
      </c>
      <c r="G6" s="826">
        <v>6</v>
      </c>
      <c r="H6" s="826" t="s">
        <v>606</v>
      </c>
      <c r="I6" s="771" t="s">
        <v>607</v>
      </c>
    </row>
    <row r="7" spans="2:10" ht="25.5" customHeight="1" x14ac:dyDescent="0.25">
      <c r="B7" s="176" t="s">
        <v>373</v>
      </c>
      <c r="C7" s="827" t="s">
        <v>608</v>
      </c>
      <c r="D7" s="781">
        <v>13</v>
      </c>
      <c r="E7" s="782">
        <v>4155</v>
      </c>
      <c r="F7" s="829">
        <v>4</v>
      </c>
      <c r="G7" s="828">
        <v>2987</v>
      </c>
      <c r="H7" s="833">
        <f>F7/D7*100</f>
        <v>30.76923076923077</v>
      </c>
      <c r="I7" s="834">
        <f>G7/E7*100</f>
        <v>71.889290012033698</v>
      </c>
    </row>
    <row r="8" spans="2:10" ht="23.25" customHeight="1" x14ac:dyDescent="0.25">
      <c r="B8" s="176" t="s">
        <v>374</v>
      </c>
      <c r="C8" s="827" t="s">
        <v>609</v>
      </c>
      <c r="D8" s="781">
        <v>99</v>
      </c>
      <c r="E8" s="782">
        <v>50180</v>
      </c>
      <c r="F8" s="829">
        <v>80</v>
      </c>
      <c r="G8" s="789">
        <v>29108</v>
      </c>
      <c r="H8" s="833">
        <f t="shared" ref="H8:H10" si="0">F8/D8*100</f>
        <v>80.808080808080803</v>
      </c>
      <c r="I8" s="834">
        <f t="shared" ref="I8:I10" si="1">G8/E8*100</f>
        <v>58.00717417297728</v>
      </c>
    </row>
    <row r="9" spans="2:10" ht="25.5" customHeight="1" thickBot="1" x14ac:dyDescent="0.3">
      <c r="B9" s="176" t="s">
        <v>375</v>
      </c>
      <c r="C9" s="726" t="s">
        <v>610</v>
      </c>
      <c r="D9" s="731">
        <v>79</v>
      </c>
      <c r="E9" s="845">
        <v>9646</v>
      </c>
      <c r="F9" s="717">
        <v>162</v>
      </c>
      <c r="G9" s="694">
        <v>11679</v>
      </c>
      <c r="H9" s="833">
        <f t="shared" si="0"/>
        <v>205.06329113924048</v>
      </c>
      <c r="I9" s="834">
        <f t="shared" si="1"/>
        <v>121.07609371760316</v>
      </c>
    </row>
    <row r="10" spans="2:10" ht="16.5" thickBot="1" x14ac:dyDescent="0.3">
      <c r="B10" s="1199" t="s">
        <v>20</v>
      </c>
      <c r="C10" s="1200"/>
      <c r="D10" s="785">
        <f>SUM(D7:D9)</f>
        <v>191</v>
      </c>
      <c r="E10" s="188">
        <f t="shared" ref="E10:G10" si="2">SUM(E7:E9)</f>
        <v>63981</v>
      </c>
      <c r="F10" s="785">
        <f t="shared" si="2"/>
        <v>246</v>
      </c>
      <c r="G10" s="188">
        <f t="shared" si="2"/>
        <v>43774</v>
      </c>
      <c r="H10" s="844">
        <f t="shared" si="0"/>
        <v>128.7958115183246</v>
      </c>
      <c r="I10" s="80">
        <f t="shared" si="1"/>
        <v>68.417186352198314</v>
      </c>
      <c r="J10" s="53"/>
    </row>
  </sheetData>
  <mergeCells count="7">
    <mergeCell ref="B3:I3"/>
    <mergeCell ref="C4:C5"/>
    <mergeCell ref="D4:E4"/>
    <mergeCell ref="F4:G4"/>
    <mergeCell ref="B10:C10"/>
    <mergeCell ref="B4:B5"/>
    <mergeCell ref="H4:I5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19:M31"/>
  <sheetViews>
    <sheetView topLeftCell="A19" workbookViewId="0">
      <selection activeCell="H31" sqref="H31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19" spans="2:13" ht="15.75" x14ac:dyDescent="0.25">
      <c r="C19" s="64"/>
      <c r="D19" s="76"/>
      <c r="E19" s="76"/>
      <c r="F19" s="76"/>
      <c r="G19" s="76"/>
      <c r="H19" s="76"/>
      <c r="I19" s="76"/>
      <c r="J19" s="76"/>
      <c r="K19" s="76"/>
    </row>
    <row r="20" spans="2:13" ht="16.5" thickBo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3" ht="20.100000000000001" customHeight="1" thickBot="1" x14ac:dyDescent="0.3">
      <c r="B21" s="1029" t="s">
        <v>713</v>
      </c>
      <c r="C21" s="1030"/>
      <c r="D21" s="1030"/>
      <c r="E21" s="1030"/>
      <c r="F21" s="1030"/>
      <c r="G21" s="1030"/>
      <c r="H21" s="1030"/>
      <c r="I21" s="1030"/>
      <c r="J21" s="1030"/>
      <c r="K21" s="1031"/>
    </row>
    <row r="22" spans="2:13" ht="18" customHeight="1" x14ac:dyDescent="0.25">
      <c r="B22" s="1043" t="s">
        <v>138</v>
      </c>
      <c r="C22" s="1047" t="s">
        <v>14</v>
      </c>
      <c r="D22" s="1047" t="s">
        <v>1</v>
      </c>
      <c r="E22" s="1047"/>
      <c r="F22" s="1047" t="s">
        <v>341</v>
      </c>
      <c r="G22" s="1047"/>
      <c r="H22" s="1047" t="s">
        <v>619</v>
      </c>
      <c r="I22" s="1047"/>
      <c r="J22" s="1047" t="s">
        <v>2</v>
      </c>
      <c r="K22" s="1049"/>
    </row>
    <row r="23" spans="2:13" ht="32.25" thickBot="1" x14ac:dyDescent="0.3">
      <c r="B23" s="1044"/>
      <c r="C23" s="1048"/>
      <c r="D23" s="267" t="s">
        <v>15</v>
      </c>
      <c r="E23" s="267" t="s">
        <v>28</v>
      </c>
      <c r="F23" s="267" t="s">
        <v>15</v>
      </c>
      <c r="G23" s="267" t="s">
        <v>28</v>
      </c>
      <c r="H23" s="267" t="s">
        <v>15</v>
      </c>
      <c r="I23" s="267" t="s">
        <v>28</v>
      </c>
      <c r="J23" s="267" t="s">
        <v>514</v>
      </c>
      <c r="K23" s="411" t="s">
        <v>515</v>
      </c>
    </row>
    <row r="24" spans="2:13" ht="15.75" thickBot="1" x14ac:dyDescent="0.3">
      <c r="B24" s="246">
        <v>1</v>
      </c>
      <c r="C24" s="394">
        <v>2</v>
      </c>
      <c r="D24" s="394">
        <v>3</v>
      </c>
      <c r="E24" s="394">
        <v>4</v>
      </c>
      <c r="F24" s="394">
        <v>5</v>
      </c>
      <c r="G24" s="394">
        <v>6</v>
      </c>
      <c r="H24" s="394">
        <v>7</v>
      </c>
      <c r="I24" s="394">
        <v>8</v>
      </c>
      <c r="J24" s="394">
        <v>9</v>
      </c>
      <c r="K24" s="395">
        <v>10</v>
      </c>
    </row>
    <row r="25" spans="2:13" ht="15.75" x14ac:dyDescent="0.25">
      <c r="B25" s="264" t="s">
        <v>373</v>
      </c>
      <c r="C25" s="412" t="s">
        <v>16</v>
      </c>
      <c r="D25" s="261">
        <v>4102</v>
      </c>
      <c r="E25" s="265">
        <f>D25/D$29*100</f>
        <v>60.869565217391312</v>
      </c>
      <c r="F25" s="261">
        <v>4125</v>
      </c>
      <c r="G25" s="265">
        <f>F25/F$29*100</f>
        <v>61.946238173899978</v>
      </c>
      <c r="H25" s="261">
        <v>4088</v>
      </c>
      <c r="I25" s="265">
        <f>H25/H$29*100</f>
        <v>62.680159460288252</v>
      </c>
      <c r="J25" s="266">
        <f>F25/D25*100</f>
        <v>100.56070209653826</v>
      </c>
      <c r="K25" s="263">
        <f>H25/F25*100</f>
        <v>99.103030303030309</v>
      </c>
    </row>
    <row r="26" spans="2:13" ht="15.75" x14ac:dyDescent="0.25">
      <c r="B26" s="413" t="s">
        <v>374</v>
      </c>
      <c r="C26" s="407" t="s">
        <v>17</v>
      </c>
      <c r="D26" s="408">
        <v>520</v>
      </c>
      <c r="E26" s="409">
        <f t="shared" ref="E26:E28" si="0">D26/D$29*100</f>
        <v>7.7162783795815395</v>
      </c>
      <c r="F26" s="408">
        <v>485</v>
      </c>
      <c r="G26" s="409">
        <f t="shared" ref="G26:G28" si="1">F26/F$29*100</f>
        <v>7.2833758822646049</v>
      </c>
      <c r="H26" s="408">
        <v>453</v>
      </c>
      <c r="I26" s="409">
        <f t="shared" ref="I26:I28" si="2">H26/H$29*100</f>
        <v>6.9457221711131556</v>
      </c>
      <c r="J26" s="410">
        <f t="shared" ref="J26:J29" si="3">F26/D26*100</f>
        <v>93.269230769230774</v>
      </c>
      <c r="K26" s="414">
        <f t="shared" ref="K26:K29" si="4">H26/F26*100</f>
        <v>93.402061855670098</v>
      </c>
    </row>
    <row r="27" spans="2:13" ht="15.75" x14ac:dyDescent="0.25">
      <c r="B27" s="413" t="s">
        <v>375</v>
      </c>
      <c r="C27" s="407" t="s">
        <v>18</v>
      </c>
      <c r="D27" s="408">
        <v>2108</v>
      </c>
      <c r="E27" s="409">
        <f t="shared" si="0"/>
        <v>31.280605431072861</v>
      </c>
      <c r="F27" s="408">
        <v>2041</v>
      </c>
      <c r="G27" s="409">
        <f t="shared" si="1"/>
        <v>30.650247784952693</v>
      </c>
      <c r="H27" s="408">
        <v>1975</v>
      </c>
      <c r="I27" s="409">
        <f t="shared" si="2"/>
        <v>30.282122048451392</v>
      </c>
      <c r="J27" s="410">
        <f t="shared" si="3"/>
        <v>96.821631878557881</v>
      </c>
      <c r="K27" s="414">
        <f t="shared" si="4"/>
        <v>96.766291033806965</v>
      </c>
    </row>
    <row r="28" spans="2:13" ht="16.5" thickBot="1" x14ac:dyDescent="0.3">
      <c r="B28" s="413" t="s">
        <v>377</v>
      </c>
      <c r="C28" s="407" t="s">
        <v>19</v>
      </c>
      <c r="D28" s="408">
        <v>9</v>
      </c>
      <c r="E28" s="409">
        <f t="shared" si="0"/>
        <v>0.13355097195429591</v>
      </c>
      <c r="F28" s="408">
        <v>8</v>
      </c>
      <c r="G28" s="409">
        <f t="shared" si="1"/>
        <v>0.12013815888271512</v>
      </c>
      <c r="H28" s="408">
        <v>6</v>
      </c>
      <c r="I28" s="409">
        <f t="shared" si="2"/>
        <v>9.1996320147194111E-2</v>
      </c>
      <c r="J28" s="410">
        <f t="shared" si="3"/>
        <v>88.888888888888886</v>
      </c>
      <c r="K28" s="414">
        <f t="shared" si="4"/>
        <v>75</v>
      </c>
    </row>
    <row r="29" spans="2:13" ht="20.25" customHeight="1" thickBot="1" x14ac:dyDescent="0.3">
      <c r="B29" s="1045" t="s">
        <v>20</v>
      </c>
      <c r="C29" s="1046"/>
      <c r="D29" s="120">
        <f t="shared" ref="D29:I29" si="5">SUM(D25:D28)</f>
        <v>6739</v>
      </c>
      <c r="E29" s="268">
        <f t="shared" si="5"/>
        <v>100</v>
      </c>
      <c r="F29" s="120">
        <f t="shared" si="5"/>
        <v>6659</v>
      </c>
      <c r="G29" s="268">
        <f t="shared" si="5"/>
        <v>99.999999999999986</v>
      </c>
      <c r="H29" s="120">
        <f t="shared" si="5"/>
        <v>6522</v>
      </c>
      <c r="I29" s="268">
        <f t="shared" si="5"/>
        <v>100</v>
      </c>
      <c r="J29" s="268">
        <f t="shared" si="3"/>
        <v>98.812880249295148</v>
      </c>
      <c r="K29" s="139">
        <f t="shared" si="4"/>
        <v>97.942634029133501</v>
      </c>
      <c r="M29" s="61"/>
    </row>
    <row r="31" spans="2:13" x14ac:dyDescent="0.25">
      <c r="H31" s="61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D23D-A086-4991-89CC-81CBF97EC249}">
  <dimension ref="B2:I9"/>
  <sheetViews>
    <sheetView tabSelected="1" workbookViewId="0">
      <selection activeCell="I19" sqref="I19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2" spans="2:9" ht="16.5" thickBot="1" x14ac:dyDescent="0.3">
      <c r="I2" s="815"/>
    </row>
    <row r="3" spans="2:9" ht="16.5" thickBot="1" x14ac:dyDescent="0.3">
      <c r="B3" s="1255" t="s">
        <v>661</v>
      </c>
      <c r="C3" s="1256"/>
      <c r="D3" s="1256"/>
      <c r="E3" s="1256"/>
      <c r="F3" s="1256"/>
      <c r="G3" s="1256"/>
      <c r="H3" s="1256"/>
      <c r="I3" s="1257"/>
    </row>
    <row r="4" spans="2:9" ht="15.75" x14ac:dyDescent="0.25">
      <c r="B4" s="999" t="s">
        <v>138</v>
      </c>
      <c r="C4" s="1000" t="s">
        <v>239</v>
      </c>
      <c r="D4" s="1000" t="s">
        <v>631</v>
      </c>
      <c r="E4" s="1000"/>
      <c r="F4" s="1000" t="s">
        <v>632</v>
      </c>
      <c r="G4" s="1000"/>
      <c r="H4" s="1000" t="s">
        <v>2</v>
      </c>
      <c r="I4" s="1001"/>
    </row>
    <row r="5" spans="2:9" ht="32.25" thickBot="1" x14ac:dyDescent="0.3">
      <c r="B5" s="1240"/>
      <c r="C5" s="1120"/>
      <c r="D5" s="768" t="s">
        <v>435</v>
      </c>
      <c r="E5" s="768" t="s">
        <v>617</v>
      </c>
      <c r="F5" s="768" t="s">
        <v>435</v>
      </c>
      <c r="G5" s="768" t="s">
        <v>614</v>
      </c>
      <c r="H5" s="1120"/>
      <c r="I5" s="1258"/>
    </row>
    <row r="6" spans="2:9" ht="16.5" thickBot="1" x14ac:dyDescent="0.3">
      <c r="B6" s="767">
        <v>1</v>
      </c>
      <c r="C6" s="768">
        <v>2</v>
      </c>
      <c r="D6" s="768">
        <v>3</v>
      </c>
      <c r="E6" s="768">
        <v>4</v>
      </c>
      <c r="F6" s="850">
        <v>5</v>
      </c>
      <c r="G6" s="850">
        <v>6</v>
      </c>
      <c r="H6" s="850" t="s">
        <v>606</v>
      </c>
      <c r="I6" s="779" t="s">
        <v>607</v>
      </c>
    </row>
    <row r="7" spans="2:9" ht="27.75" customHeight="1" x14ac:dyDescent="0.25">
      <c r="B7" s="308" t="s">
        <v>373</v>
      </c>
      <c r="C7" s="851" t="s">
        <v>611</v>
      </c>
      <c r="D7" s="812">
        <v>1</v>
      </c>
      <c r="E7" s="805">
        <v>29</v>
      </c>
      <c r="F7" s="949">
        <v>0</v>
      </c>
      <c r="G7" s="790">
        <v>0</v>
      </c>
      <c r="H7" s="949">
        <f>F7/D7*100</f>
        <v>0</v>
      </c>
      <c r="I7" s="852">
        <f>G7/E7*100</f>
        <v>0</v>
      </c>
    </row>
    <row r="8" spans="2:9" ht="22.5" customHeight="1" thickBot="1" x14ac:dyDescent="0.3">
      <c r="B8" s="308" t="s">
        <v>374</v>
      </c>
      <c r="C8" s="853" t="s">
        <v>612</v>
      </c>
      <c r="D8" s="813">
        <v>953</v>
      </c>
      <c r="E8" s="806">
        <v>1105</v>
      </c>
      <c r="F8" s="950">
        <v>386</v>
      </c>
      <c r="G8" s="951">
        <v>1481</v>
      </c>
      <c r="H8" s="949">
        <f t="shared" ref="H8:H9" si="0">F8/D8*100</f>
        <v>40.50367261280168</v>
      </c>
      <c r="I8" s="852">
        <f t="shared" ref="I8:I9" si="1">G8/E8*100</f>
        <v>134.02714932126696</v>
      </c>
    </row>
    <row r="9" spans="2:9" ht="18.75" customHeight="1" thickBot="1" x14ac:dyDescent="0.3">
      <c r="B9" s="625"/>
      <c r="C9" s="772" t="s">
        <v>20</v>
      </c>
      <c r="D9" s="810">
        <f>SUM(D7:D8)</f>
        <v>954</v>
      </c>
      <c r="E9" s="807">
        <f t="shared" ref="E9:G9" si="2">SUM(E7:E8)</f>
        <v>1134</v>
      </c>
      <c r="F9" s="810">
        <f t="shared" si="2"/>
        <v>386</v>
      </c>
      <c r="G9" s="807">
        <f t="shared" si="2"/>
        <v>1481</v>
      </c>
      <c r="H9" s="952">
        <f t="shared" si="0"/>
        <v>40.461215932914044</v>
      </c>
      <c r="I9" s="855">
        <f t="shared" si="1"/>
        <v>130.59964726631392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10"/>
  <sheetViews>
    <sheetView workbookViewId="0">
      <selection activeCell="G25" sqref="G25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2" ht="15.75" x14ac:dyDescent="0.25">
      <c r="B2" s="75"/>
      <c r="C2" s="48"/>
      <c r="D2" s="48"/>
      <c r="E2" s="48"/>
      <c r="F2" s="48"/>
      <c r="G2" s="48"/>
      <c r="H2" s="48"/>
      <c r="I2" s="48"/>
      <c r="J2" s="48"/>
    </row>
    <row r="3" spans="2:12" ht="15.75" x14ac:dyDescent="0.25">
      <c r="B3" s="75"/>
      <c r="C3" s="48"/>
      <c r="D3" s="48"/>
      <c r="E3" s="48"/>
      <c r="F3" s="48"/>
      <c r="G3" s="48"/>
      <c r="H3" s="48"/>
      <c r="I3" s="48"/>
      <c r="J3" s="48"/>
    </row>
    <row r="4" spans="2:12" ht="16.5" thickBot="1" x14ac:dyDescent="0.3">
      <c r="B4" s="75" t="s">
        <v>26</v>
      </c>
      <c r="C4" s="48"/>
      <c r="D4" s="48"/>
      <c r="E4" s="48"/>
      <c r="F4" s="48"/>
      <c r="G4" s="48"/>
      <c r="H4" s="48"/>
      <c r="I4" s="77"/>
      <c r="J4" s="66" t="s">
        <v>397</v>
      </c>
    </row>
    <row r="5" spans="2:12" ht="20.100000000000001" customHeight="1" thickBot="1" x14ac:dyDescent="0.3">
      <c r="B5" s="1050" t="s">
        <v>712</v>
      </c>
      <c r="C5" s="1051"/>
      <c r="D5" s="1051"/>
      <c r="E5" s="1051"/>
      <c r="F5" s="1051"/>
      <c r="G5" s="1051"/>
      <c r="H5" s="1051"/>
      <c r="I5" s="1051"/>
      <c r="J5" s="1052"/>
    </row>
    <row r="6" spans="2:12" ht="16.5" thickBot="1" x14ac:dyDescent="0.3">
      <c r="B6" s="1025" t="s">
        <v>1</v>
      </c>
      <c r="C6" s="1026"/>
      <c r="D6" s="1053"/>
      <c r="E6" s="1025" t="s">
        <v>340</v>
      </c>
      <c r="F6" s="1026"/>
      <c r="G6" s="1053"/>
      <c r="H6" s="1025" t="s">
        <v>618</v>
      </c>
      <c r="I6" s="1026"/>
      <c r="J6" s="1053"/>
    </row>
    <row r="7" spans="2:12" ht="16.5" thickBot="1" x14ac:dyDescent="0.3">
      <c r="B7" s="421" t="s">
        <v>21</v>
      </c>
      <c r="C7" s="231" t="s">
        <v>22</v>
      </c>
      <c r="D7" s="231" t="s">
        <v>23</v>
      </c>
      <c r="E7" s="231" t="s">
        <v>24</v>
      </c>
      <c r="F7" s="231" t="s">
        <v>25</v>
      </c>
      <c r="G7" s="231" t="s">
        <v>23</v>
      </c>
      <c r="H7" s="231" t="s">
        <v>24</v>
      </c>
      <c r="I7" s="231" t="s">
        <v>22</v>
      </c>
      <c r="J7" s="122" t="s">
        <v>23</v>
      </c>
    </row>
    <row r="8" spans="2:12" ht="15.75" thickBot="1" x14ac:dyDescent="0.3">
      <c r="B8" s="422">
        <v>1</v>
      </c>
      <c r="C8" s="423">
        <v>2</v>
      </c>
      <c r="D8" s="423">
        <v>3</v>
      </c>
      <c r="E8" s="423">
        <v>4</v>
      </c>
      <c r="F8" s="423">
        <v>5</v>
      </c>
      <c r="G8" s="423">
        <v>6</v>
      </c>
      <c r="H8" s="423">
        <v>7</v>
      </c>
      <c r="I8" s="423">
        <v>8</v>
      </c>
      <c r="J8" s="424">
        <v>9</v>
      </c>
    </row>
    <row r="9" spans="2:12" ht="16.5" thickBot="1" x14ac:dyDescent="0.3">
      <c r="B9" s="425">
        <v>6739</v>
      </c>
      <c r="C9" s="426">
        <v>22094135</v>
      </c>
      <c r="D9" s="426">
        <v>3279</v>
      </c>
      <c r="E9" s="426">
        <v>6659</v>
      </c>
      <c r="F9" s="426">
        <v>24210567</v>
      </c>
      <c r="G9" s="426">
        <v>3636</v>
      </c>
      <c r="H9" s="426">
        <v>6522</v>
      </c>
      <c r="I9" s="426">
        <v>24396438</v>
      </c>
      <c r="J9" s="427">
        <v>3741</v>
      </c>
      <c r="L9" s="61"/>
    </row>
    <row r="10" spans="2:12" ht="15.75" x14ac:dyDescent="0.25">
      <c r="B10" s="78"/>
      <c r="C10" s="48"/>
      <c r="D10" s="48"/>
      <c r="E10" s="48"/>
      <c r="F10" s="48"/>
      <c r="G10" s="48"/>
      <c r="H10" s="48"/>
      <c r="I10" s="48"/>
      <c r="J10" s="48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N30"/>
  <sheetViews>
    <sheetView workbookViewId="0">
      <selection activeCell="M18" sqref="M18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4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47</v>
      </c>
      <c r="D4" s="48"/>
      <c r="E4" s="48"/>
      <c r="F4" s="48"/>
      <c r="G4" s="48"/>
      <c r="H4" s="48"/>
      <c r="I4" s="48"/>
      <c r="J4" s="48"/>
      <c r="K4" s="66" t="s">
        <v>396</v>
      </c>
    </row>
    <row r="5" spans="2:14" ht="20.100000000000001" customHeight="1" thickBot="1" x14ac:dyDescent="0.3">
      <c r="B5" s="1029" t="s">
        <v>711</v>
      </c>
      <c r="C5" s="1030"/>
      <c r="D5" s="1030"/>
      <c r="E5" s="1030"/>
      <c r="F5" s="1030"/>
      <c r="G5" s="1030"/>
      <c r="H5" s="1030"/>
      <c r="I5" s="1030"/>
      <c r="J5" s="1030"/>
      <c r="K5" s="1031"/>
    </row>
    <row r="6" spans="2:14" ht="19.5" customHeight="1" x14ac:dyDescent="0.25">
      <c r="B6" s="1043" t="s">
        <v>138</v>
      </c>
      <c r="C6" s="1047" t="s">
        <v>27</v>
      </c>
      <c r="D6" s="1047" t="s">
        <v>1</v>
      </c>
      <c r="E6" s="1047"/>
      <c r="F6" s="1047" t="s">
        <v>340</v>
      </c>
      <c r="G6" s="1047"/>
      <c r="H6" s="1047" t="s">
        <v>618</v>
      </c>
      <c r="I6" s="1047"/>
      <c r="J6" s="1047" t="s">
        <v>2</v>
      </c>
      <c r="K6" s="1049"/>
    </row>
    <row r="7" spans="2:14" ht="16.5" thickBot="1" x14ac:dyDescent="0.3">
      <c r="B7" s="1044"/>
      <c r="C7" s="1048"/>
      <c r="D7" s="267" t="s">
        <v>3</v>
      </c>
      <c r="E7" s="267" t="s">
        <v>28</v>
      </c>
      <c r="F7" s="267" t="s">
        <v>3</v>
      </c>
      <c r="G7" s="267" t="s">
        <v>28</v>
      </c>
      <c r="H7" s="267" t="s">
        <v>3</v>
      </c>
      <c r="I7" s="267" t="s">
        <v>28</v>
      </c>
      <c r="J7" s="436" t="s">
        <v>514</v>
      </c>
      <c r="K7" s="437" t="s">
        <v>515</v>
      </c>
    </row>
    <row r="8" spans="2:14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5">
        <v>10</v>
      </c>
    </row>
    <row r="9" spans="2:14" ht="15.75" x14ac:dyDescent="0.25">
      <c r="B9" s="258"/>
      <c r="C9" s="1063" t="s">
        <v>29</v>
      </c>
      <c r="D9" s="1063"/>
      <c r="E9" s="428"/>
      <c r="F9" s="429"/>
      <c r="G9" s="428"/>
      <c r="H9" s="430"/>
      <c r="I9" s="430"/>
      <c r="J9" s="428"/>
      <c r="K9" s="433"/>
    </row>
    <row r="10" spans="2:14" ht="15.75" x14ac:dyDescent="0.25">
      <c r="B10" s="370" t="s">
        <v>373</v>
      </c>
      <c r="C10" s="431" t="s">
        <v>30</v>
      </c>
      <c r="D10" s="408">
        <v>6591117</v>
      </c>
      <c r="E10" s="409">
        <f>D10/D$18*100</f>
        <v>29.831975770945547</v>
      </c>
      <c r="F10" s="408">
        <v>7641570</v>
      </c>
      <c r="G10" s="432">
        <f>F10/F$18*100</f>
        <v>31.562953482254258</v>
      </c>
      <c r="H10" s="408">
        <v>7414615</v>
      </c>
      <c r="I10" s="432">
        <f>H10/H$18*100</f>
        <v>30.392203156870689</v>
      </c>
      <c r="J10" s="410">
        <f>F10/D10*100</f>
        <v>115.93740484351893</v>
      </c>
      <c r="K10" s="414">
        <f>H10/F10*100</f>
        <v>97.029995144976752</v>
      </c>
      <c r="M10" s="61"/>
      <c r="N10" s="140"/>
    </row>
    <row r="11" spans="2:14" ht="15.75" x14ac:dyDescent="0.25">
      <c r="B11" s="370" t="s">
        <v>374</v>
      </c>
      <c r="C11" s="431" t="s">
        <v>31</v>
      </c>
      <c r="D11" s="408">
        <v>1304626</v>
      </c>
      <c r="E11" s="409">
        <f t="shared" ref="E11:E17" si="0">D11/D$18*100</f>
        <v>5.9048521247833419</v>
      </c>
      <c r="F11" s="408">
        <v>1456321</v>
      </c>
      <c r="G11" s="432">
        <f t="shared" ref="G11:G17" si="1">F11/F$18*100</f>
        <v>6.015228804843769</v>
      </c>
      <c r="H11" s="408">
        <v>1687459</v>
      </c>
      <c r="I11" s="432">
        <f t="shared" ref="I11:I17" si="2">H11/H$18*100</f>
        <v>6.9168253168761771</v>
      </c>
      <c r="J11" s="410">
        <f t="shared" ref="J11:J17" si="3">F11/D11*100</f>
        <v>111.62747024817841</v>
      </c>
      <c r="K11" s="414">
        <f t="shared" ref="K11:K17" si="4">H11/F11*100</f>
        <v>115.87136352493714</v>
      </c>
      <c r="M11" s="61"/>
      <c r="N11" s="140"/>
    </row>
    <row r="12" spans="2:14" ht="15.75" x14ac:dyDescent="0.25">
      <c r="B12" s="370" t="s">
        <v>375</v>
      </c>
      <c r="C12" s="431" t="s">
        <v>32</v>
      </c>
      <c r="D12" s="408">
        <v>270604</v>
      </c>
      <c r="E12" s="409">
        <f t="shared" si="0"/>
        <v>1.224777525800399</v>
      </c>
      <c r="F12" s="408">
        <v>149197</v>
      </c>
      <c r="G12" s="432">
        <f t="shared" si="1"/>
        <v>0.6162474426972322</v>
      </c>
      <c r="H12" s="408">
        <v>275941</v>
      </c>
      <c r="I12" s="432">
        <f t="shared" si="2"/>
        <v>1.1310708555076769</v>
      </c>
      <c r="J12" s="410">
        <f t="shared" si="3"/>
        <v>55.134809537183486</v>
      </c>
      <c r="K12" s="414">
        <f t="shared" si="4"/>
        <v>184.95076978759627</v>
      </c>
      <c r="M12" s="61"/>
      <c r="N12" s="140"/>
    </row>
    <row r="13" spans="2:14" ht="15.75" x14ac:dyDescent="0.25">
      <c r="B13" s="370" t="s">
        <v>377</v>
      </c>
      <c r="C13" s="431" t="s">
        <v>33</v>
      </c>
      <c r="D13" s="408">
        <v>14325634</v>
      </c>
      <c r="E13" s="409">
        <f t="shared" si="0"/>
        <v>64.839080597633711</v>
      </c>
      <c r="F13" s="408">
        <v>15220759</v>
      </c>
      <c r="G13" s="432">
        <f t="shared" si="1"/>
        <v>62.868246745315794</v>
      </c>
      <c r="H13" s="408">
        <v>15254651</v>
      </c>
      <c r="I13" s="432">
        <f>H13/H$18*100</f>
        <v>62.528189566034186</v>
      </c>
      <c r="J13" s="410">
        <f t="shared" si="3"/>
        <v>106.24841455533488</v>
      </c>
      <c r="K13" s="414">
        <f t="shared" si="4"/>
        <v>100.22266957909261</v>
      </c>
      <c r="M13" s="61"/>
      <c r="N13" s="140"/>
    </row>
    <row r="14" spans="2:14" ht="15.75" x14ac:dyDescent="0.25">
      <c r="B14" s="370" t="s">
        <v>378</v>
      </c>
      <c r="C14" s="431" t="s">
        <v>34</v>
      </c>
      <c r="D14" s="408">
        <v>1190760</v>
      </c>
      <c r="E14" s="409">
        <f t="shared" si="0"/>
        <v>5.3894845849362287</v>
      </c>
      <c r="F14" s="408">
        <v>1120940</v>
      </c>
      <c r="G14" s="432">
        <f t="shared" si="1"/>
        <v>4.6299617848685655</v>
      </c>
      <c r="H14" s="408">
        <v>1127176</v>
      </c>
      <c r="I14" s="432">
        <f t="shared" si="2"/>
        <v>4.6202482509946741</v>
      </c>
      <c r="J14" s="410">
        <f t="shared" si="3"/>
        <v>94.136517854143577</v>
      </c>
      <c r="K14" s="414">
        <f t="shared" si="4"/>
        <v>100.55631880386105</v>
      </c>
      <c r="M14" s="61"/>
      <c r="N14" s="140"/>
    </row>
    <row r="15" spans="2:14" ht="22.35" customHeight="1" x14ac:dyDescent="0.25">
      <c r="B15" s="370" t="s">
        <v>379</v>
      </c>
      <c r="C15" s="431" t="s">
        <v>35</v>
      </c>
      <c r="D15" s="408">
        <f>D13-D14</f>
        <v>13134874</v>
      </c>
      <c r="E15" s="409">
        <f t="shared" si="0"/>
        <v>59.449596012697491</v>
      </c>
      <c r="F15" s="408">
        <f>F13-F14</f>
        <v>14099819</v>
      </c>
      <c r="G15" s="432">
        <f t="shared" si="1"/>
        <v>58.238284960447231</v>
      </c>
      <c r="H15" s="408">
        <f>H13-H14</f>
        <v>14127475</v>
      </c>
      <c r="I15" s="432">
        <f t="shared" si="2"/>
        <v>57.907941315039515</v>
      </c>
      <c r="J15" s="410">
        <f t="shared" si="3"/>
        <v>107.34643514661808</v>
      </c>
      <c r="K15" s="414">
        <f t="shared" si="4"/>
        <v>100.19614436185316</v>
      </c>
      <c r="M15" s="61"/>
      <c r="N15" s="140"/>
    </row>
    <row r="16" spans="2:14" ht="15.75" x14ac:dyDescent="0.25">
      <c r="B16" s="370" t="s">
        <v>380</v>
      </c>
      <c r="C16" s="431" t="s">
        <v>36</v>
      </c>
      <c r="D16" s="408">
        <v>531767</v>
      </c>
      <c r="E16" s="409">
        <f t="shared" si="0"/>
        <v>2.4068242544910676</v>
      </c>
      <c r="F16" s="408">
        <v>600684</v>
      </c>
      <c r="G16" s="432">
        <f t="shared" si="1"/>
        <v>2.4810819176601688</v>
      </c>
      <c r="H16" s="408">
        <v>553475</v>
      </c>
      <c r="I16" s="432">
        <f t="shared" si="2"/>
        <v>2.2686713527605957</v>
      </c>
      <c r="J16" s="410">
        <f t="shared" si="3"/>
        <v>112.9599993982327</v>
      </c>
      <c r="K16" s="414">
        <f t="shared" si="4"/>
        <v>92.140792829507689</v>
      </c>
      <c r="M16" s="61"/>
      <c r="N16" s="140"/>
    </row>
    <row r="17" spans="2:14" ht="16.5" thickBot="1" x14ac:dyDescent="0.3">
      <c r="B17" s="358" t="s">
        <v>381</v>
      </c>
      <c r="C17" s="434" t="s">
        <v>37</v>
      </c>
      <c r="D17" s="417">
        <v>261147</v>
      </c>
      <c r="E17" s="418">
        <f t="shared" si="0"/>
        <v>1.181974311282157</v>
      </c>
      <c r="F17" s="417">
        <v>262976</v>
      </c>
      <c r="G17" s="435">
        <f t="shared" si="1"/>
        <v>1.0862033920973433</v>
      </c>
      <c r="H17" s="417">
        <v>337473</v>
      </c>
      <c r="I17" s="435">
        <f t="shared" si="2"/>
        <v>1.383288002945348</v>
      </c>
      <c r="J17" s="419">
        <f t="shared" si="3"/>
        <v>100.7003718212348</v>
      </c>
      <c r="K17" s="420">
        <f t="shared" si="4"/>
        <v>128.32844061815527</v>
      </c>
      <c r="M17" s="61"/>
      <c r="N17" s="140"/>
    </row>
    <row r="18" spans="2:14" ht="16.5" thickBot="1" x14ac:dyDescent="0.3">
      <c r="B18" s="1045" t="s">
        <v>38</v>
      </c>
      <c r="C18" s="1046"/>
      <c r="D18" s="118">
        <f t="shared" ref="D18:I18" si="5">D10+D11+D12+D15+D16+D17</f>
        <v>22094135</v>
      </c>
      <c r="E18" s="259">
        <f t="shared" si="5"/>
        <v>100</v>
      </c>
      <c r="F18" s="118">
        <f t="shared" si="5"/>
        <v>24210567</v>
      </c>
      <c r="G18" s="259">
        <f t="shared" si="5"/>
        <v>100</v>
      </c>
      <c r="H18" s="118">
        <f t="shared" si="5"/>
        <v>24396438</v>
      </c>
      <c r="I18" s="259">
        <f t="shared" si="5"/>
        <v>100</v>
      </c>
      <c r="J18" s="249">
        <f>F18/D18*100</f>
        <v>109.57915754565634</v>
      </c>
      <c r="K18" s="255">
        <f>H18/F18*100</f>
        <v>100.76772675336352</v>
      </c>
      <c r="M18" s="61"/>
      <c r="N18" s="140"/>
    </row>
    <row r="19" spans="2:14" ht="16.5" thickBot="1" x14ac:dyDescent="0.3">
      <c r="B19" s="256"/>
      <c r="C19" s="1064" t="s">
        <v>512</v>
      </c>
      <c r="D19" s="1064"/>
      <c r="E19" s="260"/>
      <c r="F19" s="257"/>
      <c r="G19" s="260"/>
      <c r="H19" s="261"/>
      <c r="I19" s="262"/>
      <c r="J19" s="262"/>
      <c r="K19" s="263"/>
      <c r="M19" s="61"/>
      <c r="N19" s="140"/>
    </row>
    <row r="20" spans="2:14" ht="15.75" x14ac:dyDescent="0.25">
      <c r="B20" s="264" t="s">
        <v>382</v>
      </c>
      <c r="C20" s="412" t="s">
        <v>39</v>
      </c>
      <c r="D20" s="261">
        <v>17604487</v>
      </c>
      <c r="E20" s="265">
        <f>D20/D$26*100</f>
        <v>79.679457919488584</v>
      </c>
      <c r="F20" s="261">
        <v>19414294</v>
      </c>
      <c r="G20" s="265">
        <f>F20/F$26*100</f>
        <v>80.189340464434395</v>
      </c>
      <c r="H20" s="261">
        <v>19660862</v>
      </c>
      <c r="I20" s="265">
        <f>H20/H$26*100</f>
        <v>80.589067961478648</v>
      </c>
      <c r="J20" s="266">
        <f>F20/D20*100</f>
        <v>110.28037340707515</v>
      </c>
      <c r="K20" s="263">
        <f>H20/F20*100</f>
        <v>101.27003330638755</v>
      </c>
      <c r="M20" s="61"/>
      <c r="N20" s="140"/>
    </row>
    <row r="21" spans="2:14" ht="15.75" x14ac:dyDescent="0.25">
      <c r="B21" s="413" t="s">
        <v>383</v>
      </c>
      <c r="C21" s="407" t="s">
        <v>40</v>
      </c>
      <c r="D21" s="408">
        <v>0</v>
      </c>
      <c r="E21" s="409">
        <f t="shared" ref="E21:E25" si="6">D21/D$26*100</f>
        <v>0</v>
      </c>
      <c r="F21" s="408">
        <v>0</v>
      </c>
      <c r="G21" s="409">
        <f t="shared" ref="G21:G25" si="7">F21/F$26*100</f>
        <v>0</v>
      </c>
      <c r="H21" s="438">
        <v>0</v>
      </c>
      <c r="I21" s="409">
        <f t="shared" ref="I21:I25" si="8">H21/H$26*100</f>
        <v>0</v>
      </c>
      <c r="J21" s="410">
        <v>0</v>
      </c>
      <c r="K21" s="414">
        <v>0</v>
      </c>
      <c r="M21" s="61"/>
      <c r="N21" s="140"/>
    </row>
    <row r="22" spans="2:14" ht="15.75" x14ac:dyDescent="0.25">
      <c r="B22" s="413" t="s">
        <v>384</v>
      </c>
      <c r="C22" s="407" t="s">
        <v>41</v>
      </c>
      <c r="D22" s="408">
        <v>862931</v>
      </c>
      <c r="E22" s="409">
        <f t="shared" si="6"/>
        <v>3.9057016715069408</v>
      </c>
      <c r="F22" s="408">
        <v>856626</v>
      </c>
      <c r="G22" s="409">
        <f t="shared" si="7"/>
        <v>3.5382318803190356</v>
      </c>
      <c r="H22" s="408">
        <v>811878</v>
      </c>
      <c r="I22" s="409">
        <f t="shared" si="8"/>
        <v>3.3278546646850664</v>
      </c>
      <c r="J22" s="410">
        <f t="shared" ref="J22:J25" si="9">F22/D22*100</f>
        <v>99.269350620153872</v>
      </c>
      <c r="K22" s="414">
        <f>H22/F22*100</f>
        <v>94.776250078797517</v>
      </c>
      <c r="M22" s="61"/>
      <c r="N22" s="140"/>
    </row>
    <row r="23" spans="2:14" ht="16.5" thickBot="1" x14ac:dyDescent="0.3">
      <c r="B23" s="415" t="s">
        <v>385</v>
      </c>
      <c r="C23" s="416" t="s">
        <v>42</v>
      </c>
      <c r="D23" s="417">
        <v>655631</v>
      </c>
      <c r="E23" s="418">
        <f t="shared" si="6"/>
        <v>2.9674436224817127</v>
      </c>
      <c r="F23" s="417">
        <v>808293</v>
      </c>
      <c r="G23" s="418">
        <f t="shared" si="7"/>
        <v>3.3385959114464354</v>
      </c>
      <c r="H23" s="417">
        <v>857616</v>
      </c>
      <c r="I23" s="418">
        <f t="shared" si="8"/>
        <v>3.5153328530992929</v>
      </c>
      <c r="J23" s="419">
        <f t="shared" si="9"/>
        <v>123.28474400996903</v>
      </c>
      <c r="K23" s="420">
        <f t="shared" ref="K23:K25" si="10">H23/F23*100</f>
        <v>106.10211890985074</v>
      </c>
      <c r="M23" s="61"/>
      <c r="N23" s="140"/>
    </row>
    <row r="24" spans="2:14" ht="16.5" thickBot="1" x14ac:dyDescent="0.3">
      <c r="B24" s="1045" t="s">
        <v>43</v>
      </c>
      <c r="C24" s="1046"/>
      <c r="D24" s="408"/>
      <c r="E24" s="409"/>
      <c r="F24" s="408"/>
      <c r="G24" s="409"/>
      <c r="H24" s="408"/>
      <c r="I24" s="409"/>
      <c r="J24" s="410"/>
      <c r="K24" s="414"/>
      <c r="M24" s="61"/>
      <c r="N24" s="140"/>
    </row>
    <row r="25" spans="2:14" ht="16.5" thickBot="1" x14ac:dyDescent="0.3">
      <c r="B25" s="439" t="s">
        <v>386</v>
      </c>
      <c r="C25" s="440" t="s">
        <v>44</v>
      </c>
      <c r="D25" s="441">
        <v>2971086</v>
      </c>
      <c r="E25" s="442">
        <f t="shared" si="6"/>
        <v>13.447396786522759</v>
      </c>
      <c r="F25" s="441">
        <v>3131354</v>
      </c>
      <c r="G25" s="442">
        <f t="shared" si="7"/>
        <v>12.933831743800134</v>
      </c>
      <c r="H25" s="441">
        <v>3066082</v>
      </c>
      <c r="I25" s="442">
        <f t="shared" si="8"/>
        <v>12.567744520737003</v>
      </c>
      <c r="J25" s="443">
        <f t="shared" si="9"/>
        <v>105.39425651091889</v>
      </c>
      <c r="K25" s="444">
        <f t="shared" si="10"/>
        <v>97.91553430241359</v>
      </c>
      <c r="M25" s="61"/>
      <c r="N25" s="140"/>
    </row>
    <row r="26" spans="2:14" ht="15" customHeight="1" x14ac:dyDescent="0.25">
      <c r="B26" s="1054" t="s">
        <v>45</v>
      </c>
      <c r="C26" s="1047"/>
      <c r="D26" s="1056">
        <f t="shared" ref="D26:I26" si="11">SUM(D20:D25)</f>
        <v>22094135</v>
      </c>
      <c r="E26" s="1059">
        <f t="shared" si="11"/>
        <v>100</v>
      </c>
      <c r="F26" s="1056">
        <f t="shared" si="11"/>
        <v>24210567</v>
      </c>
      <c r="G26" s="1058">
        <f t="shared" si="11"/>
        <v>100</v>
      </c>
      <c r="H26" s="1056">
        <f t="shared" si="11"/>
        <v>24396438</v>
      </c>
      <c r="I26" s="1058">
        <f t="shared" si="11"/>
        <v>100.00000000000001</v>
      </c>
      <c r="J26" s="1059">
        <f>F26/D26*100</f>
        <v>109.57915754565634</v>
      </c>
      <c r="K26" s="1061">
        <f>H26/F26*100</f>
        <v>100.76772675336352</v>
      </c>
      <c r="M26" s="61"/>
      <c r="N26" s="140"/>
    </row>
    <row r="27" spans="2:14" ht="15.75" customHeight="1" thickBot="1" x14ac:dyDescent="0.3">
      <c r="B27" s="1055" t="s">
        <v>46</v>
      </c>
      <c r="C27" s="1048"/>
      <c r="D27" s="1057"/>
      <c r="E27" s="1060"/>
      <c r="F27" s="1057"/>
      <c r="G27" s="1048"/>
      <c r="H27" s="1057"/>
      <c r="I27" s="1048"/>
      <c r="J27" s="1060"/>
      <c r="K27" s="1062"/>
      <c r="M27" s="61"/>
      <c r="N27" s="140"/>
    </row>
    <row r="28" spans="2:14" x14ac:dyDescent="0.25">
      <c r="N28" s="140"/>
    </row>
    <row r="30" spans="2:14" x14ac:dyDescent="0.25">
      <c r="F30" s="61"/>
      <c r="G30" s="140"/>
    </row>
  </sheetData>
  <mergeCells count="21"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  <mergeCell ref="F6:G6"/>
    <mergeCell ref="B18:C18"/>
    <mergeCell ref="B24:C24"/>
    <mergeCell ref="B26:C26"/>
    <mergeCell ref="B27:C27"/>
  </mergeCells>
  <pageMargins left="0.7" right="0.7" top="0.75" bottom="0.75" header="0.3" footer="0.3"/>
  <pageSetup orientation="portrait" r:id="rId1"/>
  <ignoredErrors>
    <ignoredError sqref="D19:I19 C17 C21:C23 C10 C11 C12 C13 C14 C15 C16 C20 C25" numberStoredAsText="1"/>
    <ignoredError sqref="F15:H15 E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3"/>
  <sheetViews>
    <sheetView workbookViewId="0">
      <selection activeCell="O21" sqref="O21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6" ht="15.75" x14ac:dyDescent="0.25">
      <c r="C2" s="64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6" ht="16.5" thickBot="1" x14ac:dyDescent="0.3">
      <c r="C4" s="65"/>
      <c r="D4" s="48"/>
      <c r="E4" s="48"/>
      <c r="F4" s="48"/>
      <c r="G4" s="48"/>
      <c r="H4" s="48"/>
      <c r="I4" s="48"/>
      <c r="J4" s="48"/>
      <c r="K4" s="48"/>
      <c r="L4" s="48"/>
      <c r="M4" s="48"/>
      <c r="N4" s="66" t="s">
        <v>395</v>
      </c>
    </row>
    <row r="5" spans="2:16" ht="20.100000000000001" customHeight="1" thickBot="1" x14ac:dyDescent="0.3">
      <c r="B5" s="1029" t="s">
        <v>710</v>
      </c>
      <c r="C5" s="1030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1"/>
    </row>
    <row r="6" spans="2:16" ht="15.75" x14ac:dyDescent="0.25">
      <c r="B6" s="1027" t="s">
        <v>138</v>
      </c>
      <c r="C6" s="1032" t="s">
        <v>0</v>
      </c>
      <c r="D6" s="1065" t="s">
        <v>1</v>
      </c>
      <c r="E6" s="1065"/>
      <c r="F6" s="1065"/>
      <c r="G6" s="1065" t="s">
        <v>340</v>
      </c>
      <c r="H6" s="1065"/>
      <c r="I6" s="1065"/>
      <c r="J6" s="1065" t="s">
        <v>618</v>
      </c>
      <c r="K6" s="1065"/>
      <c r="L6" s="1065"/>
      <c r="M6" s="1066" t="s">
        <v>2</v>
      </c>
      <c r="N6" s="1067"/>
    </row>
    <row r="7" spans="2:16" ht="32.25" thickBot="1" x14ac:dyDescent="0.3">
      <c r="B7" s="1028"/>
      <c r="C7" s="1033"/>
      <c r="D7" s="765" t="s">
        <v>48</v>
      </c>
      <c r="E7" s="765" t="s">
        <v>343</v>
      </c>
      <c r="F7" s="765" t="s">
        <v>28</v>
      </c>
      <c r="G7" s="765" t="s">
        <v>48</v>
      </c>
      <c r="H7" s="765" t="s">
        <v>49</v>
      </c>
      <c r="I7" s="765" t="s">
        <v>28</v>
      </c>
      <c r="J7" s="765" t="s">
        <v>48</v>
      </c>
      <c r="K7" s="765" t="s">
        <v>342</v>
      </c>
      <c r="L7" s="765" t="s">
        <v>28</v>
      </c>
      <c r="M7" s="765" t="s">
        <v>517</v>
      </c>
      <c r="N7" s="122" t="s">
        <v>518</v>
      </c>
    </row>
    <row r="8" spans="2:16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4">
        <v>10</v>
      </c>
      <c r="L8" s="394">
        <v>11</v>
      </c>
      <c r="M8" s="394">
        <v>12</v>
      </c>
      <c r="N8" s="395">
        <v>13</v>
      </c>
    </row>
    <row r="9" spans="2:16" ht="15.75" x14ac:dyDescent="0.25">
      <c r="B9" s="396" t="s">
        <v>373</v>
      </c>
      <c r="C9" s="446" t="s">
        <v>50</v>
      </c>
      <c r="D9" s="447">
        <v>1</v>
      </c>
      <c r="E9" s="116">
        <v>775490</v>
      </c>
      <c r="F9" s="127">
        <f>E9/E11*100</f>
        <v>3.50993600790436</v>
      </c>
      <c r="G9" s="447">
        <v>1</v>
      </c>
      <c r="H9" s="116">
        <v>801261</v>
      </c>
      <c r="I9" s="127">
        <f>H9/H11*100</f>
        <v>3.3095507428636428</v>
      </c>
      <c r="J9" s="447">
        <v>1</v>
      </c>
      <c r="K9" s="116">
        <v>879736</v>
      </c>
      <c r="L9" s="127">
        <f>K9/K11*100</f>
        <v>3.6060018269880216</v>
      </c>
      <c r="M9" s="398">
        <f>H9/E9*100</f>
        <v>103.32318920940308</v>
      </c>
      <c r="N9" s="399">
        <f>K9/H9*100</f>
        <v>109.79393730632093</v>
      </c>
    </row>
    <row r="10" spans="2:16" ht="16.5" thickBot="1" x14ac:dyDescent="0.3">
      <c r="B10" s="402" t="s">
        <v>374</v>
      </c>
      <c r="C10" s="448" t="s">
        <v>51</v>
      </c>
      <c r="D10" s="449">
        <v>14</v>
      </c>
      <c r="E10" s="404">
        <v>21318645</v>
      </c>
      <c r="F10" s="133">
        <f>E10/E11*100</f>
        <v>96.490063992095642</v>
      </c>
      <c r="G10" s="449">
        <v>14</v>
      </c>
      <c r="H10" s="404">
        <v>23409306</v>
      </c>
      <c r="I10" s="133">
        <f>H10/H11*100</f>
        <v>96.690449257136351</v>
      </c>
      <c r="J10" s="449">
        <v>14</v>
      </c>
      <c r="K10" s="404">
        <v>23516702</v>
      </c>
      <c r="L10" s="133">
        <f>K10/K11*100</f>
        <v>96.39399817301198</v>
      </c>
      <c r="M10" s="405">
        <f t="shared" ref="M10:M11" si="0">H10/E10*100</f>
        <v>109.80672552125145</v>
      </c>
      <c r="N10" s="406">
        <f>K10/H10*100</f>
        <v>100.45877481374288</v>
      </c>
    </row>
    <row r="11" spans="2:16" ht="18.75" customHeight="1" thickBot="1" x14ac:dyDescent="0.3">
      <c r="B11" s="1025" t="s">
        <v>20</v>
      </c>
      <c r="C11" s="1026"/>
      <c r="D11" s="238">
        <f t="shared" ref="D11:J11" si="1">SUM(D9:D10)</f>
        <v>15</v>
      </c>
      <c r="E11" s="67">
        <f t="shared" si="1"/>
        <v>22094135</v>
      </c>
      <c r="F11" s="95">
        <f t="shared" si="1"/>
        <v>100</v>
      </c>
      <c r="G11" s="238">
        <f t="shared" si="1"/>
        <v>15</v>
      </c>
      <c r="H11" s="67">
        <f t="shared" si="1"/>
        <v>24210567</v>
      </c>
      <c r="I11" s="95">
        <f t="shared" si="1"/>
        <v>100</v>
      </c>
      <c r="J11" s="238">
        <f t="shared" si="1"/>
        <v>15</v>
      </c>
      <c r="K11" s="67">
        <f>K9+K10</f>
        <v>24396438</v>
      </c>
      <c r="L11" s="95">
        <f>SUM(L9:L10)</f>
        <v>100</v>
      </c>
      <c r="M11" s="268">
        <f t="shared" si="0"/>
        <v>109.57915754565634</v>
      </c>
      <c r="N11" s="139">
        <f>K11/H11*100</f>
        <v>100.76772675336352</v>
      </c>
      <c r="P11" s="61"/>
    </row>
    <row r="13" spans="2:16" x14ac:dyDescent="0.25">
      <c r="C13" s="96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60</vt:i4>
      </vt:variant>
      <vt:variant>
        <vt:lpstr>Named Ranges</vt:lpstr>
      </vt:variant>
      <vt:variant>
        <vt:i4>5</vt:i4>
      </vt:variant>
    </vt:vector>
  </HeadingPairs>
  <TitlesOfParts>
    <vt:vector size="65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'Tabela 12'!_ftn1</vt:lpstr>
      <vt:lpstr>'Tabela 33'!_ftn3</vt:lpstr>
      <vt:lpstr>'Tabela 12'!_ftnref1</vt:lpstr>
      <vt:lpstr>'Tabela 7'!_Hlk24466834</vt:lpstr>
      <vt:lpstr>'Tabela 1'!_Hlk48808701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2021-04-20T13:52:29Z</dcterms:modified>
</cp:coreProperties>
</file>