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4235" firstSheet="41" activeTab="49"/>
  </bookViews>
  <sheets>
    <sheet name="Table 1" sheetId="55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  <sheet name="Table 12" sheetId="12" r:id="rId12"/>
    <sheet name="Table 13" sheetId="13" r:id="rId13"/>
    <sheet name="Table 14" sheetId="14" r:id="rId14"/>
    <sheet name="Table 15" sheetId="54" r:id="rId15"/>
    <sheet name="Table 16" sheetId="15" r:id="rId16"/>
    <sheet name="Table 17" sheetId="16" r:id="rId17"/>
    <sheet name="Table 18" sheetId="17" r:id="rId18"/>
    <sheet name="Table 19" sheetId="18" r:id="rId19"/>
    <sheet name="Table 20" sheetId="22" r:id="rId20"/>
    <sheet name="Table 21" sheetId="67" r:id="rId21"/>
    <sheet name="Table 22" sheetId="68" r:id="rId22"/>
    <sheet name="Table 23" sheetId="23" r:id="rId23"/>
    <sheet name="Table 24" sheetId="69" r:id="rId24"/>
    <sheet name="Table 25" sheetId="27" r:id="rId25"/>
    <sheet name="Table 26" sheetId="28" r:id="rId26"/>
    <sheet name="Table 27" sheetId="29" r:id="rId27"/>
    <sheet name="Table 28" sheetId="30" r:id="rId28"/>
    <sheet name="Table 29" sheetId="31" r:id="rId29"/>
    <sheet name="Table 30" sheetId="32" r:id="rId30"/>
    <sheet name="Table 31" sheetId="33" r:id="rId31"/>
    <sheet name="Table 32" sheetId="34" r:id="rId32"/>
    <sheet name="Table 33" sheetId="35" r:id="rId33"/>
    <sheet name="Table 34" sheetId="57" r:id="rId34"/>
    <sheet name="Table 35" sheetId="36" r:id="rId35"/>
    <sheet name="Table 36" sheetId="37" r:id="rId36"/>
    <sheet name="Table 37" sheetId="38" r:id="rId37"/>
    <sheet name="Table 38" sheetId="39" r:id="rId38"/>
    <sheet name="Table 39" sheetId="40" r:id="rId39"/>
    <sheet name="Table 40" sheetId="41" r:id="rId40"/>
    <sheet name="Table 41" sheetId="42" r:id="rId41"/>
    <sheet name="Table 42" sheetId="58" r:id="rId42"/>
    <sheet name="Table 43" sheetId="43" r:id="rId43"/>
    <sheet name="Table 44" sheetId="44" r:id="rId44"/>
    <sheet name="Table 45" sheetId="45" r:id="rId45"/>
    <sheet name="Table 46" sheetId="46" r:id="rId46"/>
    <sheet name="Table 47" sheetId="49" r:id="rId47"/>
    <sheet name="Table 48" sheetId="50" r:id="rId48"/>
    <sheet name="Table 49" sheetId="51" r:id="rId49"/>
    <sheet name="Table 50" sheetId="20" r:id="rId50"/>
  </sheets>
  <definedNames>
    <definedName name="_ftn1" localSheetId="9">'Table 10'!$B$17</definedName>
    <definedName name="_ftn2" localSheetId="30">'Table 31'!$B$14</definedName>
    <definedName name="_ftn3" localSheetId="30">'Table 31'!$B$15</definedName>
    <definedName name="_ftnref1" localSheetId="9">'Table 10'!$C$14</definedName>
    <definedName name="_Hlk24466834" localSheetId="4">'Table 5'!$B$4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36" l="1"/>
  <c r="M22" i="35" l="1"/>
  <c r="M23" i="35"/>
  <c r="L23" i="35"/>
  <c r="L22" i="35"/>
  <c r="K19" i="69" l="1"/>
  <c r="H11" i="10" l="1"/>
  <c r="H15" i="6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7" i="50"/>
  <c r="F16" i="50"/>
  <c r="D16" i="50"/>
  <c r="H15" i="50"/>
  <c r="H14" i="50"/>
  <c r="H13" i="50"/>
  <c r="F11" i="50"/>
  <c r="D11" i="50"/>
  <c r="H10" i="50"/>
  <c r="H9" i="50"/>
  <c r="H8" i="50"/>
  <c r="F16" i="49"/>
  <c r="H15" i="49"/>
  <c r="H14" i="49"/>
  <c r="H13" i="49"/>
  <c r="F11" i="49"/>
  <c r="D11" i="49"/>
  <c r="H9" i="49"/>
  <c r="H8" i="49"/>
  <c r="L13" i="46"/>
  <c r="I13" i="46"/>
  <c r="H13" i="46"/>
  <c r="G13" i="46"/>
  <c r="F13" i="46"/>
  <c r="K12" i="46"/>
  <c r="J12" i="46"/>
  <c r="K11" i="46"/>
  <c r="J11" i="46"/>
  <c r="K10" i="46"/>
  <c r="J10" i="46"/>
  <c r="M10" i="46" s="1"/>
  <c r="K9" i="46"/>
  <c r="J9" i="46"/>
  <c r="K8" i="46"/>
  <c r="J8" i="46"/>
  <c r="F11" i="45"/>
  <c r="D10" i="45"/>
  <c r="D11" i="45" s="1"/>
  <c r="H9" i="45"/>
  <c r="H8" i="45"/>
  <c r="H7" i="45"/>
  <c r="D18" i="44"/>
  <c r="F17" i="44"/>
  <c r="F16" i="44"/>
  <c r="F15" i="44"/>
  <c r="E18" i="44"/>
  <c r="F18" i="44" s="1"/>
  <c r="D12" i="44"/>
  <c r="F11" i="44"/>
  <c r="F10" i="44"/>
  <c r="F9" i="44"/>
  <c r="E12" i="44"/>
  <c r="F12" i="44" s="1"/>
  <c r="F7" i="44"/>
  <c r="F19" i="43"/>
  <c r="E19" i="43"/>
  <c r="D19" i="43"/>
  <c r="G18" i="43"/>
  <c r="G17" i="43"/>
  <c r="G16" i="43"/>
  <c r="G15" i="43"/>
  <c r="F13" i="43"/>
  <c r="E13" i="43"/>
  <c r="D13" i="43"/>
  <c r="G12" i="43"/>
  <c r="G11" i="43"/>
  <c r="G10" i="43"/>
  <c r="G9" i="43"/>
  <c r="G8" i="43"/>
  <c r="D12" i="58"/>
  <c r="E9" i="58" s="1"/>
  <c r="H10" i="58"/>
  <c r="H9" i="58"/>
  <c r="F12" i="58"/>
  <c r="H11" i="50" l="1"/>
  <c r="D18" i="50"/>
  <c r="E17" i="50" s="1"/>
  <c r="K13" i="46"/>
  <c r="M11" i="46"/>
  <c r="E13" i="50"/>
  <c r="E10" i="50"/>
  <c r="E15" i="50"/>
  <c r="E14" i="50"/>
  <c r="E8" i="50"/>
  <c r="H16" i="50"/>
  <c r="F18" i="49"/>
  <c r="G16" i="49" s="1"/>
  <c r="J13" i="46"/>
  <c r="M13" i="46" s="1"/>
  <c r="M12" i="46"/>
  <c r="M8" i="46"/>
  <c r="M9" i="46"/>
  <c r="G19" i="43"/>
  <c r="H18" i="43" s="1"/>
  <c r="G13" i="43"/>
  <c r="H10" i="43" s="1"/>
  <c r="N9" i="51"/>
  <c r="N13" i="51" s="1"/>
  <c r="O9" i="51"/>
  <c r="O13" i="51" s="1"/>
  <c r="H9" i="51"/>
  <c r="H13" i="51" s="1"/>
  <c r="I9" i="51"/>
  <c r="I13" i="51" s="1"/>
  <c r="F18" i="50"/>
  <c r="D18" i="49"/>
  <c r="H18" i="49" s="1"/>
  <c r="G17" i="49"/>
  <c r="G13" i="49"/>
  <c r="G10" i="49"/>
  <c r="H10" i="49"/>
  <c r="D16" i="49"/>
  <c r="H11" i="49"/>
  <c r="G8" i="45"/>
  <c r="G9" i="45"/>
  <c r="H11" i="45"/>
  <c r="G7" i="45"/>
  <c r="E7" i="45"/>
  <c r="E8" i="45"/>
  <c r="E9" i="45"/>
  <c r="H10" i="45"/>
  <c r="E10" i="45"/>
  <c r="G10" i="45"/>
  <c r="F8" i="44"/>
  <c r="F14" i="44"/>
  <c r="G10" i="58"/>
  <c r="G11" i="58"/>
  <c r="H12" i="58"/>
  <c r="G9" i="58"/>
  <c r="G8" i="58"/>
  <c r="E11" i="58"/>
  <c r="H8" i="58"/>
  <c r="E10" i="58"/>
  <c r="E8" i="58"/>
  <c r="J30" i="35"/>
  <c r="H30" i="35"/>
  <c r="F30" i="35"/>
  <c r="E12" i="58" l="1"/>
  <c r="G11" i="45"/>
  <c r="G15" i="49"/>
  <c r="E11" i="50"/>
  <c r="E18" i="50" s="1"/>
  <c r="E9" i="50"/>
  <c r="E16" i="50"/>
  <c r="G11" i="49"/>
  <c r="G18" i="49" s="1"/>
  <c r="G9" i="49"/>
  <c r="G8" i="49"/>
  <c r="G14" i="49"/>
  <c r="H9" i="43"/>
  <c r="H12" i="43"/>
  <c r="H11" i="43"/>
  <c r="H8" i="43"/>
  <c r="H15" i="43"/>
  <c r="G12" i="58"/>
  <c r="G8" i="50"/>
  <c r="G15" i="50"/>
  <c r="G13" i="50"/>
  <c r="G17" i="50"/>
  <c r="G14" i="50"/>
  <c r="G16" i="50"/>
  <c r="G10" i="50"/>
  <c r="G9" i="50"/>
  <c r="G11" i="50"/>
  <c r="H17" i="43"/>
  <c r="H16" i="43"/>
  <c r="H18" i="50"/>
  <c r="E13" i="49"/>
  <c r="E8" i="49"/>
  <c r="E17" i="49"/>
  <c r="E14" i="49"/>
  <c r="E9" i="49"/>
  <c r="E11" i="49"/>
  <c r="E10" i="49"/>
  <c r="E16" i="49"/>
  <c r="H16" i="49"/>
  <c r="E15" i="49"/>
  <c r="E11" i="45"/>
  <c r="H19" i="43" l="1"/>
  <c r="H13" i="43"/>
  <c r="G18" i="50"/>
  <c r="E18" i="49"/>
  <c r="M9" i="35"/>
  <c r="L9" i="35"/>
  <c r="G8" i="34"/>
  <c r="H8" i="34"/>
  <c r="H7" i="31"/>
  <c r="H8" i="29"/>
  <c r="L9" i="23" l="1"/>
  <c r="K9" i="23"/>
  <c r="J9" i="23"/>
  <c r="J8" i="68"/>
  <c r="K8" i="16"/>
  <c r="J8" i="16"/>
  <c r="K10" i="14"/>
  <c r="H10" i="13"/>
  <c r="K10" i="10" l="1"/>
  <c r="J10" i="10"/>
  <c r="K7" i="9"/>
  <c r="J7" i="9"/>
  <c r="N9" i="7"/>
  <c r="M9" i="7"/>
  <c r="K10" i="6"/>
  <c r="K25" i="4"/>
  <c r="J9" i="3"/>
  <c r="K10" i="2"/>
  <c r="H10" i="27" l="1"/>
  <c r="F10" i="27"/>
  <c r="D10" i="27"/>
  <c r="I12" i="36" l="1"/>
  <c r="I17" i="36" s="1"/>
  <c r="H12" i="36"/>
  <c r="H17" i="36" s="1"/>
  <c r="F23" i="36"/>
  <c r="I22" i="36"/>
  <c r="H22" i="36"/>
  <c r="E22" i="36"/>
  <c r="D22" i="36"/>
  <c r="J21" i="36"/>
  <c r="F21" i="36"/>
  <c r="J20" i="36"/>
  <c r="F20" i="36"/>
  <c r="J19" i="36"/>
  <c r="F19" i="36"/>
  <c r="J16" i="36"/>
  <c r="F16" i="36"/>
  <c r="J15" i="36"/>
  <c r="F15" i="36"/>
  <c r="J14" i="36"/>
  <c r="F14" i="36"/>
  <c r="J13" i="36"/>
  <c r="F13" i="36"/>
  <c r="E12" i="36"/>
  <c r="E17" i="36" s="1"/>
  <c r="D12" i="36"/>
  <c r="D17" i="36" s="1"/>
  <c r="J11" i="36"/>
  <c r="F11" i="36"/>
  <c r="J10" i="36"/>
  <c r="F10" i="36"/>
  <c r="J9" i="36"/>
  <c r="F9" i="36"/>
  <c r="J8" i="36"/>
  <c r="F8" i="36"/>
  <c r="H10" i="57"/>
  <c r="H9" i="57"/>
  <c r="H8" i="57"/>
  <c r="D7" i="57"/>
  <c r="H7" i="57" s="1"/>
  <c r="L8" i="36" l="1"/>
  <c r="L14" i="36"/>
  <c r="L23" i="36"/>
  <c r="J22" i="36"/>
  <c r="K21" i="36" s="1"/>
  <c r="J12" i="36"/>
  <c r="J17" i="36" s="1"/>
  <c r="K8" i="36" s="1"/>
  <c r="L11" i="36"/>
  <c r="L13" i="36"/>
  <c r="L20" i="36"/>
  <c r="L19" i="36"/>
  <c r="L9" i="36"/>
  <c r="L15" i="36"/>
  <c r="F22" i="36"/>
  <c r="L10" i="36"/>
  <c r="F12" i="36"/>
  <c r="L16" i="36"/>
  <c r="L21" i="36"/>
  <c r="D11" i="57"/>
  <c r="F11" i="57"/>
  <c r="K19" i="36" l="1"/>
  <c r="K20" i="36"/>
  <c r="K13" i="36"/>
  <c r="K12" i="36"/>
  <c r="G19" i="36"/>
  <c r="G21" i="36"/>
  <c r="K9" i="36"/>
  <c r="K14" i="36"/>
  <c r="L12" i="36"/>
  <c r="K16" i="36"/>
  <c r="K10" i="36"/>
  <c r="L22" i="36"/>
  <c r="G20" i="36"/>
  <c r="K11" i="36"/>
  <c r="F17" i="36"/>
  <c r="G12" i="36" s="1"/>
  <c r="K15" i="36"/>
  <c r="H11" i="57"/>
  <c r="G9" i="57"/>
  <c r="G8" i="57"/>
  <c r="E8" i="57"/>
  <c r="E9" i="57"/>
  <c r="E10" i="57"/>
  <c r="E7" i="57"/>
  <c r="G7" i="57"/>
  <c r="G10" i="57"/>
  <c r="K22" i="36" l="1"/>
  <c r="G22" i="36"/>
  <c r="G11" i="57"/>
  <c r="K17" i="36"/>
  <c r="G14" i="36"/>
  <c r="G8" i="36"/>
  <c r="G11" i="36"/>
  <c r="G15" i="36"/>
  <c r="G16" i="36"/>
  <c r="G10" i="36"/>
  <c r="G9" i="36"/>
  <c r="G13" i="36"/>
  <c r="L17" i="36"/>
  <c r="G17" i="36" l="1"/>
  <c r="J18" i="20"/>
  <c r="K17" i="20" s="1"/>
  <c r="H18" i="20"/>
  <c r="I16" i="20" s="1"/>
  <c r="F18" i="20"/>
  <c r="D18" i="20"/>
  <c r="E16" i="20" s="1"/>
  <c r="N17" i="20"/>
  <c r="L17" i="20"/>
  <c r="E17" i="20"/>
  <c r="N16" i="20"/>
  <c r="L16" i="20"/>
  <c r="G18" i="20"/>
  <c r="J15" i="20"/>
  <c r="K13" i="20" s="1"/>
  <c r="H15" i="20"/>
  <c r="I14" i="20" s="1"/>
  <c r="F15" i="20"/>
  <c r="D15" i="20"/>
  <c r="E12" i="20" s="1"/>
  <c r="N14" i="20"/>
  <c r="L14" i="20"/>
  <c r="N13" i="20"/>
  <c r="L13" i="20"/>
  <c r="N12" i="20"/>
  <c r="L12" i="20"/>
  <c r="G15" i="20"/>
  <c r="J20" i="42"/>
  <c r="F20" i="42"/>
  <c r="I18" i="42"/>
  <c r="H18" i="42"/>
  <c r="E18" i="42"/>
  <c r="D18" i="42"/>
  <c r="J17" i="42"/>
  <c r="F17" i="42"/>
  <c r="J16" i="42"/>
  <c r="F16" i="42"/>
  <c r="J15" i="42"/>
  <c r="F15" i="42"/>
  <c r="J14" i="42"/>
  <c r="F14" i="42"/>
  <c r="I12" i="42"/>
  <c r="I19" i="42" s="1"/>
  <c r="I21" i="42" s="1"/>
  <c r="H12" i="42"/>
  <c r="E12" i="42"/>
  <c r="D12" i="42"/>
  <c r="D19" i="42" s="1"/>
  <c r="J11" i="42"/>
  <c r="F11" i="42"/>
  <c r="J10" i="42"/>
  <c r="F10" i="42"/>
  <c r="J9" i="42"/>
  <c r="F9" i="42"/>
  <c r="M14" i="41"/>
  <c r="L14" i="41"/>
  <c r="K14" i="41"/>
  <c r="J14" i="41"/>
  <c r="I14" i="41"/>
  <c r="H14" i="41"/>
  <c r="E14" i="41"/>
  <c r="F12" i="41" s="1"/>
  <c r="N13" i="41"/>
  <c r="N12" i="41"/>
  <c r="N11" i="41"/>
  <c r="N10" i="41"/>
  <c r="N9" i="41"/>
  <c r="N8" i="41"/>
  <c r="F21" i="40"/>
  <c r="E21" i="40"/>
  <c r="D21" i="40"/>
  <c r="G20" i="40"/>
  <c r="G19" i="40"/>
  <c r="G18" i="40"/>
  <c r="G17" i="40"/>
  <c r="G16" i="40"/>
  <c r="G15" i="40"/>
  <c r="F13" i="40"/>
  <c r="E13" i="40"/>
  <c r="D13" i="40"/>
  <c r="G12" i="40"/>
  <c r="G11" i="40"/>
  <c r="G10" i="40"/>
  <c r="G9" i="40"/>
  <c r="G8" i="40"/>
  <c r="J12" i="42" l="1"/>
  <c r="K10" i="42" s="1"/>
  <c r="E19" i="42"/>
  <c r="E21" i="42" s="1"/>
  <c r="I17" i="20"/>
  <c r="I18" i="20" s="1"/>
  <c r="I13" i="20"/>
  <c r="H19" i="42"/>
  <c r="J19" i="42" s="1"/>
  <c r="P12" i="20"/>
  <c r="F12" i="42"/>
  <c r="G10" i="42" s="1"/>
  <c r="L17" i="42"/>
  <c r="K16" i="20"/>
  <c r="K18" i="20" s="1"/>
  <c r="K12" i="20"/>
  <c r="K14" i="20"/>
  <c r="P14" i="20"/>
  <c r="P16" i="20"/>
  <c r="E18" i="20"/>
  <c r="L15" i="20"/>
  <c r="M13" i="20" s="1"/>
  <c r="E13" i="20"/>
  <c r="K9" i="42"/>
  <c r="K11" i="42"/>
  <c r="L20" i="42"/>
  <c r="N14" i="41"/>
  <c r="E22" i="40"/>
  <c r="G21" i="40"/>
  <c r="H20" i="40" s="1"/>
  <c r="F22" i="40"/>
  <c r="G13" i="40"/>
  <c r="H12" i="40" s="1"/>
  <c r="D22" i="40"/>
  <c r="P13" i="20"/>
  <c r="N15" i="20"/>
  <c r="O13" i="20" s="1"/>
  <c r="L18" i="20"/>
  <c r="M16" i="20" s="1"/>
  <c r="I12" i="20"/>
  <c r="E14" i="20"/>
  <c r="N18" i="20"/>
  <c r="L15" i="42"/>
  <c r="L10" i="42"/>
  <c r="D21" i="42"/>
  <c r="F21" i="42" s="1"/>
  <c r="G11" i="42"/>
  <c r="L14" i="42"/>
  <c r="L16" i="42"/>
  <c r="F18" i="42"/>
  <c r="G15" i="42" s="1"/>
  <c r="J18" i="42"/>
  <c r="L9" i="42"/>
  <c r="F9" i="41"/>
  <c r="F13" i="41"/>
  <c r="F11" i="41"/>
  <c r="F8" i="41"/>
  <c r="F10" i="41"/>
  <c r="G9" i="42" l="1"/>
  <c r="G12" i="42" s="1"/>
  <c r="F19" i="42"/>
  <c r="H21" i="42"/>
  <c r="J21" i="42" s="1"/>
  <c r="L21" i="42" s="1"/>
  <c r="E15" i="20"/>
  <c r="I15" i="20"/>
  <c r="M14" i="20"/>
  <c r="M17" i="20"/>
  <c r="M18" i="20" s="1"/>
  <c r="L12" i="42"/>
  <c r="H15" i="40"/>
  <c r="K15" i="20"/>
  <c r="M12" i="20"/>
  <c r="G17" i="42"/>
  <c r="H17" i="40"/>
  <c r="H16" i="40"/>
  <c r="H18" i="40"/>
  <c r="H19" i="40"/>
  <c r="H11" i="40"/>
  <c r="H9" i="40"/>
  <c r="H8" i="40"/>
  <c r="G22" i="40"/>
  <c r="H10" i="40"/>
  <c r="O16" i="20"/>
  <c r="P18" i="20"/>
  <c r="O17" i="20"/>
  <c r="P15" i="20"/>
  <c r="O12" i="20"/>
  <c r="O14" i="20"/>
  <c r="L18" i="42"/>
  <c r="K17" i="42"/>
  <c r="K15" i="42"/>
  <c r="G14" i="42"/>
  <c r="K12" i="42"/>
  <c r="K16" i="42"/>
  <c r="L19" i="42"/>
  <c r="K14" i="42"/>
  <c r="G16" i="42"/>
  <c r="F14" i="41"/>
  <c r="M15" i="20" l="1"/>
  <c r="O18" i="20"/>
  <c r="K18" i="42"/>
  <c r="H21" i="40"/>
  <c r="H13" i="40"/>
  <c r="O15" i="20"/>
  <c r="G18" i="42"/>
  <c r="H10" i="39"/>
  <c r="G10" i="39"/>
  <c r="E10" i="39"/>
  <c r="D10" i="39"/>
  <c r="I9" i="39"/>
  <c r="F9" i="39"/>
  <c r="I8" i="39"/>
  <c r="F8" i="39"/>
  <c r="I16" i="38"/>
  <c r="H16" i="38"/>
  <c r="E16" i="38"/>
  <c r="D16" i="38"/>
  <c r="J15" i="38"/>
  <c r="F15" i="38"/>
  <c r="J14" i="38"/>
  <c r="F14" i="38"/>
  <c r="J13" i="38"/>
  <c r="F13" i="38"/>
  <c r="J12" i="38"/>
  <c r="F12" i="38"/>
  <c r="J11" i="38"/>
  <c r="F11" i="38"/>
  <c r="J10" i="38"/>
  <c r="F10" i="38"/>
  <c r="J9" i="38"/>
  <c r="F9" i="38"/>
  <c r="F10" i="39" l="1"/>
  <c r="J9" i="39"/>
  <c r="I10" i="39"/>
  <c r="J10" i="39" s="1"/>
  <c r="L13" i="38"/>
  <c r="L10" i="38"/>
  <c r="F16" i="38"/>
  <c r="G9" i="38" s="1"/>
  <c r="L15" i="38"/>
  <c r="J8" i="39"/>
  <c r="L9" i="38"/>
  <c r="G13" i="38"/>
  <c r="L14" i="38"/>
  <c r="J16" i="38"/>
  <c r="K14" i="38" s="1"/>
  <c r="L11" i="38"/>
  <c r="G14" i="38" l="1"/>
  <c r="G11" i="38"/>
  <c r="G12" i="38"/>
  <c r="G10" i="38"/>
  <c r="G15" i="38"/>
  <c r="K15" i="38"/>
  <c r="K9" i="38"/>
  <c r="K11" i="38"/>
  <c r="K12" i="38"/>
  <c r="L16" i="38"/>
  <c r="K13" i="38"/>
  <c r="K10" i="38"/>
  <c r="G16" i="38" l="1"/>
  <c r="K16" i="38"/>
  <c r="I11" i="37"/>
  <c r="H11" i="37"/>
  <c r="J10" i="37"/>
  <c r="J8" i="37"/>
  <c r="J9" i="37"/>
  <c r="F10" i="37"/>
  <c r="E11" i="37"/>
  <c r="D11" i="37"/>
  <c r="F8" i="37"/>
  <c r="F9" i="37"/>
  <c r="F11" i="37" l="1"/>
  <c r="G10" i="37" s="1"/>
  <c r="L10" i="37"/>
  <c r="J11" i="37"/>
  <c r="K21" i="69"/>
  <c r="K20" i="69"/>
  <c r="L11" i="37" l="1"/>
  <c r="K10" i="37"/>
  <c r="H18" i="15"/>
  <c r="L9" i="67" l="1"/>
  <c r="L10" i="67"/>
  <c r="L12" i="67"/>
  <c r="L13" i="67"/>
  <c r="L14" i="67"/>
  <c r="L8" i="67"/>
  <c r="I9" i="67"/>
  <c r="I10" i="67"/>
  <c r="I12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3" i="22"/>
  <c r="L14" i="22"/>
  <c r="L15" i="22"/>
  <c r="L12" i="22"/>
  <c r="L8" i="22"/>
  <c r="L9" i="22"/>
  <c r="L10" i="22"/>
  <c r="L7" i="22"/>
  <c r="I8" i="22"/>
  <c r="I9" i="22"/>
  <c r="I10" i="22"/>
  <c r="I12" i="22"/>
  <c r="I13" i="22"/>
  <c r="I14" i="22"/>
  <c r="I15" i="22"/>
  <c r="I7" i="22"/>
  <c r="F13" i="22"/>
  <c r="F14" i="22"/>
  <c r="F15" i="22"/>
  <c r="F12" i="22"/>
  <c r="F9" i="22"/>
  <c r="F10" i="22"/>
  <c r="F8" i="22"/>
  <c r="F7" i="22"/>
  <c r="F8" i="54"/>
  <c r="E8" i="54"/>
  <c r="D8" i="54"/>
  <c r="J11" i="14"/>
  <c r="J10" i="14"/>
  <c r="G10" i="13"/>
  <c r="G11" i="13"/>
  <c r="J10" i="6"/>
  <c r="J25" i="4"/>
  <c r="G17" i="34" l="1"/>
  <c r="G16" i="34"/>
  <c r="K7" i="32"/>
  <c r="J7" i="32"/>
  <c r="H8" i="31"/>
  <c r="E9" i="31"/>
  <c r="G8" i="31"/>
  <c r="G7" i="31"/>
  <c r="F9" i="31"/>
  <c r="E22" i="30"/>
  <c r="F22" i="30"/>
  <c r="E21" i="30"/>
  <c r="F21" i="30"/>
  <c r="E20" i="30"/>
  <c r="F20" i="30"/>
  <c r="E19" i="30"/>
  <c r="F19" i="30"/>
  <c r="D22" i="30"/>
  <c r="D21" i="30"/>
  <c r="D20" i="30"/>
  <c r="D19" i="30"/>
  <c r="H9" i="28"/>
  <c r="H9" i="31" l="1"/>
  <c r="K12" i="69"/>
  <c r="K17" i="69"/>
  <c r="K22" i="69"/>
  <c r="G12" i="69"/>
  <c r="G17" i="69"/>
  <c r="G19" i="69"/>
  <c r="G20" i="69"/>
  <c r="G21" i="69"/>
  <c r="E12" i="69"/>
  <c r="E17" i="69"/>
  <c r="E19" i="69"/>
  <c r="E22" i="69" s="1"/>
  <c r="E20" i="69"/>
  <c r="E21" i="69"/>
  <c r="H12" i="69"/>
  <c r="J12" i="69"/>
  <c r="H17" i="69"/>
  <c r="I17" i="69" s="1"/>
  <c r="J17" i="69"/>
  <c r="H19" i="69"/>
  <c r="I19" i="69" s="1"/>
  <c r="J19" i="69"/>
  <c r="L19" i="69" s="1"/>
  <c r="H20" i="69"/>
  <c r="I20" i="69" s="1"/>
  <c r="J20" i="69"/>
  <c r="L20" i="69" s="1"/>
  <c r="H21" i="69"/>
  <c r="J21" i="69"/>
  <c r="L21" i="69" s="1"/>
  <c r="K9" i="68"/>
  <c r="K10" i="68"/>
  <c r="K11" i="68"/>
  <c r="K12" i="68"/>
  <c r="K13" i="68"/>
  <c r="K14" i="68"/>
  <c r="D21" i="69"/>
  <c r="D20" i="69"/>
  <c r="D19" i="69"/>
  <c r="D22" i="69" s="1"/>
  <c r="D17" i="69"/>
  <c r="D12" i="69"/>
  <c r="I21" i="69" l="1"/>
  <c r="I12" i="69"/>
  <c r="G22" i="69"/>
  <c r="L17" i="69"/>
  <c r="L12" i="69"/>
  <c r="F22" i="69"/>
  <c r="F17" i="69"/>
  <c r="F21" i="69"/>
  <c r="F12" i="69"/>
  <c r="F20" i="69"/>
  <c r="F19" i="69"/>
  <c r="H22" i="69"/>
  <c r="I22" i="69" s="1"/>
  <c r="J22" i="69"/>
  <c r="L22" i="69" s="1"/>
  <c r="K8" i="68"/>
  <c r="J9" i="68"/>
  <c r="J10" i="68"/>
  <c r="J11" i="68"/>
  <c r="J12" i="68"/>
  <c r="J13" i="68"/>
  <c r="J14" i="68"/>
  <c r="H15" i="68"/>
  <c r="G9" i="68"/>
  <c r="G13" i="68"/>
  <c r="G14" i="68"/>
  <c r="F15" i="68"/>
  <c r="G12" i="68" s="1"/>
  <c r="D15" i="68"/>
  <c r="E11" i="68" s="1"/>
  <c r="E10" i="68" l="1"/>
  <c r="K15" i="68"/>
  <c r="G11" i="68"/>
  <c r="J15" i="68"/>
  <c r="E9" i="68"/>
  <c r="E14" i="68"/>
  <c r="E13" i="68"/>
  <c r="G8" i="68"/>
  <c r="G15" i="68" s="1"/>
  <c r="G10" i="68"/>
  <c r="E12" i="68"/>
  <c r="E8" i="68"/>
  <c r="I13" i="68"/>
  <c r="I11" i="68"/>
  <c r="I8" i="68"/>
  <c r="I10" i="68"/>
  <c r="I14" i="68"/>
  <c r="I9" i="68"/>
  <c r="I12" i="68"/>
  <c r="K16" i="22"/>
  <c r="J16" i="22"/>
  <c r="H16" i="22"/>
  <c r="G16" i="22"/>
  <c r="H11" i="67"/>
  <c r="G11" i="67"/>
  <c r="E11" i="67"/>
  <c r="D11" i="67"/>
  <c r="K11" i="67"/>
  <c r="E16" i="22"/>
  <c r="D16" i="22"/>
  <c r="E15" i="67"/>
  <c r="D15" i="67"/>
  <c r="E15" i="68" l="1"/>
  <c r="I11" i="67"/>
  <c r="D16" i="67"/>
  <c r="F11" i="67"/>
  <c r="F15" i="67"/>
  <c r="E16" i="67"/>
  <c r="L16" i="22"/>
  <c r="I16" i="22"/>
  <c r="F16" i="22"/>
  <c r="I15" i="68"/>
  <c r="H15" i="67"/>
  <c r="G15" i="67"/>
  <c r="G16" i="67" s="1"/>
  <c r="J11" i="67"/>
  <c r="K15" i="67"/>
  <c r="J15" i="67"/>
  <c r="K16" i="67" l="1"/>
  <c r="F16" i="67"/>
  <c r="L15" i="67"/>
  <c r="I15" i="67"/>
  <c r="H16" i="67"/>
  <c r="I16" i="67" s="1"/>
  <c r="J16" i="67"/>
  <c r="L11" i="67"/>
  <c r="K11" i="22"/>
  <c r="K17" i="22" s="1"/>
  <c r="J11" i="22"/>
  <c r="H11" i="22"/>
  <c r="G11" i="22"/>
  <c r="G17" i="22" s="1"/>
  <c r="E11" i="22"/>
  <c r="D11" i="22"/>
  <c r="D17" i="22" s="1"/>
  <c r="L16" i="67" l="1"/>
  <c r="I11" i="22"/>
  <c r="L11" i="22"/>
  <c r="E17" i="22"/>
  <c r="F17" i="22" s="1"/>
  <c r="F11" i="22"/>
  <c r="H17" i="22"/>
  <c r="I17" i="22" s="1"/>
  <c r="J17" i="22"/>
  <c r="L17" i="22" s="1"/>
  <c r="F8" i="18" l="1"/>
  <c r="H12" i="16"/>
  <c r="I8" i="16" s="1"/>
  <c r="E12" i="13" l="1"/>
  <c r="H11" i="11"/>
  <c r="H8" i="11"/>
  <c r="K8" i="11" s="1"/>
  <c r="D15" i="6"/>
  <c r="F15" i="6"/>
  <c r="K10" i="16" l="1"/>
  <c r="K11" i="16"/>
  <c r="J10" i="16"/>
  <c r="J11" i="16"/>
  <c r="I11" i="16"/>
  <c r="I10" i="16"/>
  <c r="H10" i="15"/>
  <c r="H11" i="15"/>
  <c r="H12" i="15"/>
  <c r="H13" i="15"/>
  <c r="H14" i="15"/>
  <c r="H15" i="15"/>
  <c r="H16" i="15"/>
  <c r="H17" i="15"/>
  <c r="H19" i="15"/>
  <c r="H20" i="15"/>
  <c r="H21" i="15"/>
  <c r="H22" i="15"/>
  <c r="H25" i="15"/>
  <c r="H26" i="15"/>
  <c r="H27" i="15"/>
  <c r="H28" i="15"/>
  <c r="H29" i="15"/>
  <c r="F24" i="15"/>
  <c r="F9" i="15"/>
  <c r="I12" i="16" l="1"/>
  <c r="F8" i="15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2" i="15"/>
  <c r="G24" i="15"/>
  <c r="G25" i="15"/>
  <c r="G26" i="15"/>
  <c r="G27" i="15"/>
  <c r="G29" i="15"/>
  <c r="G7" i="15"/>
  <c r="F11" i="10"/>
  <c r="G8" i="15" l="1"/>
  <c r="D9" i="31"/>
  <c r="G9" i="31" s="1"/>
  <c r="D30" i="35" l="1"/>
  <c r="D28" i="34"/>
  <c r="D30" i="34" s="1"/>
  <c r="E28" i="34"/>
  <c r="E30" i="34" s="1"/>
  <c r="D26" i="34"/>
  <c r="E26" i="34"/>
  <c r="G25" i="34"/>
  <c r="G24" i="34"/>
  <c r="D20" i="34"/>
  <c r="D22" i="34" s="1"/>
  <c r="E20" i="34"/>
  <c r="E22" i="34" s="1"/>
  <c r="D18" i="34"/>
  <c r="E18" i="34"/>
  <c r="G9" i="34"/>
  <c r="D12" i="34"/>
  <c r="D14" i="34" s="1"/>
  <c r="E12" i="34"/>
  <c r="E14" i="34" s="1"/>
  <c r="E10" i="34"/>
  <c r="D10" i="34"/>
  <c r="F13" i="32"/>
  <c r="F10" i="32"/>
  <c r="D13" i="32"/>
  <c r="D10" i="32"/>
  <c r="D14" i="32" s="1"/>
  <c r="E11" i="32" s="1"/>
  <c r="H15" i="29"/>
  <c r="I10" i="27"/>
  <c r="G10" i="27"/>
  <c r="E10" i="27"/>
  <c r="F12" i="16"/>
  <c r="G12" i="54"/>
  <c r="G8" i="54"/>
  <c r="G9" i="54"/>
  <c r="G10" i="54"/>
  <c r="G7" i="54"/>
  <c r="F12" i="14"/>
  <c r="G11" i="14" s="1"/>
  <c r="D12" i="14"/>
  <c r="E11" i="14" s="1"/>
  <c r="D12" i="13"/>
  <c r="G12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2" i="10"/>
  <c r="J13" i="10"/>
  <c r="J14" i="10"/>
  <c r="J11" i="10"/>
  <c r="J8" i="9"/>
  <c r="J9" i="9"/>
  <c r="J10" i="9"/>
  <c r="J11" i="9"/>
  <c r="F12" i="9"/>
  <c r="G11" i="9" s="1"/>
  <c r="D12" i="9"/>
  <c r="E9" i="9" s="1"/>
  <c r="D11" i="7"/>
  <c r="F14" i="32" l="1"/>
  <c r="G7" i="32" s="1"/>
  <c r="E10" i="32"/>
  <c r="K12" i="16"/>
  <c r="J12" i="14"/>
  <c r="E7" i="9"/>
  <c r="J12" i="9"/>
  <c r="E9" i="32"/>
  <c r="E7" i="32"/>
  <c r="E13" i="32"/>
  <c r="E12" i="32"/>
  <c r="E8" i="32"/>
  <c r="E10" i="14"/>
  <c r="E12" i="14" s="1"/>
  <c r="G10" i="14"/>
  <c r="G12" i="14" s="1"/>
  <c r="E11" i="9"/>
  <c r="G9" i="9"/>
  <c r="E8" i="9"/>
  <c r="E12" i="9" s="1"/>
  <c r="G8" i="9"/>
  <c r="G7" i="9"/>
  <c r="E10" i="9"/>
  <c r="G10" i="9"/>
  <c r="G12" i="9" l="1"/>
  <c r="E14" i="32"/>
  <c r="G10" i="32"/>
  <c r="G9" i="32"/>
  <c r="G13" i="32"/>
  <c r="G11" i="32"/>
  <c r="G12" i="32"/>
  <c r="G8" i="32"/>
  <c r="G14" i="32" l="1"/>
  <c r="D12" i="2"/>
  <c r="E11" i="2" l="1"/>
  <c r="E10" i="2"/>
  <c r="E12" i="2" s="1"/>
  <c r="F15" i="12"/>
  <c r="D15" i="12"/>
  <c r="E9" i="12" s="1"/>
  <c r="F14" i="11"/>
  <c r="D14" i="11"/>
  <c r="F15" i="10"/>
  <c r="D15" i="10"/>
  <c r="J15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3" i="10"/>
  <c r="E10" i="10"/>
  <c r="E14" i="10"/>
  <c r="E11" i="10"/>
  <c r="E12" i="10"/>
  <c r="D12" i="8"/>
  <c r="G12" i="8"/>
  <c r="F12" i="8"/>
  <c r="I12" i="8"/>
  <c r="L12" i="8"/>
  <c r="J11" i="7"/>
  <c r="G11" i="7"/>
  <c r="M10" i="7"/>
  <c r="H11" i="7"/>
  <c r="E11" i="7"/>
  <c r="J22" i="6"/>
  <c r="J23" i="6"/>
  <c r="J25" i="6"/>
  <c r="J20" i="6"/>
  <c r="D26" i="6"/>
  <c r="F26" i="6"/>
  <c r="J11" i="6"/>
  <c r="J12" i="6"/>
  <c r="J13" i="6"/>
  <c r="J14" i="6"/>
  <c r="J15" i="6"/>
  <c r="J16" i="6"/>
  <c r="J17" i="6"/>
  <c r="D18" i="6"/>
  <c r="F18" i="6"/>
  <c r="J26" i="4"/>
  <c r="J27" i="4"/>
  <c r="J28" i="4"/>
  <c r="F29" i="4"/>
  <c r="D29" i="4"/>
  <c r="J10" i="3"/>
  <c r="J11" i="3"/>
  <c r="H12" i="3"/>
  <c r="F12" i="3"/>
  <c r="D12" i="3"/>
  <c r="J11" i="2"/>
  <c r="J10" i="2"/>
  <c r="F12" i="2"/>
  <c r="J12" i="2" s="1"/>
  <c r="E10" i="8" l="1"/>
  <c r="E9" i="8"/>
  <c r="E8" i="8"/>
  <c r="E11" i="8"/>
  <c r="E7" i="8"/>
  <c r="E15" i="12"/>
  <c r="J18" i="6"/>
  <c r="G15" i="12"/>
  <c r="E15" i="10"/>
  <c r="H9" i="8"/>
  <c r="H10" i="8"/>
  <c r="H11" i="8"/>
  <c r="H8" i="8"/>
  <c r="H7" i="8"/>
  <c r="F10" i="7"/>
  <c r="F9" i="7"/>
  <c r="I10" i="7"/>
  <c r="I9" i="7"/>
  <c r="I11" i="7" s="1"/>
  <c r="M11" i="7"/>
  <c r="J26" i="6"/>
  <c r="G21" i="6"/>
  <c r="G20" i="6"/>
  <c r="G22" i="6"/>
  <c r="G23" i="6"/>
  <c r="G25" i="6"/>
  <c r="E21" i="6"/>
  <c r="E25" i="6"/>
  <c r="E22" i="6"/>
  <c r="E20" i="6"/>
  <c r="E23" i="6"/>
  <c r="G13" i="6"/>
  <c r="G17" i="6"/>
  <c r="G12" i="6"/>
  <c r="G14" i="6"/>
  <c r="G10" i="6"/>
  <c r="G15" i="6"/>
  <c r="G11" i="6"/>
  <c r="G16" i="6"/>
  <c r="E14" i="6"/>
  <c r="E11" i="6"/>
  <c r="E15" i="6"/>
  <c r="E17" i="6"/>
  <c r="E12" i="6"/>
  <c r="E16" i="6"/>
  <c r="E10" i="6"/>
  <c r="E13" i="6"/>
  <c r="G28" i="4"/>
  <c r="G27" i="4"/>
  <c r="G25" i="4"/>
  <c r="G26" i="4"/>
  <c r="J29" i="4"/>
  <c r="E28" i="4"/>
  <c r="E26" i="4"/>
  <c r="E25" i="4"/>
  <c r="E27" i="4"/>
  <c r="E11" i="3"/>
  <c r="E9" i="3"/>
  <c r="E10" i="3"/>
  <c r="J12" i="3"/>
  <c r="G10" i="3"/>
  <c r="G9" i="3"/>
  <c r="G11" i="3"/>
  <c r="G11" i="2"/>
  <c r="G10" i="2"/>
  <c r="G12" i="2" s="1"/>
  <c r="E12" i="8" l="1"/>
  <c r="F11" i="7"/>
  <c r="E29" i="4"/>
  <c r="G9" i="37"/>
  <c r="L9" i="37"/>
  <c r="H12" i="8"/>
  <c r="G26" i="6"/>
  <c r="E26" i="6"/>
  <c r="G18" i="6"/>
  <c r="E18" i="6"/>
  <c r="G29" i="4"/>
  <c r="L8" i="37"/>
  <c r="K8" i="37" l="1"/>
  <c r="G8" i="37"/>
  <c r="G11" i="37" s="1"/>
  <c r="K9" i="37"/>
  <c r="K11" i="37" l="1"/>
  <c r="H26" i="6"/>
  <c r="F16" i="23" l="1"/>
  <c r="E16" i="23"/>
  <c r="D16" i="23"/>
  <c r="D12" i="16" l="1"/>
  <c r="J12" i="16" s="1"/>
  <c r="E9" i="16" l="1"/>
  <c r="E10" i="16"/>
  <c r="E11" i="16"/>
  <c r="E8" i="16"/>
  <c r="G23" i="55"/>
  <c r="F23" i="55"/>
  <c r="G28" i="55"/>
  <c r="F28" i="55"/>
  <c r="E28" i="55"/>
  <c r="D28" i="55"/>
  <c r="E23" i="55"/>
  <c r="D23" i="55"/>
  <c r="E12" i="16" l="1"/>
  <c r="F20" i="35"/>
  <c r="F14" i="35"/>
  <c r="D20" i="35"/>
  <c r="D14" i="35"/>
  <c r="G13" i="35" l="1"/>
  <c r="G10" i="35"/>
  <c r="G9" i="35"/>
  <c r="G14" i="35" s="1"/>
  <c r="F25" i="35"/>
  <c r="G12" i="35"/>
  <c r="G11" i="35"/>
  <c r="E10" i="35"/>
  <c r="E9" i="35"/>
  <c r="E11" i="35"/>
  <c r="E13" i="35"/>
  <c r="D25" i="35"/>
  <c r="E12" i="35"/>
  <c r="E16" i="35"/>
  <c r="E17" i="35"/>
  <c r="E18" i="35"/>
  <c r="E19" i="35"/>
  <c r="G16" i="35"/>
  <c r="G17" i="35"/>
  <c r="G19" i="35"/>
  <c r="G18" i="35"/>
  <c r="G20" i="35" l="1"/>
  <c r="E14" i="35"/>
  <c r="E20" i="35"/>
  <c r="G11" i="10"/>
  <c r="G12" i="10"/>
  <c r="G13" i="10"/>
  <c r="G14" i="10"/>
  <c r="G10" i="10"/>
  <c r="G15" i="10" s="1"/>
  <c r="G9" i="11"/>
  <c r="G10" i="11"/>
  <c r="G12" i="11"/>
  <c r="G13" i="11"/>
  <c r="E9" i="11"/>
  <c r="E10" i="11"/>
  <c r="E12" i="11"/>
  <c r="E13" i="11"/>
  <c r="H12" i="9"/>
  <c r="I9" i="9" s="1"/>
  <c r="E11" i="11" l="1"/>
  <c r="G8" i="11"/>
  <c r="G11" i="11"/>
  <c r="G14" i="11" s="1"/>
  <c r="E8" i="11"/>
  <c r="I10" i="9"/>
  <c r="I7" i="9"/>
  <c r="I11" i="9"/>
  <c r="I8" i="9"/>
  <c r="J12" i="8"/>
  <c r="K8" i="8" s="1"/>
  <c r="N10" i="7"/>
  <c r="I11" i="3"/>
  <c r="I10" i="3"/>
  <c r="I9" i="3"/>
  <c r="G12" i="3"/>
  <c r="E12" i="3"/>
  <c r="H29" i="4"/>
  <c r="K11" i="7"/>
  <c r="E14" i="11" l="1"/>
  <c r="I12" i="9"/>
  <c r="L10" i="7"/>
  <c r="L9" i="7"/>
  <c r="N11" i="7"/>
  <c r="I25" i="4"/>
  <c r="I26" i="4"/>
  <c r="I27" i="4"/>
  <c r="I28" i="4"/>
  <c r="I12" i="3"/>
  <c r="K10" i="8"/>
  <c r="K9" i="8"/>
  <c r="K11" i="8"/>
  <c r="K7" i="8"/>
  <c r="K26" i="6"/>
  <c r="K22" i="6"/>
  <c r="K23" i="6"/>
  <c r="K25" i="6"/>
  <c r="K20" i="6"/>
  <c r="I21" i="6"/>
  <c r="I22" i="6"/>
  <c r="I23" i="6"/>
  <c r="I25" i="6"/>
  <c r="I20" i="6"/>
  <c r="K11" i="6"/>
  <c r="K12" i="6"/>
  <c r="K13" i="6"/>
  <c r="K14" i="6"/>
  <c r="K16" i="6"/>
  <c r="K17" i="6"/>
  <c r="H18" i="6"/>
  <c r="I13" i="6" s="1"/>
  <c r="K12" i="8" l="1"/>
  <c r="L11" i="7"/>
  <c r="K15" i="6"/>
  <c r="I26" i="6"/>
  <c r="I29" i="4"/>
  <c r="I16" i="6"/>
  <c r="I12" i="6"/>
  <c r="I14" i="6"/>
  <c r="K18" i="6"/>
  <c r="I15" i="6"/>
  <c r="I11" i="6"/>
  <c r="I10" i="6"/>
  <c r="I17" i="6"/>
  <c r="K26" i="4"/>
  <c r="K27" i="4"/>
  <c r="K28" i="4"/>
  <c r="K29" i="4"/>
  <c r="K11" i="2"/>
  <c r="H12" i="2"/>
  <c r="K12" i="2" s="1"/>
  <c r="I18" i="6" l="1"/>
  <c r="I11" i="2"/>
  <c r="I10" i="2"/>
  <c r="I12" i="2" s="1"/>
  <c r="M17" i="35" l="1"/>
  <c r="M18" i="35"/>
  <c r="M19" i="35"/>
  <c r="M16" i="35"/>
  <c r="L17" i="35"/>
  <c r="L18" i="35"/>
  <c r="L19" i="35"/>
  <c r="L16" i="35"/>
  <c r="M10" i="35"/>
  <c r="M11" i="35"/>
  <c r="M12" i="35"/>
  <c r="M13" i="35"/>
  <c r="L10" i="35"/>
  <c r="L11" i="35"/>
  <c r="L12" i="35"/>
  <c r="L13" i="35"/>
  <c r="J20" i="35"/>
  <c r="J14" i="35"/>
  <c r="H20" i="35"/>
  <c r="H14" i="35"/>
  <c r="H9" i="34"/>
  <c r="H16" i="34"/>
  <c r="H17" i="34"/>
  <c r="H24" i="34"/>
  <c r="H25" i="34"/>
  <c r="F28" i="34"/>
  <c r="F30" i="34" s="1"/>
  <c r="F26" i="34"/>
  <c r="F20" i="34"/>
  <c r="F22" i="34" s="1"/>
  <c r="F18" i="34"/>
  <c r="F12" i="34"/>
  <c r="F14" i="34" s="1"/>
  <c r="F10" i="34"/>
  <c r="K8" i="32"/>
  <c r="K9" i="32"/>
  <c r="K11" i="32"/>
  <c r="K12" i="32"/>
  <c r="J8" i="32"/>
  <c r="J9" i="32"/>
  <c r="J10" i="32"/>
  <c r="J11" i="32"/>
  <c r="J12" i="32"/>
  <c r="J13" i="32"/>
  <c r="J14" i="32"/>
  <c r="H10" i="32"/>
  <c r="H13" i="32"/>
  <c r="K13" i="32" s="1"/>
  <c r="H9" i="29"/>
  <c r="H10" i="29"/>
  <c r="H13" i="29"/>
  <c r="H14" i="29"/>
  <c r="H16" i="29"/>
  <c r="H17" i="29"/>
  <c r="F18" i="29"/>
  <c r="D18" i="29"/>
  <c r="F11" i="29"/>
  <c r="D11" i="29"/>
  <c r="H10" i="28"/>
  <c r="H11" i="28"/>
  <c r="H14" i="28"/>
  <c r="H15" i="28"/>
  <c r="H16" i="28"/>
  <c r="F17" i="28"/>
  <c r="D17" i="28"/>
  <c r="F12" i="28"/>
  <c r="D12" i="28"/>
  <c r="H25" i="35" l="1"/>
  <c r="I9" i="35"/>
  <c r="H14" i="32"/>
  <c r="I9" i="32" s="1"/>
  <c r="K18" i="35"/>
  <c r="J25" i="35"/>
  <c r="K12" i="35"/>
  <c r="F19" i="29"/>
  <c r="G11" i="29" s="1"/>
  <c r="M20" i="35"/>
  <c r="H17" i="28"/>
  <c r="H12" i="28"/>
  <c r="I16" i="35"/>
  <c r="I17" i="35"/>
  <c r="I18" i="35"/>
  <c r="I19" i="35"/>
  <c r="I13" i="35"/>
  <c r="L20" i="35"/>
  <c r="H18" i="29"/>
  <c r="D19" i="29"/>
  <c r="D18" i="28"/>
  <c r="F18" i="28"/>
  <c r="G16" i="28" s="1"/>
  <c r="M14" i="35"/>
  <c r="K10" i="32"/>
  <c r="H11" i="29"/>
  <c r="I10" i="35"/>
  <c r="I11" i="35"/>
  <c r="I12" i="35"/>
  <c r="K19" i="35"/>
  <c r="K16" i="35"/>
  <c r="K13" i="35"/>
  <c r="K11" i="35"/>
  <c r="K17" i="35"/>
  <c r="L14" i="35"/>
  <c r="K9" i="35"/>
  <c r="K10" i="35"/>
  <c r="I13" i="32" l="1"/>
  <c r="I12" i="32"/>
  <c r="K14" i="32"/>
  <c r="I8" i="32"/>
  <c r="I10" i="32"/>
  <c r="I14" i="32" s="1"/>
  <c r="E10" i="28"/>
  <c r="E9" i="28"/>
  <c r="E16" i="29"/>
  <c r="E9" i="29"/>
  <c r="E18" i="29"/>
  <c r="E8" i="29"/>
  <c r="E13" i="29"/>
  <c r="E17" i="29"/>
  <c r="E14" i="29"/>
  <c r="E10" i="29"/>
  <c r="E15" i="29"/>
  <c r="E11" i="29"/>
  <c r="I14" i="35"/>
  <c r="I11" i="32"/>
  <c r="I7" i="32"/>
  <c r="G11" i="28"/>
  <c r="K14" i="35"/>
  <c r="I20" i="35"/>
  <c r="K20" i="35"/>
  <c r="G14" i="28"/>
  <c r="G10" i="28"/>
  <c r="E15" i="28"/>
  <c r="E11" i="28"/>
  <c r="E14" i="28"/>
  <c r="E16" i="28"/>
  <c r="G9" i="28"/>
  <c r="G17" i="28"/>
  <c r="E12" i="28"/>
  <c r="G15" i="28"/>
  <c r="H18" i="28"/>
  <c r="G12" i="28"/>
  <c r="E17" i="28"/>
  <c r="H19" i="29"/>
  <c r="G16" i="29"/>
  <c r="G15" i="29"/>
  <c r="G10" i="29"/>
  <c r="G13" i="29"/>
  <c r="G18" i="29"/>
  <c r="G19" i="29" s="1"/>
  <c r="G14" i="29"/>
  <c r="G9" i="29"/>
  <c r="G17" i="29"/>
  <c r="G8" i="29"/>
  <c r="G18" i="28" l="1"/>
  <c r="E19" i="29"/>
  <c r="E18" i="28"/>
  <c r="L10" i="23"/>
  <c r="L11" i="23"/>
  <c r="L12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2" i="54" l="1"/>
  <c r="H8" i="54"/>
  <c r="H9" i="54"/>
  <c r="H10" i="54"/>
  <c r="H7" i="54"/>
  <c r="F13" i="54"/>
  <c r="F11" i="54"/>
  <c r="K11" i="14"/>
  <c r="H12" i="14"/>
  <c r="H11" i="13"/>
  <c r="F12" i="13"/>
  <c r="H12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2" i="10"/>
  <c r="K13" i="10"/>
  <c r="K14" i="10"/>
  <c r="I10" i="14" l="1"/>
  <c r="I11" i="14"/>
  <c r="K12" i="14"/>
  <c r="K11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5" i="10"/>
  <c r="K8" i="9"/>
  <c r="K9" i="9"/>
  <c r="K10" i="9"/>
  <c r="K11" i="9"/>
  <c r="K12" i="9"/>
  <c r="G12" i="16" l="1"/>
  <c r="I12" i="14"/>
  <c r="I15" i="12"/>
  <c r="I14" i="10"/>
  <c r="I10" i="10"/>
  <c r="I13" i="10"/>
  <c r="I12" i="10"/>
  <c r="I11" i="10"/>
  <c r="I10" i="11"/>
  <c r="I12" i="11"/>
  <c r="I9" i="11"/>
  <c r="I13" i="11"/>
  <c r="K14" i="11"/>
  <c r="K15" i="10"/>
  <c r="K10" i="3"/>
  <c r="K11" i="3"/>
  <c r="K12" i="3"/>
  <c r="K9" i="3"/>
  <c r="I15" i="10" l="1"/>
  <c r="I8" i="11"/>
  <c r="I11" i="11"/>
  <c r="E13" i="54"/>
  <c r="D13" i="54"/>
  <c r="E11" i="54"/>
  <c r="D11" i="54"/>
  <c r="I14" i="11" l="1"/>
</calcChain>
</file>

<file path=xl/sharedStrings.xml><?xml version="1.0" encoding="utf-8"?>
<sst xmlns="http://schemas.openxmlformats.org/spreadsheetml/2006/main" count="1599" uniqueCount="646">
  <si>
    <t>31.12.2018.</t>
  </si>
  <si>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</si>
  <si>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</si>
  <si>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</si>
  <si>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</si>
  <si>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</si>
  <si>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</si>
  <si>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%</t>
  </si>
  <si>
    <t xml:space="preserve">                                                                                                                                                                           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</si>
  <si>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</si>
  <si>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</si>
  <si>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</si>
  <si>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</si>
  <si>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</si>
  <si>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</t>
  </si>
  <si>
    <t>1.1.</t>
  </si>
  <si>
    <t>1.1.1.</t>
  </si>
  <si>
    <t>1.1.1.1.</t>
  </si>
  <si>
    <t>1.1.1.2.</t>
  </si>
  <si>
    <t>1.1.1.3.</t>
  </si>
  <si>
    <t>1.1.1.4.</t>
  </si>
  <si>
    <t>1.1.1.5.</t>
  </si>
  <si>
    <t>1.1.1.6.</t>
  </si>
  <si>
    <t>1.1.1.7.</t>
  </si>
  <si>
    <t>1.1.1.8.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</si>
  <si>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</si>
  <si>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</si>
  <si>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</si>
  <si>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</si>
  <si>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</si>
  <si>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</si>
  <si>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</si>
  <si>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</si>
  <si>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1.2.1.</t>
  </si>
  <si>
    <t>1.2.2.</t>
  </si>
  <si>
    <t>1.2.3.</t>
  </si>
  <si>
    <t>1.2.4.</t>
  </si>
  <si>
    <t>1.2.5.</t>
  </si>
  <si>
    <t>16,6%</t>
  </si>
  <si>
    <t>17,5%</t>
  </si>
  <si>
    <t xml:space="preserve"> 10,1%</t>
  </si>
  <si>
    <t xml:space="preserve">                                                                                                                                                                       </t>
  </si>
  <si>
    <t xml:space="preserve">            %</t>
  </si>
  <si>
    <t xml:space="preserve">       %</t>
  </si>
  <si>
    <t>LCR</t>
  </si>
  <si>
    <t> 30,8</t>
  </si>
  <si>
    <t> 46,3</t>
  </si>
  <si>
    <t> 77,7</t>
  </si>
  <si>
    <t> 77,6</t>
  </si>
  <si>
    <t> 77,1</t>
  </si>
  <si>
    <t>85,0%</t>
  </si>
  <si>
    <t>80,0%</t>
  </si>
  <si>
    <t>75,0%</t>
  </si>
  <si>
    <t>EUR</t>
  </si>
  <si>
    <t>30,0%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</si>
  <si>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</si>
  <si>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</si>
  <si>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5=(3+4)</t>
  </si>
  <si>
    <t>9=(7+8)</t>
  </si>
  <si>
    <t xml:space="preserve">   </t>
  </si>
  <si>
    <t>1–15</t>
  </si>
  <si>
    <t>16–30</t>
  </si>
  <si>
    <t>31–60</t>
  </si>
  <si>
    <t>61–90</t>
  </si>
  <si>
    <t>91–180</t>
  </si>
  <si>
    <t>3.1.</t>
  </si>
  <si>
    <t>3.2.</t>
  </si>
  <si>
    <t>3.3.</t>
  </si>
  <si>
    <t>Prema predmetu lizinga</t>
  </si>
  <si>
    <t>0-60</t>
  </si>
  <si>
    <t>60-90</t>
  </si>
  <si>
    <t>90-180</t>
  </si>
  <si>
    <t>Putnička vozila</t>
  </si>
  <si>
    <t>Nekretnine</t>
  </si>
  <si>
    <t>31.12.2019.</t>
  </si>
  <si>
    <t xml:space="preserve">       31.12.2019.</t>
  </si>
  <si>
    <t xml:space="preserve">31.12.2019. </t>
  </si>
  <si>
    <t>a)</t>
  </si>
  <si>
    <t>b)</t>
  </si>
  <si>
    <t>c)</t>
  </si>
  <si>
    <t>d)</t>
  </si>
  <si>
    <t>e)</t>
  </si>
  <si>
    <t>f)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</si>
  <si>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</si>
  <si>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</si>
  <si>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</si>
  <si>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</si>
  <si>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</si>
  <si>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</si>
  <si>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</si>
  <si>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</si>
  <si>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</si>
  <si>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</si>
  <si>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</si>
  <si>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</si>
  <si>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</si>
  <si>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</si>
  <si>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</si>
  <si>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</si>
  <si>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Komercijalna banka a.d. Banja Luka</t>
  </si>
  <si>
    <t>Nova banka a.d. Banja Luka</t>
  </si>
  <si>
    <t>MF banka a.d. Banja Luka</t>
  </si>
  <si>
    <t>ASA Banka d.d. Sarajevo</t>
  </si>
  <si>
    <t>Komercijalno-investiciona banka d.d. V. Kladuša</t>
  </si>
  <si>
    <t xml:space="preserve">  - % -</t>
  </si>
  <si>
    <t>1.3.</t>
  </si>
  <si>
    <t>1.4.</t>
  </si>
  <si>
    <t>1.5.</t>
  </si>
  <si>
    <t>2.1.</t>
  </si>
  <si>
    <t>2.2.</t>
  </si>
  <si>
    <t>2.3.</t>
  </si>
  <si>
    <t>2.4.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</si>
  <si>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</si>
  <si>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</si>
  <si>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</si>
  <si>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</si>
  <si>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</si>
  <si>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</si>
  <si>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</si>
  <si>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</si>
  <si>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</si>
  <si>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Vakufska banka d.d. Sarajevo</t>
  </si>
  <si>
    <t>ZiraatBank BH d.d. Sarajevo</t>
  </si>
  <si>
    <t>5=3+4</t>
  </si>
  <si>
    <t>9=7+8</t>
  </si>
  <si>
    <t>ECL</t>
  </si>
  <si>
    <t>% ECL</t>
  </si>
  <si>
    <t xml:space="preserve">       5=3+4</t>
  </si>
  <si>
    <t>8=6+7</t>
  </si>
  <si>
    <t>6=3+4+5</t>
  </si>
  <si>
    <t>10=5x3</t>
  </si>
  <si>
    <t>11=8x7</t>
  </si>
  <si>
    <t>12=9x3</t>
  </si>
  <si>
    <t>14=10+11+12+13</t>
  </si>
  <si>
    <t xml:space="preserve">    -</t>
  </si>
  <si>
    <t>3.4.</t>
  </si>
  <si>
    <t>Mašine i oprema</t>
  </si>
  <si>
    <t>Vozila za obavljanje djelatnosti (terenska i putnička)</t>
  </si>
  <si>
    <t xml:space="preserve">  9=7*3</t>
  </si>
  <si>
    <t xml:space="preserve"> 10=8*4</t>
  </si>
  <si>
    <t>12=9+10+11</t>
  </si>
  <si>
    <t>7=3+5</t>
  </si>
  <si>
    <t>8=4+6</t>
  </si>
  <si>
    <t>13=9+11</t>
  </si>
  <si>
    <t>14=10+12</t>
  </si>
  <si>
    <t xml:space="preserve"> 31.12.2018.</t>
  </si>
  <si>
    <t xml:space="preserve"> 31.12.2019.</t>
  </si>
  <si>
    <t xml:space="preserve"> 31.12.2019. </t>
  </si>
  <si>
    <t>(5/3)</t>
  </si>
  <si>
    <t>(7/5)</t>
  </si>
  <si>
    <t>(7/4)</t>
  </si>
  <si>
    <t>(10/7)</t>
  </si>
  <si>
    <t>(5/4)</t>
  </si>
  <si>
    <t>6=4/3</t>
  </si>
  <si>
    <t>7=5/4</t>
  </si>
  <si>
    <t xml:space="preserve">3. </t>
  </si>
  <si>
    <t>(6/3)</t>
  </si>
  <si>
    <t>(8/5)</t>
  </si>
  <si>
    <t>(7/3)</t>
  </si>
  <si>
    <t>(9/5)</t>
  </si>
  <si>
    <t>(13/11)</t>
  </si>
  <si>
    <t>30.09.2020.</t>
  </si>
  <si>
    <t xml:space="preserve">       30.09.2020.</t>
  </si>
  <si>
    <t>30.09.2018.</t>
  </si>
  <si>
    <t>30.09.2019.</t>
  </si>
  <si>
    <t xml:space="preserve"> 30.09.2020.</t>
  </si>
  <si>
    <t xml:space="preserve">                  30.09.2018.</t>
  </si>
  <si>
    <t xml:space="preserve">                 30.09.2019.</t>
  </si>
  <si>
    <t xml:space="preserve">    30.09.2020.</t>
  </si>
  <si>
    <t xml:space="preserve">30.09.2020. </t>
  </si>
  <si>
    <t xml:space="preserve"> 30.09.2020. </t>
  </si>
  <si>
    <t>01.01.-30.09.2019.</t>
  </si>
  <si>
    <t>01.01.-30.09.2020.</t>
  </si>
  <si>
    <t>01.01.-30.09.2020. </t>
  </si>
  <si>
    <t>01.01. - 30.09.2019.</t>
  </si>
  <si>
    <t>01.01. - 30.09.2020.</t>
  </si>
  <si>
    <t>Union banka d.d. Sarajevo</t>
  </si>
  <si>
    <t>Table 1: Banks in the FB&amp;H, organisational parts of RS banks doing business in the FB&amp;H and network of ATMs and POS devices</t>
  </si>
  <si>
    <t>No.</t>
  </si>
  <si>
    <t>Bank name</t>
  </si>
  <si>
    <t>Business unit/ branch</t>
  </si>
  <si>
    <t>Other organisational units</t>
  </si>
  <si>
    <t>POS devices</t>
  </si>
  <si>
    <t>ATMs</t>
  </si>
  <si>
    <t>I Banks seated in the FB&amp;H (in the territory of B&amp;H)</t>
  </si>
  <si>
    <t>Total I</t>
  </si>
  <si>
    <t>II Organisational parts of banks from the RS doing business in the FB&amp;H</t>
  </si>
  <si>
    <t>Total II</t>
  </si>
  <si>
    <t>-  BAM 000 -</t>
  </si>
  <si>
    <t xml:space="preserve"> Table 2: Ownership structure according to total capital</t>
  </si>
  <si>
    <t>Banks</t>
  </si>
  <si>
    <t>Index</t>
  </si>
  <si>
    <t>Amount</t>
  </si>
  <si>
    <t>% share</t>
  </si>
  <si>
    <t>State-owned banks</t>
  </si>
  <si>
    <t>Private banks</t>
  </si>
  <si>
    <t>Total</t>
  </si>
  <si>
    <t xml:space="preserve">  -  BAM 000 -</t>
  </si>
  <si>
    <t>Table 3: Ownership structure according to state-owned, private and foreign capital</t>
  </si>
  <si>
    <t>Share capital</t>
  </si>
  <si>
    <t>State-owned capital</t>
  </si>
  <si>
    <t xml:space="preserve"> Private capital (residents)</t>
  </si>
  <si>
    <t xml:space="preserve"> Foreign capital (non-residents)</t>
  </si>
  <si>
    <t>Table 4: Qualification structure of employees in FB&amp;H banks</t>
  </si>
  <si>
    <t>Qualification</t>
  </si>
  <si>
    <t xml:space="preserve"> University degree</t>
  </si>
  <si>
    <t xml:space="preserve"> Two-year post secondary school degree</t>
  </si>
  <si>
    <t xml:space="preserve"> Secondary school degree</t>
  </si>
  <si>
    <t xml:space="preserve"> Other</t>
  </si>
  <si>
    <t xml:space="preserve">Total </t>
  </si>
  <si>
    <t>Number of employees</t>
  </si>
  <si>
    <t xml:space="preserve"> -  BAM 000 -</t>
  </si>
  <si>
    <t>Assets</t>
  </si>
  <si>
    <t>Assets per employee</t>
  </si>
  <si>
    <t>Table 5: Total assets per employee</t>
  </si>
  <si>
    <t>Description</t>
  </si>
  <si>
    <t>Table 6: Balance sheet</t>
  </si>
  <si>
    <t>ASSETS</t>
  </si>
  <si>
    <t>TOTAL ASSETS</t>
  </si>
  <si>
    <t>LIABILITIES</t>
  </si>
  <si>
    <t>CAPITAL</t>
  </si>
  <si>
    <t>Capital</t>
  </si>
  <si>
    <t xml:space="preserve">TOTAL LIABILITIES </t>
  </si>
  <si>
    <t>(LIABILITIES AND CAPITAL)</t>
  </si>
  <si>
    <t>Cash</t>
  </si>
  <si>
    <t>Securities</t>
  </si>
  <si>
    <t>Placements to other banks</t>
  </si>
  <si>
    <t xml:space="preserve">Loans </t>
  </si>
  <si>
    <t>Impairments</t>
  </si>
  <si>
    <t>Net loans (loans minus impairments)</t>
  </si>
  <si>
    <t>Business premises and other fixed assets</t>
  </si>
  <si>
    <t>Other assets</t>
  </si>
  <si>
    <t>Deposits</t>
  </si>
  <si>
    <t>Borrowings from other banks</t>
  </si>
  <si>
    <t>Liabilities on loans</t>
  </si>
  <si>
    <t>Other liabilities</t>
  </si>
  <si>
    <t>Number of banks</t>
  </si>
  <si>
    <t xml:space="preserve">Assets        (BAM 000) </t>
  </si>
  <si>
    <t>State-owned</t>
  </si>
  <si>
    <t>Private</t>
  </si>
  <si>
    <t>Table 7: Banks’ assets according to ownership structure</t>
  </si>
  <si>
    <t>Table 8: Share of groups of banks in total assets through periods</t>
  </si>
  <si>
    <t>Amount of assets</t>
  </si>
  <si>
    <t xml:space="preserve"> I (over BAM 2 billion)</t>
  </si>
  <si>
    <t xml:space="preserve"> II (BAM 1-2 billion)</t>
  </si>
  <si>
    <t xml:space="preserve"> III (BAM 0.5-1 billion)</t>
  </si>
  <si>
    <t xml:space="preserve"> IV (BAM 0.1-0.5 billion)</t>
  </si>
  <si>
    <t xml:space="preserve"> V (below BAM 0.1 billion)</t>
  </si>
  <si>
    <t>Table 9: Banks' cash</t>
  </si>
  <si>
    <t xml:space="preserve"> Cash</t>
  </si>
  <si>
    <t xml:space="preserve"> Reserve account with CBBiH</t>
  </si>
  <si>
    <t xml:space="preserve"> Accounts with deposit institutions in BiH</t>
  </si>
  <si>
    <t xml:space="preserve"> Accounts with deposit institutions abroad</t>
  </si>
  <si>
    <t xml:space="preserve"> Cash in process of collection</t>
  </si>
  <si>
    <t>Table 10: Investments in securities according to type of instrument</t>
  </si>
  <si>
    <t>Investments in securities</t>
  </si>
  <si>
    <t>Equity securities</t>
  </si>
  <si>
    <t>Debt securities:</t>
  </si>
  <si>
    <t xml:space="preserve"> - Securities of all levels of governments in BiH</t>
  </si>
  <si>
    <t xml:space="preserve"> - Government securities (other countries)</t>
  </si>
  <si>
    <t>Corporate bonds*</t>
  </si>
  <si>
    <t>* Majority, i.e. app. 73%, relates to the EU and US banks’ bonds, while the remainder relates to the EU and B&amp;H companies’ bonds</t>
  </si>
  <si>
    <t>Debt securities of FBiH as issuer:</t>
  </si>
  <si>
    <t xml:space="preserve">Debt securities emitenta RS: </t>
  </si>
  <si>
    <t>Treasury bills</t>
  </si>
  <si>
    <t xml:space="preserve">Bonds </t>
  </si>
  <si>
    <t>Bonds</t>
  </si>
  <si>
    <t>Sectors</t>
  </si>
  <si>
    <t>Table 12: Sector structure of deposits</t>
  </si>
  <si>
    <t>Government institutions</t>
  </si>
  <si>
    <t>Public enterprises</t>
  </si>
  <si>
    <t>Private enterprises and companies</t>
  </si>
  <si>
    <t>Banking institutions</t>
  </si>
  <si>
    <t>Non-bank financial institutions</t>
  </si>
  <si>
    <t>Retail</t>
  </si>
  <si>
    <t>Other</t>
  </si>
  <si>
    <t>Table 11: Securities of B&amp;H entity governments</t>
  </si>
  <si>
    <t xml:space="preserve">          Index</t>
  </si>
  <si>
    <t>Table 13: Retail savings</t>
  </si>
  <si>
    <t xml:space="preserve"> Short-term savings deposits</t>
  </si>
  <si>
    <t xml:space="preserve"> Long-term savings deposits </t>
  </si>
  <si>
    <t>Savings deposits</t>
  </si>
  <si>
    <t>Table 14: Maturity structure of retail savings deposits</t>
  </si>
  <si>
    <t xml:space="preserve">     Index</t>
  </si>
  <si>
    <t>Retail loans</t>
  </si>
  <si>
    <t>Retail savings</t>
  </si>
  <si>
    <t>Term deposits</t>
  </si>
  <si>
    <t>Demand deposits</t>
  </si>
  <si>
    <t>Loans/savings</t>
  </si>
  <si>
    <t>Retail deposits</t>
  </si>
  <si>
    <t>Loans/Retail deposits</t>
  </si>
  <si>
    <t>Table 15: Retail loans, savings and deposits</t>
  </si>
  <si>
    <t xml:space="preserve">    -  BAM 000 -</t>
  </si>
  <si>
    <t xml:space="preserve">Table 16: Report on the balance of own funds </t>
  </si>
  <si>
    <t>Own funds</t>
  </si>
  <si>
    <t>Tier 1 capital</t>
  </si>
  <si>
    <t xml:space="preserve"> Common Equity Tier 1</t>
  </si>
  <si>
    <t xml:space="preserve"> Paid-up capital instruments</t>
  </si>
  <si>
    <t xml:space="preserve"> Share premium</t>
  </si>
  <si>
    <t xml:space="preserve"> (–) Own Common Equity Tier 1 instruments</t>
  </si>
  <si>
    <t xml:space="preserve"> Previous year retained profit</t>
  </si>
  <si>
    <t xml:space="preserve"> Recognized gain or loss</t>
  </si>
  <si>
    <t xml:space="preserve"> Accumulated other comprehensive income</t>
  </si>
  <si>
    <t xml:space="preserve">  Other reserves</t>
  </si>
  <si>
    <t>(–) Other intangible assets</t>
  </si>
  <si>
    <t>(–) Deferred tax assets that rely on future profitability and of up to not arise from temporary differences less related tax liabilities</t>
  </si>
  <si>
    <t xml:space="preserve">(–) Deduction from Addition Tier 1 items exceeding Additional Tier 1 </t>
  </si>
  <si>
    <t>(–) Deferred tax assets that are deductible and rely on future profitability and arise from temporary differences</t>
  </si>
  <si>
    <t>(–) Financial sector entities’ Common Equity Tier 1 instruments if bank has material investment</t>
  </si>
  <si>
    <t>Elements or deductions from Common Equity Tier 1 – other</t>
  </si>
  <si>
    <t>Additional Tier 1</t>
  </si>
  <si>
    <t>Deduction from Additional Tier 1 items exceeding Additional Tier 1 (deducted from Common Equity Tier 1 capital)</t>
  </si>
  <si>
    <t>Tier 2 capital</t>
  </si>
  <si>
    <t>Paid-up capital instruments and subordinated debts</t>
  </si>
  <si>
    <t xml:space="preserve"> (–) Own Tier 2 instruments</t>
  </si>
  <si>
    <t>General impairments for credit risk under standardized approach</t>
  </si>
  <si>
    <t>Deduction from Tier 2 items exceeding Tier 2 capital (deducted from Additional Tier 1 capital)</t>
  </si>
  <si>
    <t>Risk exposure</t>
  </si>
  <si>
    <t>Table 17: Risk exposure structure</t>
  </si>
  <si>
    <t>Risk weighted exposures for credit risk</t>
  </si>
  <si>
    <t>Settlement/free delivery risk exposures</t>
  </si>
  <si>
    <t>Market risk (position and currency risk) exposures</t>
  </si>
  <si>
    <t>Risk exposures for operational risk</t>
  </si>
  <si>
    <t>Total risk exposure amount</t>
  </si>
  <si>
    <t>Table 18: Capital adequacy indicators</t>
  </si>
  <si>
    <t>Capital indicators</t>
  </si>
  <si>
    <t>Common Equity Tier 1 capital ratio</t>
  </si>
  <si>
    <t>Surplus (+) / Deficit (–) of Common Equity Tier 1 capital</t>
  </si>
  <si>
    <t>Tier 1 capital ratio</t>
  </si>
  <si>
    <t>Surplus (+) / Deficit (–) of Tier 1 capital</t>
  </si>
  <si>
    <t>Own funds ratio</t>
  </si>
  <si>
    <t xml:space="preserve">Surplus (+) / Deficit (–) of own funds </t>
  </si>
  <si>
    <t>% and amount of regulatory minimum surplus or deficit</t>
  </si>
  <si>
    <t xml:space="preserve">   -  BAM 000 -</t>
  </si>
  <si>
    <t>Table19: Financial leverage ratio</t>
  </si>
  <si>
    <t>Exposure values</t>
  </si>
  <si>
    <t>Leverage ratio exposures - under Article 37(4) of Decision on Capital Calculation in Banks</t>
  </si>
  <si>
    <t>Tier 1 capital - under Article 37(3) of Decision on Capital Calculation in Banks</t>
  </si>
  <si>
    <t>Leverage ratio - under Article 37(2) of Decision on Capital Calculation in Banks</t>
  </si>
  <si>
    <t xml:space="preserve">Table 20: Financial assets, off-balance sheet items and ECL </t>
  </si>
  <si>
    <t>Cash and cash facilities</t>
  </si>
  <si>
    <t>Financial assets at amortised cost</t>
  </si>
  <si>
    <t>Financial assets at fair value</t>
  </si>
  <si>
    <t>Other financial receivables</t>
  </si>
  <si>
    <t>I Total balance sheet exposure</t>
  </si>
  <si>
    <t>Issued guarantees</t>
  </si>
  <si>
    <t>Uncovered letters of credit</t>
  </si>
  <si>
    <t>Irrevocably approved, but undrawn loans</t>
  </si>
  <si>
    <t>Other contingent liabil.</t>
  </si>
  <si>
    <t>II Total off-bal.sheet items</t>
  </si>
  <si>
    <t>Total exposure (I+II)</t>
  </si>
  <si>
    <t>Credit risk grade 1</t>
  </si>
  <si>
    <r>
      <t>Credit risk grade</t>
    </r>
    <r>
      <rPr>
        <sz val="12"/>
        <color rgb="FF000000"/>
        <rFont val="Calibri"/>
        <family val="2"/>
        <charset val="238"/>
        <scheme val="minor"/>
      </rPr>
      <t xml:space="preserve"> 2</t>
    </r>
  </si>
  <si>
    <r>
      <t>Credit risk grade</t>
    </r>
    <r>
      <rPr>
        <sz val="12"/>
        <color rgb="FF000000"/>
        <rFont val="Calibri"/>
        <family val="2"/>
        <charset val="238"/>
        <scheme val="minor"/>
      </rPr>
      <t xml:space="preserve"> 3</t>
    </r>
  </si>
  <si>
    <t>I Total balance sheet exposure:</t>
  </si>
  <si>
    <t>II Total off-balance sheet items:</t>
  </si>
  <si>
    <t>Table 21: Exposures by credit risk grades</t>
  </si>
  <si>
    <t>Table 22: Sector structure of loans</t>
  </si>
  <si>
    <t xml:space="preserve">     -  BAM 000 -</t>
  </si>
  <si>
    <t>Table 23: Maturity structure of loans</t>
  </si>
  <si>
    <t>Short-term loans</t>
  </si>
  <si>
    <t>Long-term loans</t>
  </si>
  <si>
    <t>Receivables due</t>
  </si>
  <si>
    <t>loans</t>
  </si>
  <si>
    <t xml:space="preserve">Description </t>
  </si>
  <si>
    <t>Table 24: Loans by credit risk grades</t>
  </si>
  <si>
    <t>I Corporate loans:</t>
  </si>
  <si>
    <t>II Retail loans</t>
  </si>
  <si>
    <t>Total loans</t>
  </si>
  <si>
    <t>Total loans (I+II)</t>
  </si>
  <si>
    <t>Table 25: Actual financial performance: profit/loss</t>
  </si>
  <si>
    <t>Profit</t>
  </si>
  <si>
    <t>Loss</t>
  </si>
  <si>
    <t>Table 26: Structure of total income</t>
  </si>
  <si>
    <t>Structure of total income</t>
  </si>
  <si>
    <t xml:space="preserve">  I Interest income and similar income</t>
  </si>
  <si>
    <t>Interest-bearing deposit accounts with deposit institutions</t>
  </si>
  <si>
    <t xml:space="preserve">    Loans and leasing operations</t>
  </si>
  <si>
    <t xml:space="preserve">    Other interest income</t>
  </si>
  <si>
    <t xml:space="preserve">    Total I</t>
  </si>
  <si>
    <t xml:space="preserve"> II Operating income</t>
  </si>
  <si>
    <t xml:space="preserve">    Service fees</t>
  </si>
  <si>
    <t xml:space="preserve">    Income from FX operations</t>
  </si>
  <si>
    <t xml:space="preserve">    Other operating income </t>
  </si>
  <si>
    <t xml:space="preserve">    Total II</t>
  </si>
  <si>
    <t xml:space="preserve">    Total income (I+II)</t>
  </si>
  <si>
    <t>Table 27: Structure of total expenses</t>
  </si>
  <si>
    <t>Structure of total expenses</t>
  </si>
  <si>
    <t xml:space="preserve">  I Interest expenses and similar expenses</t>
  </si>
  <si>
    <t xml:space="preserve"> Deposits</t>
  </si>
  <si>
    <t xml:space="preserve"> Liabilities on loans and other borrowings</t>
  </si>
  <si>
    <t xml:space="preserve"> Other interest expenses</t>
  </si>
  <si>
    <t xml:space="preserve"> II Total non-interest expenses</t>
  </si>
  <si>
    <t xml:space="preserve"> Costs of impairments of assets at risk, provisions on contingent liabilities and other value adjustments </t>
  </si>
  <si>
    <t>Salary and contribution costs</t>
  </si>
  <si>
    <t>Business premises costs and depreciation</t>
  </si>
  <si>
    <t>Other operating and direct costs</t>
  </si>
  <si>
    <t>Other operating costs</t>
  </si>
  <si>
    <t xml:space="preserve">   Total II</t>
  </si>
  <si>
    <t xml:space="preserve">   Total expenses (I+II)</t>
  </si>
  <si>
    <t xml:space="preserve"> - BAM 000 or in % -</t>
  </si>
  <si>
    <t xml:space="preserve">Table 28: Profitability, productivity, and efficiency ratios </t>
  </si>
  <si>
    <t>Net profit</t>
  </si>
  <si>
    <t>Average net assets</t>
  </si>
  <si>
    <t>Average total capital</t>
  </si>
  <si>
    <t>Total income</t>
  </si>
  <si>
    <t>Net interest income</t>
  </si>
  <si>
    <t>Operating income</t>
  </si>
  <si>
    <t>Operating expenses</t>
  </si>
  <si>
    <t>Operating and direct expenses</t>
  </si>
  <si>
    <t>Other operating and direct expenses</t>
  </si>
  <si>
    <t>Return on average assets (ROAA)</t>
  </si>
  <si>
    <t>Return on average equity (ROAE)</t>
  </si>
  <si>
    <t>Total income/average assets</t>
  </si>
  <si>
    <t>Net interest income/average assets  (NIM)*</t>
  </si>
  <si>
    <t>Net interest margin (interest income /average interest-bearing assets – interest expenses/average interest-based liabilities)</t>
  </si>
  <si>
    <t>Operating expenses/total income minus other operating and direct expenses (CIR)**</t>
  </si>
  <si>
    <t>* NIM - Net Income Margin</t>
  </si>
  <si>
    <t>** CIR - Cost-income Ratio</t>
  </si>
  <si>
    <t>Liquidity buffer</t>
  </si>
  <si>
    <t>Net liquidity outflows</t>
  </si>
  <si>
    <t>Table 29: LCR</t>
  </si>
  <si>
    <t>Table 30: Maturity structure of deposits by residual maturity</t>
  </si>
  <si>
    <t>Savings and sight deposits (up to 7 days)</t>
  </si>
  <si>
    <t xml:space="preserve">    7-90 days</t>
  </si>
  <si>
    <t xml:space="preserve">    91 days to one year</t>
  </si>
  <si>
    <t>1. Total short term</t>
  </si>
  <si>
    <t xml:space="preserve"> Up to 5 years</t>
  </si>
  <si>
    <t xml:space="preserve"> Over 5 years</t>
  </si>
  <si>
    <t>2. Total long term</t>
  </si>
  <si>
    <t xml:space="preserve">    Total (1 + 2)</t>
  </si>
  <si>
    <t>Table 31: Liquidity ratios</t>
  </si>
  <si>
    <t>Ratios</t>
  </si>
  <si>
    <t>Liquid assets*/ total assets</t>
  </si>
  <si>
    <t>Liquid assets/ short-term financial liabilities</t>
  </si>
  <si>
    <t xml:space="preserve">Short-term financial liabilities/ total financial liabilities </t>
  </si>
  <si>
    <t>Loans/deposits and loans taken**</t>
  </si>
  <si>
    <t>Loans/ deposits, loans taken and subordinated debts***</t>
  </si>
  <si>
    <t>*Liquid assets in narrow sense: cash and deposits and other financial assets with residual maturity period of less than three months, excluding interbank deposits.</t>
  </si>
  <si>
    <t>**Empirical standsrds are: less than 70% - very solid, 71%-75% - satisfactory, 76%-80% - borderline satisfactory, 81%-85% - insufficient, over 85% - critical</t>
  </si>
  <si>
    <t>***Previous ratio is expanded, the funding also includes subordinated debts, which is a more realistic indicator.</t>
  </si>
  <si>
    <t xml:space="preserve">            -  BAM 000 -</t>
  </si>
  <si>
    <t>Table 32: Maturity matching of financial assets and financial liabilities of up to 180 days</t>
  </si>
  <si>
    <t>I 1-30 days</t>
  </si>
  <si>
    <t>1. Amount of financial assets</t>
  </si>
  <si>
    <t>2. Amount of financial liabilities</t>
  </si>
  <si>
    <t>3. Balance (+ or -) = 1-2</t>
  </si>
  <si>
    <t>Calculation of compliance with regulatory requirements in %</t>
  </si>
  <si>
    <t>a) Actual %= no. 1 / no. 2</t>
  </si>
  <si>
    <t>b) Regulatory minimum %</t>
  </si>
  <si>
    <t>More (+) or less (-) = a - b</t>
  </si>
  <si>
    <t>II 1-90 days</t>
  </si>
  <si>
    <t>III 1-180 days</t>
  </si>
  <si>
    <t xml:space="preserve">    - BAM million -</t>
  </si>
  <si>
    <t>Table 33: Foreign exchange matching of financial assets and financial liabilities (EUR and total)*</t>
  </si>
  <si>
    <t xml:space="preserve"> I  Financial assets</t>
  </si>
  <si>
    <t>1. Cash</t>
  </si>
  <si>
    <t>2. Loans</t>
  </si>
  <si>
    <t>3. Loans with currency clause</t>
  </si>
  <si>
    <t>4. Other</t>
  </si>
  <si>
    <t>5. Other financial assets with currency clause</t>
  </si>
  <si>
    <t xml:space="preserve">    Total I (1+2+3+4+5)</t>
  </si>
  <si>
    <t>II  Financial liabilities</t>
  </si>
  <si>
    <t>1. Deposits</t>
  </si>
  <si>
    <t>3. Deposits and loans with currency clause</t>
  </si>
  <si>
    <t xml:space="preserve">   Total II (6+7+8+9)</t>
  </si>
  <si>
    <t>III Off-balance sheet</t>
  </si>
  <si>
    <t>1. Assets</t>
  </si>
  <si>
    <t>2. Liabilities</t>
  </si>
  <si>
    <t>IV  Position</t>
  </si>
  <si>
    <t>Long (amount)</t>
  </si>
  <si>
    <t>Short (amount)</t>
  </si>
  <si>
    <t>Permitted</t>
  </si>
  <si>
    <t xml:space="preserve">Less than permitted </t>
  </si>
  <si>
    <t>*Source: Form 5 – Foreign exchange position</t>
  </si>
  <si>
    <t>Table 34: Qualification structure of  employees in MCOs in the FB&amp;H</t>
  </si>
  <si>
    <t>No. of employees</t>
  </si>
  <si>
    <t xml:space="preserve"> University qualifications</t>
  </si>
  <si>
    <t>Two-year post-secondary school qualifications</t>
  </si>
  <si>
    <t>Secondary school qualifications</t>
  </si>
  <si>
    <t xml:space="preserve">   - BAM 000 - </t>
  </si>
  <si>
    <t>Balance for MCFs</t>
  </si>
  <si>
    <t>Balance for MCCs</t>
  </si>
  <si>
    <t xml:space="preserve">Table 35: Microcredit sector’s balance sheet  </t>
  </si>
  <si>
    <t xml:space="preserve"> Placements to banks</t>
  </si>
  <si>
    <t xml:space="preserve"> Microloans</t>
  </si>
  <si>
    <t xml:space="preserve"> Loan loss provisions</t>
  </si>
  <si>
    <t xml:space="preserve"> Net microloans</t>
  </si>
  <si>
    <t xml:space="preserve"> Premises and other fixed assets</t>
  </si>
  <si>
    <t xml:space="preserve"> Long-term investments</t>
  </si>
  <si>
    <t xml:space="preserve"> Other assets</t>
  </si>
  <si>
    <t xml:space="preserve"> Reserves on other items in assets, apart from loans</t>
  </si>
  <si>
    <t>Total assets</t>
  </si>
  <si>
    <t xml:space="preserve"> Liabilities on loans</t>
  </si>
  <si>
    <t xml:space="preserve"> Other liabilities</t>
  </si>
  <si>
    <t xml:space="preserve"> Capital</t>
  </si>
  <si>
    <t>Total liabilities</t>
  </si>
  <si>
    <t xml:space="preserve"> Off-balance sheet records</t>
  </si>
  <si>
    <t xml:space="preserve"> - BAM 000 - </t>
  </si>
  <si>
    <t>MCF</t>
  </si>
  <si>
    <t>MCC</t>
  </si>
  <si>
    <t xml:space="preserve">Table 36: Maturity structure of loans taken </t>
  </si>
  <si>
    <t xml:space="preserve">Liabilities on short-term loans taken  </t>
  </si>
  <si>
    <t xml:space="preserve">Liabilities on long-term loans taken </t>
  </si>
  <si>
    <t>Liabilities based on interest due</t>
  </si>
  <si>
    <t>- BAM 000 -</t>
  </si>
  <si>
    <t>Balance for MCF</t>
  </si>
  <si>
    <t>Balance for MCC</t>
  </si>
  <si>
    <t xml:space="preserve">Table 37: Microcredit sector’s capital structure  </t>
  </si>
  <si>
    <t>Donated capital</t>
  </si>
  <si>
    <t>Surplus &amp; deficit of revenue over expenses</t>
  </si>
  <si>
    <t xml:space="preserve">Emission premium </t>
  </si>
  <si>
    <t>Unallocated profits</t>
  </si>
  <si>
    <t>Regulatory reserves</t>
  </si>
  <si>
    <t>Other reserves</t>
  </si>
  <si>
    <t>Total capital</t>
  </si>
  <si>
    <t xml:space="preserve">- BAM 000 - </t>
  </si>
  <si>
    <t>Table 38: Net microloans</t>
  </si>
  <si>
    <t>Microloans (gross)</t>
  </si>
  <si>
    <t>Loan loss provisions</t>
  </si>
  <si>
    <t>Net microloans (1.-2.)</t>
  </si>
  <si>
    <t>Table 39: Sector and maturity structure of microloans</t>
  </si>
  <si>
    <t>Microloans</t>
  </si>
  <si>
    <t>Short term microloans</t>
  </si>
  <si>
    <t>Long-term</t>
  </si>
  <si>
    <t>Past-due</t>
  </si>
  <si>
    <t>microloans</t>
  </si>
  <si>
    <t>receivables</t>
  </si>
  <si>
    <t>Corporate</t>
  </si>
  <si>
    <t>Services</t>
  </si>
  <si>
    <t>Trade</t>
  </si>
  <si>
    <t>Agriculture</t>
  </si>
  <si>
    <t>Manufacturing</t>
  </si>
  <si>
    <t>Total 1</t>
  </si>
  <si>
    <t>Housing needs</t>
  </si>
  <si>
    <t>Total 2</t>
  </si>
  <si>
    <t xml:space="preserve">      Total (1+2)</t>
  </si>
  <si>
    <t>Table 41: LLP</t>
  </si>
  <si>
    <t>Days in default</t>
  </si>
  <si>
    <t>Rate of provisions</t>
  </si>
  <si>
    <t>Amount of loans</t>
  </si>
  <si>
    <t>Share (%)</t>
  </si>
  <si>
    <t>Past-due interest</t>
  </si>
  <si>
    <t>Provisioning</t>
  </si>
  <si>
    <t>Total provisions</t>
  </si>
  <si>
    <t>Amount of interest</t>
  </si>
  <si>
    <t xml:space="preserve">Amount of other  </t>
  </si>
  <si>
    <t>By microcredits</t>
  </si>
  <si>
    <t>By past -due interest</t>
  </si>
  <si>
    <t>By other items in assets</t>
  </si>
  <si>
    <t>Excess allocated</t>
  </si>
  <si>
    <t xml:space="preserve">  asset items</t>
  </si>
  <si>
    <t xml:space="preserve">       Total</t>
  </si>
  <si>
    <t>over 180</t>
  </si>
  <si>
    <t>Write-off</t>
  </si>
  <si>
    <t xml:space="preserve">For the period 01.01. - 30.09.2019. </t>
  </si>
  <si>
    <t xml:space="preserve">For the period 01.01. - 30.09.2020. </t>
  </si>
  <si>
    <t>Table 41: Aggregate income statement of the microcredit sector</t>
  </si>
  <si>
    <t>Income</t>
  </si>
  <si>
    <t>Interest income and similar income</t>
  </si>
  <si>
    <t>Other operating income</t>
  </si>
  <si>
    <t>Total income (1.1.+1.2.+1.3.)</t>
  </si>
  <si>
    <t>Expenses</t>
  </si>
  <si>
    <t>Interest expenses and similar expenses</t>
  </si>
  <si>
    <t>Other operating expenses</t>
  </si>
  <si>
    <t>Costs of provisions for loan and other losses</t>
  </si>
  <si>
    <t>Total expenses (3.1.+3.2.+3.3.+3.4)</t>
  </si>
  <si>
    <t xml:space="preserve">Profit/loss and excess/shortfall of income over expenses before taxation </t>
  </si>
  <si>
    <t>Income tax and excess income over expenses</t>
  </si>
  <si>
    <t xml:space="preserve">Net profit/loss and net excess/shortfall of income over expenses </t>
  </si>
  <si>
    <t>Table 42: Qualification structure of employees in leasing companies in the FB&amp;H</t>
  </si>
  <si>
    <t>Table 43: Structure of financial leasing receivables</t>
  </si>
  <si>
    <t>Short-term receivables</t>
  </si>
  <si>
    <t>Long-term receivables</t>
  </si>
  <si>
    <t>Due receivables</t>
  </si>
  <si>
    <t>Total receivables</t>
  </si>
  <si>
    <t xml:space="preserve">Share in total receivables </t>
  </si>
  <si>
    <t>By leasing object</t>
  </si>
  <si>
    <t>Vehicles for performing business activity (cargo and passenger vehicles)</t>
  </si>
  <si>
    <t xml:space="preserve"> Machines and equipment</t>
  </si>
  <si>
    <t xml:space="preserve"> Real estate</t>
  </si>
  <si>
    <t>By lessee</t>
  </si>
  <si>
    <t>Entrepreneurs</t>
  </si>
  <si>
    <t xml:space="preserve">Retail </t>
  </si>
  <si>
    <t xml:space="preserve">Other </t>
  </si>
  <si>
    <t xml:space="preserve">    - BAM 000 -</t>
  </si>
  <si>
    <t>Index   (4/3)</t>
  </si>
  <si>
    <t>Table 44: Structure of financial leasing receivables – comparative overview</t>
  </si>
  <si>
    <t xml:space="preserve"> Passenger vehicles</t>
  </si>
  <si>
    <t>Index        (5/3)</t>
  </si>
  <si>
    <t>Table 45: Structure of net balance sheet assets positions</t>
  </si>
  <si>
    <t>Financial leasing</t>
  </si>
  <si>
    <t>Operational leasing</t>
  </si>
  <si>
    <t>Loan</t>
  </si>
  <si>
    <t>Table 46: Overview of financial leasing reserves</t>
  </si>
  <si>
    <t>Rate of reserv. for finan. leasing (movables)</t>
  </si>
  <si>
    <t>Rate of reserv. for finan. leasing (immovables)</t>
  </si>
  <si>
    <t>Amount of receivables for movables</t>
  </si>
  <si>
    <t>Amount of receivables for immovables</t>
  </si>
  <si>
    <t>Basis - movables</t>
  </si>
  <si>
    <t>Basis - immovables</t>
  </si>
  <si>
    <t>Reserves</t>
  </si>
  <si>
    <t xml:space="preserve">Days in default  </t>
  </si>
  <si>
    <t>For movables</t>
  </si>
  <si>
    <t>For immovables</t>
  </si>
  <si>
    <t xml:space="preserve">Excess calculated and allocated reserves </t>
  </si>
  <si>
    <t>Total reserves</t>
  </si>
  <si>
    <t>over 360</t>
  </si>
  <si>
    <t>Table 47: Structure of total income</t>
  </si>
  <si>
    <t xml:space="preserve"> Interest income and similar income</t>
  </si>
  <si>
    <t xml:space="preserve"> Interest under financial leasing</t>
  </si>
  <si>
    <t xml:space="preserve"> Interest on placements to banks</t>
  </si>
  <si>
    <t xml:space="preserve"> Other interest income</t>
  </si>
  <si>
    <t xml:space="preserve"> Total 1</t>
  </si>
  <si>
    <t xml:space="preserve"> Operating income</t>
  </si>
  <si>
    <t xml:space="preserve"> Operating lease charges                               </t>
  </si>
  <si>
    <t xml:space="preserve"> Service fees</t>
  </si>
  <si>
    <t xml:space="preserve"> Other operating income </t>
  </si>
  <si>
    <t xml:space="preserve"> Total 2</t>
  </si>
  <si>
    <t>Income from release of reserves for losses</t>
  </si>
  <si>
    <t xml:space="preserve"> Total income (1+2+3)</t>
  </si>
  <si>
    <t>Table 48: Structure of total expenses</t>
  </si>
  <si>
    <t xml:space="preserve">    Index</t>
  </si>
  <si>
    <t>Interest expenses and similar income</t>
  </si>
  <si>
    <t>Interest on borrowed funds</t>
  </si>
  <si>
    <t>Fees for processing loans</t>
  </si>
  <si>
    <t>Other interest expenses</t>
  </si>
  <si>
    <t>Business premises costs</t>
  </si>
  <si>
    <t xml:space="preserve">Other costs </t>
  </si>
  <si>
    <t>Costs of reserves</t>
  </si>
  <si>
    <t>Total expenses (1+2+3)</t>
  </si>
  <si>
    <t>Table 49: Structure of conclluded contracts and financing amount of the leasing system</t>
  </si>
  <si>
    <t>Number</t>
  </si>
  <si>
    <t>Vehicles</t>
  </si>
  <si>
    <t>Equipment</t>
  </si>
  <si>
    <t>Real estate</t>
  </si>
  <si>
    <t xml:space="preserve">  - BAM 000 -</t>
  </si>
  <si>
    <t>Table 50: Nominal amount of redeemed monetary claims and settled payables of buyers to suppliers in the FB&amp;H - by type of   factoring and domicile status</t>
  </si>
  <si>
    <t>Volume of redeemed monetary claims and settled payables of buyers to suppliers</t>
  </si>
  <si>
    <t>Factoring companies</t>
  </si>
  <si>
    <t>Type of factoring/
domicile status</t>
  </si>
  <si>
    <t>Factoring with right to recourse</t>
  </si>
  <si>
    <t>Factoring without right to recourse</t>
  </si>
  <si>
    <t>Reversed (supplier) factoring</t>
  </si>
  <si>
    <t>Domestic factoring</t>
  </si>
  <si>
    <t>Foreign factoring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</si>
</sst>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12"/>
      <name val="Calibri"/>
      <family val="2"/>
      <scheme val="minor"/>
    </font>
    <font>
      <i/>
      <sz val="12"/>
      <color rgb="FF000000"/>
      <name val="Calibri"/>
      <family val="2"/>
    </font>
    <font>
      <i/>
      <sz val="12"/>
      <color theme="0"/>
      <name val="Calibri"/>
      <family val="2"/>
    </font>
    <font>
      <sz val="12"/>
      <color rgb="FF0000FF"/>
      <name val="Calibri"/>
      <family val="2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000000"/>
      <name val="Times New Roman"/>
      <family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47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Fill="1"/>
    <xf numFmtId="0" fontId="15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 applyAlignment="1">
      <alignment vertical="center"/>
    </xf>
    <xf numFmtId="3" fontId="13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0" fontId="29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Alignment="1">
      <alignment horizontal="justify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1" fillId="6" borderId="0" xfId="0" applyFont="1" applyFill="1"/>
    <xf numFmtId="49" fontId="15" fillId="6" borderId="0" xfId="0" applyNumberFormat="1" applyFont="1" applyFill="1" applyAlignment="1">
      <alignment horizontal="center"/>
    </xf>
    <xf numFmtId="0" fontId="0" fillId="6" borderId="0" xfId="0" applyFill="1"/>
    <xf numFmtId="3" fontId="0" fillId="0" borderId="0" xfId="0" applyNumberFormat="1"/>
    <xf numFmtId="0" fontId="25" fillId="0" borderId="8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7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2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3" fontId="13" fillId="0" borderId="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166" fontId="0" fillId="6" borderId="0" xfId="0" applyNumberForma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 applyAlignment="1">
      <alignment horizontal="right" vertical="center" indent="2"/>
    </xf>
    <xf numFmtId="1" fontId="31" fillId="0" borderId="3" xfId="0" applyNumberFormat="1" applyFont="1" applyBorder="1" applyAlignment="1">
      <alignment horizontal="center"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right" vertical="center"/>
    </xf>
    <xf numFmtId="0" fontId="31" fillId="3" borderId="3" xfId="0" applyFont="1" applyFill="1" applyBorder="1" applyAlignment="1">
      <alignment vertical="center" wrapText="1"/>
    </xf>
    <xf numFmtId="1" fontId="34" fillId="3" borderId="9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vertical="center" wrapText="1"/>
    </xf>
    <xf numFmtId="1" fontId="31" fillId="3" borderId="4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 wrapText="1"/>
    </xf>
    <xf numFmtId="1" fontId="34" fillId="0" borderId="9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49" fontId="30" fillId="0" borderId="0" xfId="0" applyNumberFormat="1" applyFont="1" applyAlignment="1">
      <alignment horizontal="right"/>
    </xf>
    <xf numFmtId="1" fontId="13" fillId="0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10" fontId="0" fillId="0" borderId="0" xfId="0" applyNumberFormat="1"/>
    <xf numFmtId="166" fontId="25" fillId="0" borderId="3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" fontId="0" fillId="0" borderId="0" xfId="0" applyNumberFormat="1"/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3" fontId="25" fillId="0" borderId="3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/>
    <xf numFmtId="3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horizontal="right" vertical="center" wrapText="1"/>
    </xf>
    <xf numFmtId="165" fontId="0" fillId="0" borderId="0" xfId="0" applyNumberFormat="1"/>
    <xf numFmtId="166" fontId="14" fillId="0" borderId="1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6" fontId="25" fillId="0" borderId="8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11" fillId="0" borderId="11" xfId="0" applyNumberFormat="1" applyFont="1" applyBorder="1" applyAlignment="1">
      <alignment horizontal="right" vertical="center" wrapText="1"/>
    </xf>
    <xf numFmtId="166" fontId="14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0" xfId="0" applyNumberFormat="1" applyFont="1" applyBorder="1" applyAlignment="1"/>
    <xf numFmtId="166" fontId="14" fillId="0" borderId="9" xfId="0" applyNumberFormat="1" applyFont="1" applyFill="1" applyBorder="1" applyAlignment="1">
      <alignment horizontal="center" wrapText="1"/>
    </xf>
    <xf numFmtId="3" fontId="0" fillId="0" borderId="0" xfId="0" applyNumberFormat="1" applyAlignment="1"/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37" fillId="0" borderId="0" xfId="0" applyFont="1"/>
    <xf numFmtId="0" fontId="6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0" fillId="0" borderId="0" xfId="0" applyFont="1"/>
    <xf numFmtId="49" fontId="30" fillId="0" borderId="0" xfId="0" applyNumberFormat="1" applyFont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/>
    </xf>
    <xf numFmtId="1" fontId="31" fillId="3" borderId="3" xfId="0" applyNumberFormat="1" applyFont="1" applyFill="1" applyBorder="1" applyAlignment="1">
      <alignment horizontal="right" vertical="center"/>
    </xf>
    <xf numFmtId="3" fontId="31" fillId="3" borderId="4" xfId="0" applyNumberFormat="1" applyFont="1" applyFill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9" fontId="34" fillId="3" borderId="7" xfId="0" applyNumberFormat="1" applyFont="1" applyFill="1" applyBorder="1" applyAlignment="1">
      <alignment horizontal="center" vertical="center"/>
    </xf>
    <xf numFmtId="49" fontId="34" fillId="3" borderId="7" xfId="0" applyNumberFormat="1" applyFont="1" applyFill="1" applyBorder="1" applyAlignment="1">
      <alignment horizontal="right" vertical="center"/>
    </xf>
    <xf numFmtId="49" fontId="34" fillId="3" borderId="8" xfId="0" applyNumberFormat="1" applyFont="1" applyFill="1" applyBorder="1" applyAlignment="1">
      <alignment horizontal="right" vertical="center"/>
    </xf>
    <xf numFmtId="49" fontId="30" fillId="0" borderId="0" xfId="0" applyNumberFormat="1" applyFont="1" applyAlignment="1">
      <alignment horizontal="justify"/>
    </xf>
    <xf numFmtId="0" fontId="31" fillId="0" borderId="6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3" fontId="31" fillId="0" borderId="3" xfId="0" applyNumberFormat="1" applyFont="1" applyBorder="1" applyAlignment="1">
      <alignment horizontal="right" vertical="center" wrapText="1"/>
    </xf>
    <xf numFmtId="0" fontId="31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" fontId="34" fillId="3" borderId="6" xfId="0" applyNumberFormat="1" applyFont="1" applyFill="1" applyBorder="1" applyAlignment="1">
      <alignment horizontal="center" vertical="center"/>
    </xf>
    <xf numFmtId="1" fontId="31" fillId="3" borderId="3" xfId="0" applyNumberFormat="1" applyFont="1" applyFill="1" applyBorder="1" applyAlignment="1">
      <alignment horizontal="center" vertical="center" wrapText="1"/>
    </xf>
    <xf numFmtId="49" fontId="34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3" fontId="6" fillId="0" borderId="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/>
    </xf>
    <xf numFmtId="165" fontId="0" fillId="0" borderId="0" xfId="0" applyNumberFormat="1" applyFill="1" applyAlignment="1"/>
    <xf numFmtId="1" fontId="25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3" fontId="22" fillId="0" borderId="11" xfId="0" applyNumberFormat="1" applyFont="1" applyFill="1" applyBorder="1" applyAlignment="1">
      <alignment vertical="center" wrapText="1"/>
    </xf>
    <xf numFmtId="0" fontId="9" fillId="0" borderId="6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center" vertical="center" wrapText="1"/>
    </xf>
    <xf numFmtId="1" fontId="26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" fontId="25" fillId="0" borderId="3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14" fillId="0" borderId="11" xfId="0" applyNumberFormat="1" applyFont="1" applyBorder="1" applyAlignment="1">
      <alignment horizontal="right" vertical="center"/>
    </xf>
    <xf numFmtId="165" fontId="14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14" fillId="0" borderId="7" xfId="0" applyNumberFormat="1" applyFont="1" applyBorder="1" applyAlignment="1">
      <alignment horizontal="right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0" fillId="0" borderId="6" xfId="0" applyBorder="1"/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horizontal="justify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1" fillId="3" borderId="3" xfId="0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2" fillId="0" borderId="0" xfId="0" applyFont="1"/>
    <xf numFmtId="0" fontId="4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16" fontId="15" fillId="0" borderId="7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/>
    </xf>
    <xf numFmtId="3" fontId="11" fillId="0" borderId="7" xfId="0" applyNumberFormat="1" applyFont="1" applyBorder="1" applyAlignment="1">
      <alignment horizontal="right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/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3" fontId="34" fillId="0" borderId="11" xfId="0" applyNumberFormat="1" applyFont="1" applyFill="1" applyBorder="1" applyAlignment="1">
      <alignment horizontal="righ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2" xfId="0" applyNumberFormat="1" applyFont="1" applyFill="1" applyBorder="1" applyAlignment="1">
      <alignment horizontal="center" vertical="center" wrapText="1"/>
    </xf>
    <xf numFmtId="3" fontId="34" fillId="0" borderId="7" xfId="0" applyNumberFormat="1" applyFont="1" applyFill="1" applyBorder="1" applyAlignment="1">
      <alignment horizontal="right" vertical="center" wrapText="1"/>
    </xf>
    <xf numFmtId="166" fontId="34" fillId="0" borderId="7" xfId="0" applyNumberFormat="1" applyFont="1" applyFill="1" applyBorder="1" applyAlignment="1">
      <alignment horizontal="center" vertical="center" wrapText="1"/>
    </xf>
    <xf numFmtId="1" fontId="34" fillId="0" borderId="7" xfId="0" applyNumberFormat="1" applyFont="1" applyFill="1" applyBorder="1" applyAlignment="1">
      <alignment horizontal="center" vertical="center" wrapText="1"/>
    </xf>
    <xf numFmtId="1" fontId="34" fillId="0" borderId="8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right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3" fontId="26" fillId="0" borderId="7" xfId="0" applyNumberFormat="1" applyFont="1" applyFill="1" applyBorder="1" applyAlignment="1">
      <alignment horizontal="righ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 wrapText="1"/>
    </xf>
    <xf numFmtId="165" fontId="26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66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3" fontId="26" fillId="0" borderId="7" xfId="0" applyNumberFormat="1" applyFont="1" applyBorder="1" applyAlignment="1">
      <alignment horizontal="right" vertical="center" wrapText="1"/>
    </xf>
    <xf numFmtId="166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2" xfId="0" applyBorder="1"/>
    <xf numFmtId="3" fontId="11" fillId="0" borderId="11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1" fontId="26" fillId="0" borderId="0" xfId="0" applyNumberFormat="1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3" fontId="13" fillId="0" borderId="3" xfId="0" applyNumberFormat="1" applyFont="1" applyFill="1" applyBorder="1" applyAlignment="1">
      <alignment horizontal="right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166" fontId="11" fillId="6" borderId="0" xfId="0" applyNumberFormat="1" applyFont="1" applyFill="1" applyBorder="1" applyAlignment="1">
      <alignment horizontal="center" vertical="center" wrapText="1"/>
    </xf>
    <xf numFmtId="166" fontId="14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2" fillId="6" borderId="0" xfId="0" applyFont="1" applyFill="1"/>
    <xf numFmtId="3" fontId="32" fillId="6" borderId="0" xfId="0" applyNumberFormat="1" applyFont="1" applyFill="1"/>
    <xf numFmtId="0" fontId="41" fillId="6" borderId="2" xfId="0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3" fontId="11" fillId="6" borderId="11" xfId="0" applyNumberFormat="1" applyFont="1" applyFill="1" applyBorder="1" applyAlignment="1">
      <alignment horizontal="right" vertical="center" wrapText="1"/>
    </xf>
    <xf numFmtId="166" fontId="11" fillId="6" borderId="11" xfId="0" applyNumberFormat="1" applyFont="1" applyFill="1" applyBorder="1" applyAlignment="1">
      <alignment horizontal="center" vertical="center" wrapText="1"/>
    </xf>
    <xf numFmtId="166" fontId="14" fillId="6" borderId="11" xfId="0" applyNumberFormat="1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1" fontId="14" fillId="6" borderId="11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right" vertical="center" wrapText="1"/>
    </xf>
    <xf numFmtId="166" fontId="11" fillId="6" borderId="7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center" vertical="center" wrapText="1"/>
    </xf>
    <xf numFmtId="1" fontId="14" fillId="6" borderId="7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center" vertical="center" wrapText="1"/>
    </xf>
    <xf numFmtId="1" fontId="25" fillId="6" borderId="3" xfId="0" applyNumberFormat="1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3" fontId="2" fillId="0" borderId="9" xfId="0" applyNumberFormat="1" applyFont="1" applyBorder="1"/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164" fontId="7" fillId="0" borderId="3" xfId="0" applyNumberFormat="1" applyFont="1" applyBorder="1" applyAlignment="1">
      <alignment horizontal="center" vertical="center" wrapText="1"/>
    </xf>
    <xf numFmtId="164" fontId="30" fillId="0" borderId="4" xfId="0" applyNumberFormat="1" applyFont="1" applyBorder="1"/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3" fontId="11" fillId="0" borderId="9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1" fontId="45" fillId="0" borderId="3" xfId="0" applyNumberFormat="1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right" vertical="center" wrapText="1"/>
    </xf>
    <xf numFmtId="164" fontId="15" fillId="0" borderId="3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0" fontId="31" fillId="3" borderId="3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top"/>
    </xf>
    <xf numFmtId="3" fontId="25" fillId="0" borderId="3" xfId="0" applyNumberFormat="1" applyFont="1" applyBorder="1" applyAlignment="1">
      <alignment vertical="center" wrapText="1"/>
    </xf>
    <xf numFmtId="3" fontId="25" fillId="0" borderId="7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wrapText="1"/>
    </xf>
    <xf numFmtId="0" fontId="43" fillId="0" borderId="3" xfId="0" applyFont="1" applyBorder="1" applyAlignment="1">
      <alignment horizontal="center" wrapText="1"/>
    </xf>
    <xf numFmtId="9" fontId="15" fillId="0" borderId="3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164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right" vertical="center" wrapText="1"/>
    </xf>
    <xf numFmtId="3" fontId="50" fillId="0" borderId="0" xfId="0" applyNumberFormat="1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vertical="center" wrapText="1"/>
    </xf>
    <xf numFmtId="1" fontId="22" fillId="0" borderId="9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right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right" vertical="center"/>
    </xf>
    <xf numFmtId="166" fontId="26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1" fontId="25" fillId="0" borderId="4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1" fillId="0" borderId="2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9" fontId="34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3" fontId="34" fillId="3" borderId="0" xfId="0" applyNumberFormat="1" applyFont="1" applyFill="1" applyBorder="1" applyAlignment="1">
      <alignment horizontal="right" vertical="center" wrapText="1"/>
    </xf>
    <xf numFmtId="166" fontId="34" fillId="3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" fontId="34" fillId="3" borderId="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51" fillId="3" borderId="2" xfId="0" applyFont="1" applyFill="1" applyBorder="1" applyAlignment="1">
      <alignment horizontal="center" vertical="center"/>
    </xf>
    <xf numFmtId="0" fontId="52" fillId="3" borderId="3" xfId="0" applyFont="1" applyFill="1" applyBorder="1" applyAlignment="1">
      <alignment horizontal="center" vertical="center" wrapText="1"/>
    </xf>
    <xf numFmtId="0" fontId="51" fillId="3" borderId="3" xfId="0" applyFont="1" applyFill="1" applyBorder="1" applyAlignment="1">
      <alignment horizontal="center" vertical="center"/>
    </xf>
    <xf numFmtId="0" fontId="51" fillId="3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6" fontId="22" fillId="0" borderId="12" xfId="0" applyNumberFormat="1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3" fontId="34" fillId="0" borderId="0" xfId="0" applyNumberFormat="1" applyFont="1" applyAlignment="1">
      <alignment horizontal="right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3" fontId="34" fillId="0" borderId="0" xfId="0" applyNumberFormat="1" applyFont="1" applyAlignment="1">
      <alignment horizontal="right" vertical="center"/>
    </xf>
    <xf numFmtId="3" fontId="34" fillId="0" borderId="7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vertical="center"/>
    </xf>
    <xf numFmtId="0" fontId="34" fillId="0" borderId="0" xfId="0" applyFont="1" applyAlignment="1">
      <alignment horizontal="right" vertical="center"/>
    </xf>
    <xf numFmtId="0" fontId="34" fillId="0" borderId="7" xfId="0" applyFont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 wrapText="1"/>
    </xf>
    <xf numFmtId="0" fontId="0" fillId="0" borderId="0" xfId="0" applyFill="1"/>
    <xf numFmtId="166" fontId="30" fillId="0" borderId="3" xfId="0" applyNumberFormat="1" applyFont="1" applyBorder="1" applyAlignment="1">
      <alignment horizontal="center" vertical="center"/>
    </xf>
    <xf numFmtId="3" fontId="30" fillId="6" borderId="3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/>
    <xf numFmtId="166" fontId="32" fillId="0" borderId="0" xfId="0" applyNumberFormat="1" applyFont="1"/>
    <xf numFmtId="9" fontId="0" fillId="0" borderId="0" xfId="0" applyNumberFormat="1"/>
    <xf numFmtId="0" fontId="31" fillId="3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3" fontId="53" fillId="0" borderId="0" xfId="0" applyNumberFormat="1" applyFont="1" applyAlignment="1">
      <alignment horizontal="right" vertical="center" wrapText="1"/>
    </xf>
    <xf numFmtId="0" fontId="53" fillId="0" borderId="0" xfId="0" applyFont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53" fillId="0" borderId="0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3" fontId="31" fillId="0" borderId="3" xfId="0" applyNumberFormat="1" applyFont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66" fontId="34" fillId="0" borderId="0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right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3" fontId="6" fillId="6" borderId="0" xfId="0" applyNumberFormat="1" applyFont="1" applyFill="1" applyBorder="1" applyAlignment="1">
      <alignment horizontal="right" vertical="center"/>
    </xf>
    <xf numFmtId="2" fontId="5" fillId="6" borderId="9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wrapText="1"/>
    </xf>
    <xf numFmtId="3" fontId="26" fillId="6" borderId="0" xfId="0" applyNumberFormat="1" applyFont="1" applyFill="1" applyBorder="1" applyAlignment="1">
      <alignment horizontal="right" vertical="center" wrapText="1"/>
    </xf>
    <xf numFmtId="3" fontId="25" fillId="6" borderId="3" xfId="0" applyNumberFormat="1" applyFont="1" applyFill="1" applyBorder="1" applyAlignment="1">
      <alignment horizontal="right" vertical="center" wrapText="1"/>
    </xf>
    <xf numFmtId="3" fontId="25" fillId="6" borderId="0" xfId="0" applyNumberFormat="1" applyFont="1" applyFill="1" applyBorder="1" applyAlignment="1">
      <alignment horizontal="right" vertical="center" wrapText="1"/>
    </xf>
    <xf numFmtId="3" fontId="26" fillId="6" borderId="0" xfId="0" applyNumberFormat="1" applyFont="1" applyFill="1" applyBorder="1" applyAlignment="1">
      <alignment vertical="center" wrapText="1"/>
    </xf>
    <xf numFmtId="3" fontId="25" fillId="6" borderId="3" xfId="0" applyNumberFormat="1" applyFont="1" applyFill="1" applyBorder="1" applyAlignment="1">
      <alignment vertical="center" wrapText="1"/>
    </xf>
    <xf numFmtId="3" fontId="25" fillId="6" borderId="0" xfId="0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/>
    </xf>
    <xf numFmtId="3" fontId="30" fillId="0" borderId="7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3" fontId="30" fillId="0" borderId="8" xfId="0" applyNumberFormat="1" applyFont="1" applyFill="1" applyBorder="1" applyAlignment="1">
      <alignment horizontal="center"/>
    </xf>
    <xf numFmtId="0" fontId="30" fillId="0" borderId="8" xfId="0" applyFont="1" applyFill="1" applyBorder="1" applyAlignment="1">
      <alignment horizontal="center"/>
    </xf>
    <xf numFmtId="4" fontId="0" fillId="0" borderId="0" xfId="0" applyNumberFormat="1" applyFill="1"/>
    <xf numFmtId="165" fontId="0" fillId="6" borderId="0" xfId="0" applyNumberFormat="1" applyFill="1"/>
    <xf numFmtId="166" fontId="0" fillId="0" borderId="0" xfId="0" applyNumberFormat="1" applyFill="1"/>
    <xf numFmtId="2" fontId="0" fillId="0" borderId="0" xfId="0" applyNumberFormat="1"/>
    <xf numFmtId="165" fontId="0" fillId="0" borderId="0" xfId="0" applyNumberFormat="1" applyAlignment="1"/>
    <xf numFmtId="2" fontId="26" fillId="0" borderId="0" xfId="0" applyNumberFormat="1" applyFont="1" applyBorder="1" applyAlignment="1">
      <alignment horizontal="center" vertical="center" wrapText="1"/>
    </xf>
    <xf numFmtId="1" fontId="22" fillId="0" borderId="9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25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4" fillId="0" borderId="25" xfId="0" applyFont="1" applyBorder="1" applyAlignment="1">
      <alignment horizontal="left" vertical="center" wrapText="1"/>
    </xf>
    <xf numFmtId="0" fontId="34" fillId="0" borderId="6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26" xfId="0" applyFont="1" applyBorder="1" applyAlignment="1">
      <alignment horizontal="justify" vertical="center" wrapText="1"/>
    </xf>
    <xf numFmtId="0" fontId="14" fillId="0" borderId="24" xfId="0" applyFont="1" applyBorder="1" applyAlignment="1">
      <alignment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4" fillId="0" borderId="6" xfId="0" applyFont="1" applyBorder="1" applyAlignment="1">
      <alignment horizontal="justify" vertical="center" wrapText="1"/>
    </xf>
    <xf numFmtId="0" fontId="14" fillId="0" borderId="26" xfId="0" applyFont="1" applyBorder="1" applyAlignment="1">
      <alignment vertical="center" wrapText="1"/>
    </xf>
    <xf numFmtId="0" fontId="26" fillId="0" borderId="26" xfId="0" applyFont="1" applyBorder="1" applyAlignment="1">
      <alignment horizontal="left" vertical="center" wrapText="1"/>
    </xf>
    <xf numFmtId="0" fontId="25" fillId="0" borderId="24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54" fillId="0" borderId="1" xfId="0" applyFont="1" applyBorder="1" applyAlignment="1">
      <alignment vertical="center"/>
    </xf>
    <xf numFmtId="0" fontId="54" fillId="0" borderId="27" xfId="0" applyFont="1" applyBorder="1" applyAlignment="1">
      <alignment vertical="center"/>
    </xf>
    <xf numFmtId="0" fontId="55" fillId="0" borderId="27" xfId="0" applyFont="1" applyBorder="1" applyAlignment="1">
      <alignment vertical="center"/>
    </xf>
    <xf numFmtId="0" fontId="13" fillId="6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11" fillId="0" borderId="27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 wrapText="1"/>
    </xf>
    <xf numFmtId="0" fontId="15" fillId="0" borderId="1" xfId="0" applyFont="1" applyBorder="1" applyAlignment="1">
      <alignment vertical="top" wrapText="1"/>
    </xf>
    <xf numFmtId="0" fontId="9" fillId="3" borderId="13" xfId="0" applyFont="1" applyFill="1" applyBorder="1" applyAlignment="1">
      <alignment vertical="center" wrapText="1"/>
    </xf>
    <xf numFmtId="0" fontId="34" fillId="3" borderId="1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34" fillId="0" borderId="27" xfId="0" applyFont="1" applyBorder="1" applyAlignment="1">
      <alignment vertical="center" wrapText="1"/>
    </xf>
    <xf numFmtId="0" fontId="34" fillId="0" borderId="11" xfId="0" applyFont="1" applyBorder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34" fillId="0" borderId="7" xfId="0" applyFont="1" applyBorder="1" applyAlignment="1">
      <alignment horizontal="justify" vertical="center" wrapText="1"/>
    </xf>
    <xf numFmtId="0" fontId="9" fillId="0" borderId="26" xfId="0" applyFont="1" applyFill="1" applyBorder="1"/>
    <xf numFmtId="0" fontId="2" fillId="0" borderId="6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56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34" fillId="0" borderId="8" xfId="0" applyFont="1" applyBorder="1" applyAlignment="1">
      <alignment vertical="center" wrapText="1"/>
    </xf>
    <xf numFmtId="0" fontId="31" fillId="0" borderId="7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6" fillId="0" borderId="0" xfId="0" applyFont="1"/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34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4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4" fillId="0" borderId="6" xfId="0" applyFont="1" applyBorder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0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3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9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" fontId="15" fillId="0" borderId="9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3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49" fillId="2" borderId="10" xfId="0" applyFont="1" applyFill="1" applyBorder="1" applyAlignment="1">
      <alignment horizontal="left" vertical="center" wrapText="1"/>
    </xf>
    <xf numFmtId="0" fontId="49" fillId="2" borderId="11" xfId="0" applyFont="1" applyFill="1" applyBorder="1" applyAlignment="1">
      <alignment horizontal="left" vertical="center" wrapText="1"/>
    </xf>
    <xf numFmtId="0" fontId="49" fillId="2" borderId="1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6" borderId="0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6" borderId="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justify" vertical="center" wrapText="1"/>
    </xf>
    <xf numFmtId="0" fontId="33" fillId="4" borderId="3" xfId="0" applyFont="1" applyFill="1" applyBorder="1" applyAlignment="1">
      <alignment horizontal="justify" vertical="center" wrapText="1"/>
    </xf>
    <xf numFmtId="0" fontId="33" fillId="4" borderId="4" xfId="0" applyFont="1" applyFill="1" applyBorder="1" applyAlignment="1">
      <alignment horizontal="justify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49" fontId="25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4" fillId="5" borderId="2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1" fillId="0" borderId="11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9"/>
  <sheetViews>
    <sheetView workbookViewId="0">
      <selection activeCell="C12" sqref="C12"/>
    </sheetView>
  </sheetViews>
  <sheetFormatPr defaultColWidth="9.140625" defaultRowHeight="15" x14ac:dyDescent="0.25"/>
  <cols>
    <col min="1" max="1" width="9.140625" style="18"/>
    <col min="2" max="2" width="7.140625" style="18" customWidth="1"/>
    <col min="3" max="3" width="45.7109375" style="18" customWidth="1"/>
    <col min="4" max="5" width="13.85546875" style="18" customWidth="1"/>
    <col min="6" max="6" width="10.42578125" style="18" customWidth="1"/>
    <col min="7" max="7" width="12.42578125" style="18" customWidth="1"/>
    <col min="8" max="16384" width="9.140625" style="18"/>
  </cols>
  <sheetData>
    <row r="3" spans="2:15" ht="15.75" thickBot="1" x14ac:dyDescent="0.3"/>
    <row r="4" spans="2:15" ht="32.25" customHeight="1" thickBot="1" x14ac:dyDescent="0.3">
      <c r="B4" s="910" t="s">
        <v>177</v>
      </c>
      <c r="C4" s="911"/>
      <c r="D4" s="911"/>
      <c r="E4" s="911"/>
      <c r="F4" s="911"/>
      <c r="G4" s="912"/>
    </row>
    <row r="5" spans="2:15" ht="64.5" customHeight="1" thickBot="1" x14ac:dyDescent="0.3">
      <c r="B5" s="814" t="s">
        <v>178</v>
      </c>
      <c r="C5" s="815" t="s">
        <v>179</v>
      </c>
      <c r="D5" s="815" t="s">
        <v>180</v>
      </c>
      <c r="E5" s="816" t="s">
        <v>181</v>
      </c>
      <c r="F5" s="815" t="s">
        <v>182</v>
      </c>
      <c r="G5" s="817" t="s">
        <v>183</v>
      </c>
    </row>
    <row r="6" spans="2:15" ht="15" customHeight="1" thickBot="1" x14ac:dyDescent="0.3">
      <c r="B6" s="246">
        <v>1</v>
      </c>
      <c r="C6" s="247">
        <v>2</v>
      </c>
      <c r="D6" s="247">
        <v>3</v>
      </c>
      <c r="E6" s="247">
        <v>4</v>
      </c>
      <c r="F6" s="247">
        <v>5</v>
      </c>
      <c r="G6" s="248">
        <v>6</v>
      </c>
    </row>
    <row r="7" spans="2:15" ht="16.5" thickBot="1" x14ac:dyDescent="0.3">
      <c r="B7" s="251"/>
      <c r="C7" s="906" t="s">
        <v>184</v>
      </c>
      <c r="D7" s="906"/>
      <c r="E7" s="906"/>
      <c r="F7" s="906"/>
      <c r="G7" s="907"/>
    </row>
    <row r="8" spans="2:15" ht="15.75" x14ac:dyDescent="0.25">
      <c r="B8" s="337" t="s">
        <v>83</v>
      </c>
      <c r="C8" s="338" t="s">
        <v>112</v>
      </c>
      <c r="D8" s="766">
        <v>35</v>
      </c>
      <c r="E8" s="766">
        <v>0</v>
      </c>
      <c r="F8" s="766">
        <v>35</v>
      </c>
      <c r="G8" s="773">
        <v>81</v>
      </c>
      <c r="J8" s="756"/>
      <c r="K8" s="756"/>
      <c r="L8" s="756"/>
      <c r="M8" s="756"/>
      <c r="N8" s="756"/>
      <c r="O8" s="697"/>
    </row>
    <row r="9" spans="2:15" ht="15.75" x14ac:dyDescent="0.25">
      <c r="B9" s="339" t="s">
        <v>84</v>
      </c>
      <c r="C9" s="336" t="s">
        <v>102</v>
      </c>
      <c r="D9" s="767">
        <v>12</v>
      </c>
      <c r="E9" s="767">
        <v>8</v>
      </c>
      <c r="F9" s="767">
        <v>0</v>
      </c>
      <c r="G9" s="774">
        <v>27</v>
      </c>
      <c r="J9" s="756"/>
      <c r="K9" s="756"/>
      <c r="L9" s="756"/>
      <c r="M9" s="756"/>
      <c r="N9" s="756"/>
      <c r="O9" s="697"/>
    </row>
    <row r="10" spans="2:15" ht="15.75" x14ac:dyDescent="0.25">
      <c r="B10" s="339" t="s">
        <v>85</v>
      </c>
      <c r="C10" s="336" t="s">
        <v>86</v>
      </c>
      <c r="D10" s="767">
        <v>35</v>
      </c>
      <c r="E10" s="767">
        <v>1</v>
      </c>
      <c r="F10" s="767">
        <v>0</v>
      </c>
      <c r="G10" s="774">
        <v>58</v>
      </c>
      <c r="J10" s="756"/>
      <c r="K10" s="756"/>
      <c r="L10" s="756"/>
      <c r="M10" s="756"/>
      <c r="N10" s="756"/>
      <c r="O10" s="697"/>
    </row>
    <row r="11" spans="2:15" ht="15.75" x14ac:dyDescent="0.25">
      <c r="B11" s="339" t="s">
        <v>87</v>
      </c>
      <c r="C11" s="336" t="s">
        <v>113</v>
      </c>
      <c r="D11" s="767">
        <v>48</v>
      </c>
      <c r="E11" s="767">
        <v>0</v>
      </c>
      <c r="F11" s="771">
        <v>2900</v>
      </c>
      <c r="G11" s="774">
        <v>118</v>
      </c>
      <c r="J11" s="756"/>
      <c r="K11" s="756"/>
      <c r="L11" s="756"/>
      <c r="M11" s="756"/>
      <c r="N11" s="60"/>
      <c r="O11" s="697"/>
    </row>
    <row r="12" spans="2:15" ht="15.75" x14ac:dyDescent="0.25">
      <c r="B12" s="339" t="s">
        <v>88</v>
      </c>
      <c r="C12" s="336" t="s">
        <v>103</v>
      </c>
      <c r="D12" s="767">
        <v>5</v>
      </c>
      <c r="E12" s="767">
        <v>7</v>
      </c>
      <c r="F12" s="767">
        <v>0</v>
      </c>
      <c r="G12" s="774">
        <v>4</v>
      </c>
      <c r="J12" s="756"/>
      <c r="K12" s="756"/>
      <c r="L12" s="756"/>
      <c r="M12" s="756"/>
      <c r="N12" s="756"/>
      <c r="O12" s="697"/>
    </row>
    <row r="13" spans="2:15" ht="15.75" x14ac:dyDescent="0.25">
      <c r="B13" s="339" t="s">
        <v>89</v>
      </c>
      <c r="C13" s="336" t="s">
        <v>114</v>
      </c>
      <c r="D13" s="767">
        <v>42</v>
      </c>
      <c r="E13" s="767">
        <v>0</v>
      </c>
      <c r="F13" s="771">
        <v>1779</v>
      </c>
      <c r="G13" s="774">
        <v>82</v>
      </c>
      <c r="J13" s="756"/>
      <c r="K13" s="756"/>
      <c r="L13" s="756"/>
      <c r="M13" s="756"/>
      <c r="N13" s="60"/>
      <c r="O13" s="697"/>
    </row>
    <row r="14" spans="2:15" ht="15.75" x14ac:dyDescent="0.25">
      <c r="B14" s="339" t="s">
        <v>90</v>
      </c>
      <c r="C14" s="336" t="s">
        <v>115</v>
      </c>
      <c r="D14" s="767">
        <v>7</v>
      </c>
      <c r="E14" s="767">
        <v>10</v>
      </c>
      <c r="F14" s="767">
        <v>0</v>
      </c>
      <c r="G14" s="774">
        <v>25</v>
      </c>
      <c r="J14" s="756"/>
      <c r="K14" s="756"/>
      <c r="L14" s="756"/>
      <c r="M14" s="756"/>
      <c r="N14" s="756"/>
      <c r="O14" s="697"/>
    </row>
    <row r="15" spans="2:15" ht="15.75" x14ac:dyDescent="0.25">
      <c r="B15" s="339" t="s">
        <v>91</v>
      </c>
      <c r="C15" s="336" t="s">
        <v>116</v>
      </c>
      <c r="D15" s="767">
        <v>3</v>
      </c>
      <c r="E15" s="767">
        <v>3</v>
      </c>
      <c r="F15" s="767">
        <v>0</v>
      </c>
      <c r="G15" s="774">
        <v>15</v>
      </c>
      <c r="J15" s="756"/>
      <c r="K15" s="756"/>
      <c r="L15" s="756"/>
      <c r="M15" s="756"/>
      <c r="N15" s="756"/>
      <c r="O15" s="697"/>
    </row>
    <row r="16" spans="2:15" ht="15.75" x14ac:dyDescent="0.25">
      <c r="B16" s="339" t="s">
        <v>92</v>
      </c>
      <c r="C16" s="336" t="s">
        <v>117</v>
      </c>
      <c r="D16" s="767">
        <v>38</v>
      </c>
      <c r="E16" s="767">
        <v>68</v>
      </c>
      <c r="F16" s="771">
        <v>8914</v>
      </c>
      <c r="G16" s="774">
        <v>283</v>
      </c>
      <c r="J16" s="756"/>
      <c r="K16" s="756"/>
      <c r="L16" s="756"/>
      <c r="M16" s="756"/>
      <c r="N16" s="60"/>
      <c r="O16" s="697"/>
    </row>
    <row r="17" spans="2:15" ht="15.75" x14ac:dyDescent="0.25">
      <c r="B17" s="339" t="s">
        <v>93</v>
      </c>
      <c r="C17" s="336" t="s">
        <v>118</v>
      </c>
      <c r="D17" s="767">
        <v>32</v>
      </c>
      <c r="E17" s="770">
        <v>0</v>
      </c>
      <c r="F17" s="767">
        <v>33</v>
      </c>
      <c r="G17" s="774">
        <v>66</v>
      </c>
      <c r="J17" s="756"/>
      <c r="K17" s="756"/>
      <c r="L17" s="756"/>
      <c r="M17" s="756"/>
      <c r="N17" s="756"/>
      <c r="O17" s="697"/>
    </row>
    <row r="18" spans="2:15" ht="15.75" x14ac:dyDescent="0.25">
      <c r="B18" s="339" t="s">
        <v>94</v>
      </c>
      <c r="C18" s="336" t="s">
        <v>119</v>
      </c>
      <c r="D18" s="767">
        <v>47</v>
      </c>
      <c r="E18" s="767">
        <v>0</v>
      </c>
      <c r="F18" s="767">
        <v>0</v>
      </c>
      <c r="G18" s="774">
        <v>107</v>
      </c>
      <c r="J18" s="756"/>
      <c r="K18" s="756"/>
      <c r="L18" s="756"/>
      <c r="M18" s="756"/>
      <c r="N18" s="756"/>
      <c r="O18" s="697"/>
    </row>
    <row r="19" spans="2:15" ht="15.75" x14ac:dyDescent="0.25">
      <c r="B19" s="339" t="s">
        <v>95</v>
      </c>
      <c r="C19" s="336" t="s">
        <v>120</v>
      </c>
      <c r="D19" s="767">
        <v>74</v>
      </c>
      <c r="E19" s="767">
        <v>0</v>
      </c>
      <c r="F19" s="771">
        <v>9142</v>
      </c>
      <c r="G19" s="774">
        <v>274</v>
      </c>
      <c r="J19" s="756"/>
      <c r="K19" s="756"/>
      <c r="L19" s="756"/>
      <c r="M19" s="756"/>
      <c r="N19" s="60"/>
      <c r="O19" s="697"/>
    </row>
    <row r="20" spans="2:15" ht="15.75" x14ac:dyDescent="0.25">
      <c r="B20" s="339" t="s">
        <v>96</v>
      </c>
      <c r="C20" s="336" t="s">
        <v>176</v>
      </c>
      <c r="D20" s="767">
        <v>4</v>
      </c>
      <c r="E20" s="767">
        <v>9</v>
      </c>
      <c r="F20" s="767">
        <v>0</v>
      </c>
      <c r="G20" s="774">
        <v>15</v>
      </c>
      <c r="J20" s="756"/>
      <c r="K20" s="756"/>
      <c r="L20" s="756"/>
      <c r="M20" s="756"/>
      <c r="N20" s="756"/>
      <c r="O20" s="697"/>
    </row>
    <row r="21" spans="2:15" ht="15.75" x14ac:dyDescent="0.25">
      <c r="B21" s="339" t="s">
        <v>97</v>
      </c>
      <c r="C21" s="336" t="s">
        <v>121</v>
      </c>
      <c r="D21" s="767">
        <v>17</v>
      </c>
      <c r="E21" s="767">
        <v>1</v>
      </c>
      <c r="F21" s="767">
        <v>0</v>
      </c>
      <c r="G21" s="774">
        <v>22</v>
      </c>
      <c r="J21" s="756"/>
      <c r="K21" s="756"/>
      <c r="L21" s="756"/>
      <c r="M21" s="756"/>
      <c r="N21" s="756"/>
      <c r="O21" s="697"/>
    </row>
    <row r="22" spans="2:15" ht="16.5" thickBot="1" x14ac:dyDescent="0.3">
      <c r="B22" s="335" t="s">
        <v>98</v>
      </c>
      <c r="C22" s="340" t="s">
        <v>122</v>
      </c>
      <c r="D22" s="768">
        <v>18</v>
      </c>
      <c r="E22" s="768">
        <v>14</v>
      </c>
      <c r="F22" s="768">
        <v>779</v>
      </c>
      <c r="G22" s="775">
        <v>65</v>
      </c>
      <c r="J22" s="756"/>
      <c r="K22" s="756"/>
      <c r="L22" s="756"/>
      <c r="M22" s="756"/>
      <c r="N22" s="756"/>
      <c r="O22" s="697"/>
    </row>
    <row r="23" spans="2:15" ht="16.5" thickBot="1" x14ac:dyDescent="0.3">
      <c r="B23" s="913" t="s">
        <v>185</v>
      </c>
      <c r="C23" s="914"/>
      <c r="D23" s="769">
        <f>SUM(D8:D22)</f>
        <v>417</v>
      </c>
      <c r="E23" s="769">
        <f>SUM(E8:E22)</f>
        <v>121</v>
      </c>
      <c r="F23" s="772">
        <f>SUM(F8:F22)</f>
        <v>23582</v>
      </c>
      <c r="G23" s="776">
        <f>SUM(G8:G22)</f>
        <v>1242</v>
      </c>
      <c r="J23" s="756"/>
      <c r="K23" s="756"/>
      <c r="L23" s="756"/>
      <c r="M23" s="756"/>
      <c r="N23" s="60"/>
      <c r="O23" s="60"/>
    </row>
    <row r="24" spans="2:15" ht="16.5" customHeight="1" thickBot="1" x14ac:dyDescent="0.3">
      <c r="B24" s="337"/>
      <c r="C24" s="908" t="s">
        <v>186</v>
      </c>
      <c r="D24" s="908"/>
      <c r="E24" s="908"/>
      <c r="F24" s="908"/>
      <c r="G24" s="909"/>
      <c r="J24" s="756"/>
      <c r="K24" s="756"/>
      <c r="L24" s="756"/>
      <c r="M24" s="756"/>
      <c r="N24" s="756"/>
    </row>
    <row r="25" spans="2:15" ht="15.75" x14ac:dyDescent="0.25">
      <c r="B25" s="337" t="s">
        <v>83</v>
      </c>
      <c r="C25" s="338" t="s">
        <v>99</v>
      </c>
      <c r="D25" s="766">
        <v>2</v>
      </c>
      <c r="E25" s="766">
        <v>0</v>
      </c>
      <c r="F25" s="766">
        <v>1</v>
      </c>
      <c r="G25" s="773">
        <v>2</v>
      </c>
      <c r="J25" s="756"/>
      <c r="K25" s="756"/>
      <c r="L25" s="756"/>
      <c r="M25" s="756"/>
      <c r="N25" s="756"/>
    </row>
    <row r="26" spans="2:15" ht="15.75" x14ac:dyDescent="0.25">
      <c r="B26" s="339" t="s">
        <v>84</v>
      </c>
      <c r="C26" s="336" t="s">
        <v>100</v>
      </c>
      <c r="D26" s="767">
        <v>3</v>
      </c>
      <c r="E26" s="767">
        <v>11</v>
      </c>
      <c r="F26" s="767">
        <v>495</v>
      </c>
      <c r="G26" s="774">
        <v>26</v>
      </c>
      <c r="J26" s="756"/>
      <c r="K26" s="756"/>
      <c r="L26" s="756"/>
      <c r="M26" s="756"/>
      <c r="N26" s="756"/>
    </row>
    <row r="27" spans="2:15" ht="16.5" thickBot="1" x14ac:dyDescent="0.3">
      <c r="B27" s="335" t="s">
        <v>85</v>
      </c>
      <c r="C27" s="340" t="s">
        <v>101</v>
      </c>
      <c r="D27" s="768">
        <v>7</v>
      </c>
      <c r="E27" s="768">
        <v>5</v>
      </c>
      <c r="F27" s="768">
        <v>71</v>
      </c>
      <c r="G27" s="775">
        <v>11</v>
      </c>
      <c r="J27" s="756"/>
      <c r="K27" s="756"/>
      <c r="L27" s="756"/>
      <c r="M27" s="756"/>
      <c r="N27" s="756"/>
    </row>
    <row r="28" spans="2:15" ht="16.5" thickBot="1" x14ac:dyDescent="0.3">
      <c r="B28" s="913" t="s">
        <v>187</v>
      </c>
      <c r="C28" s="914"/>
      <c r="D28" s="769">
        <f>SUM(D25:D27)</f>
        <v>12</v>
      </c>
      <c r="E28" s="769">
        <f>SUM(E25:E27)</f>
        <v>16</v>
      </c>
      <c r="F28" s="769">
        <f>SUM(F25:F27)</f>
        <v>567</v>
      </c>
      <c r="G28" s="777">
        <f>SUM(G25:G27)</f>
        <v>39</v>
      </c>
      <c r="J28" s="756"/>
      <c r="K28" s="756"/>
      <c r="L28" s="756"/>
      <c r="M28" s="756"/>
      <c r="N28" s="756"/>
    </row>
    <row r="29" spans="2:15" ht="15.75" x14ac:dyDescent="0.25">
      <c r="B29" s="12"/>
      <c r="C29" s="12"/>
      <c r="D29" s="12"/>
      <c r="E29" s="12"/>
      <c r="F29" s="12"/>
      <c r="G29" s="12"/>
    </row>
  </sheetData>
  <mergeCells count="5">
    <mergeCell ref="C7:G7"/>
    <mergeCell ref="C24:G24"/>
    <mergeCell ref="B4:G4"/>
    <mergeCell ref="B23:C23"/>
    <mergeCell ref="B28:C2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topLeftCell="B3" workbookViewId="0">
      <selection activeCell="G21" sqref="G21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2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2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2" ht="16.5" thickBot="1" x14ac:dyDescent="0.3">
      <c r="C4" s="7" t="s">
        <v>8</v>
      </c>
      <c r="D4" s="4"/>
      <c r="E4" s="4"/>
      <c r="F4" s="4"/>
      <c r="G4" s="4"/>
      <c r="H4" s="4"/>
      <c r="I4" s="4"/>
      <c r="J4" s="4"/>
      <c r="K4" s="26" t="s">
        <v>211</v>
      </c>
    </row>
    <row r="5" spans="2:12" ht="20.100000000000001" customHeight="1" thickBot="1" x14ac:dyDescent="0.3">
      <c r="B5" s="977" t="s">
        <v>254</v>
      </c>
      <c r="C5" s="978"/>
      <c r="D5" s="978"/>
      <c r="E5" s="978"/>
      <c r="F5" s="978"/>
      <c r="G5" s="978"/>
      <c r="H5" s="978"/>
      <c r="I5" s="978"/>
      <c r="J5" s="978"/>
      <c r="K5" s="979"/>
    </row>
    <row r="6" spans="2:12" ht="16.5" thickBot="1" x14ac:dyDescent="0.3">
      <c r="B6" s="963" t="s">
        <v>178</v>
      </c>
      <c r="C6" s="983" t="s">
        <v>255</v>
      </c>
      <c r="D6" s="986" t="s">
        <v>0</v>
      </c>
      <c r="E6" s="986"/>
      <c r="F6" s="986" t="s">
        <v>74</v>
      </c>
      <c r="G6" s="986"/>
      <c r="H6" s="986" t="s">
        <v>161</v>
      </c>
      <c r="I6" s="986"/>
      <c r="J6" s="986" t="s">
        <v>191</v>
      </c>
      <c r="K6" s="987"/>
    </row>
    <row r="7" spans="2:12" ht="16.5" thickBot="1" x14ac:dyDescent="0.3">
      <c r="B7" s="976"/>
      <c r="C7" s="984"/>
      <c r="D7" s="986" t="s">
        <v>192</v>
      </c>
      <c r="E7" s="791" t="s">
        <v>193</v>
      </c>
      <c r="F7" s="986" t="s">
        <v>192</v>
      </c>
      <c r="G7" s="791" t="s">
        <v>193</v>
      </c>
      <c r="H7" s="986" t="s">
        <v>192</v>
      </c>
      <c r="I7" s="791" t="s">
        <v>193</v>
      </c>
      <c r="J7" s="989" t="s">
        <v>148</v>
      </c>
      <c r="K7" s="982" t="s">
        <v>149</v>
      </c>
    </row>
    <row r="8" spans="2:12" ht="15.75" hidden="1" customHeight="1" x14ac:dyDescent="0.25">
      <c r="B8" s="283"/>
      <c r="C8" s="985"/>
      <c r="D8" s="988"/>
      <c r="E8" s="792" t="s">
        <v>7</v>
      </c>
      <c r="F8" s="988"/>
      <c r="G8" s="792" t="s">
        <v>7</v>
      </c>
      <c r="H8" s="988"/>
      <c r="I8" s="792" t="s">
        <v>7</v>
      </c>
      <c r="J8" s="989"/>
      <c r="K8" s="982"/>
    </row>
    <row r="9" spans="2:12" ht="15.75" thickBot="1" x14ac:dyDescent="0.3">
      <c r="B9" s="266">
        <v>1</v>
      </c>
      <c r="C9" s="284">
        <v>2</v>
      </c>
      <c r="D9" s="284">
        <v>3</v>
      </c>
      <c r="E9" s="284">
        <v>4</v>
      </c>
      <c r="F9" s="284">
        <v>5</v>
      </c>
      <c r="G9" s="284">
        <v>6</v>
      </c>
      <c r="H9" s="284">
        <v>7</v>
      </c>
      <c r="I9" s="284">
        <v>8</v>
      </c>
      <c r="J9" s="284">
        <v>9</v>
      </c>
      <c r="K9" s="285">
        <v>10</v>
      </c>
    </row>
    <row r="10" spans="2:12" ht="23.1" customHeight="1" x14ac:dyDescent="0.25">
      <c r="B10" s="296" t="s">
        <v>83</v>
      </c>
      <c r="C10" s="826" t="s">
        <v>256</v>
      </c>
      <c r="D10" s="143">
        <v>5281</v>
      </c>
      <c r="E10" s="289">
        <f>D10/D$15*100</f>
        <v>0.40479033838050138</v>
      </c>
      <c r="F10" s="143">
        <v>5313</v>
      </c>
      <c r="G10" s="289">
        <f>F10/F$15*100</f>
        <v>0.36482341461806839</v>
      </c>
      <c r="H10" s="143">
        <v>5323</v>
      </c>
      <c r="I10" s="289">
        <f>H10/H$15*100</f>
        <v>0.29875810247352402</v>
      </c>
      <c r="J10" s="290">
        <f>F10/D10*100</f>
        <v>100.60594584359023</v>
      </c>
      <c r="K10" s="291">
        <f>H10/F10*100</f>
        <v>100.18821757952192</v>
      </c>
    </row>
    <row r="11" spans="2:12" ht="23.1" customHeight="1" x14ac:dyDescent="0.25">
      <c r="B11" s="297" t="s">
        <v>84</v>
      </c>
      <c r="C11" s="826" t="s">
        <v>257</v>
      </c>
      <c r="D11" s="141">
        <v>1299345</v>
      </c>
      <c r="E11" s="286">
        <f t="shared" ref="E11:E14" si="0">D11/D$15*100</f>
        <v>99.595209661619492</v>
      </c>
      <c r="F11" s="141">
        <f>SUM(F12:F14)</f>
        <v>1451008</v>
      </c>
      <c r="G11" s="286">
        <f t="shared" ref="G11:G14" si="1">F11/F$15*100</f>
        <v>99.635176585381942</v>
      </c>
      <c r="H11" s="141">
        <f>SUM(H12:H14)</f>
        <v>1776386</v>
      </c>
      <c r="I11" s="286">
        <f t="shared" ref="I11:I14" si="2">H11/H$15*100</f>
        <v>99.701241897526472</v>
      </c>
      <c r="J11" s="287">
        <f t="shared" ref="J11:J14" si="3">F11/D11*100</f>
        <v>111.67226564153476</v>
      </c>
      <c r="K11" s="292">
        <f t="shared" ref="K11:K15" si="4">H11/F11*100</f>
        <v>122.42427333274523</v>
      </c>
    </row>
    <row r="12" spans="2:12" ht="26.25" customHeight="1" x14ac:dyDescent="0.25">
      <c r="B12" s="297" t="s">
        <v>108</v>
      </c>
      <c r="C12" s="826" t="s">
        <v>258</v>
      </c>
      <c r="D12" s="141">
        <v>619536</v>
      </c>
      <c r="E12" s="286">
        <f t="shared" si="0"/>
        <v>47.487632470915038</v>
      </c>
      <c r="F12" s="141">
        <v>747632</v>
      </c>
      <c r="G12" s="286">
        <f t="shared" si="1"/>
        <v>51.337033524889087</v>
      </c>
      <c r="H12" s="141">
        <v>1062938</v>
      </c>
      <c r="I12" s="286">
        <f t="shared" si="2"/>
        <v>59.658339268645996</v>
      </c>
      <c r="J12" s="287">
        <f t="shared" si="3"/>
        <v>120.67611890188788</v>
      </c>
      <c r="K12" s="292">
        <f t="shared" si="4"/>
        <v>142.17395724099558</v>
      </c>
    </row>
    <row r="13" spans="2:12" ht="31.5" customHeight="1" x14ac:dyDescent="0.25">
      <c r="B13" s="297" t="s">
        <v>109</v>
      </c>
      <c r="C13" s="826" t="s">
        <v>259</v>
      </c>
      <c r="D13" s="141">
        <v>533666</v>
      </c>
      <c r="E13" s="286">
        <f t="shared" si="0"/>
        <v>40.905669517547558</v>
      </c>
      <c r="F13" s="141">
        <v>549649</v>
      </c>
      <c r="G13" s="286">
        <f t="shared" si="1"/>
        <v>37.742297199587178</v>
      </c>
      <c r="H13" s="141">
        <v>545096</v>
      </c>
      <c r="I13" s="286">
        <f t="shared" si="2"/>
        <v>30.593997111761794</v>
      </c>
      <c r="J13" s="287">
        <f t="shared" si="3"/>
        <v>102.99494440342836</v>
      </c>
      <c r="K13" s="292">
        <f t="shared" si="4"/>
        <v>99.171653182303615</v>
      </c>
    </row>
    <row r="14" spans="2:12" ht="24.75" customHeight="1" thickBot="1" x14ac:dyDescent="0.3">
      <c r="B14" s="297" t="s">
        <v>110</v>
      </c>
      <c r="C14" s="288" t="s">
        <v>260</v>
      </c>
      <c r="D14" s="141">
        <v>146143</v>
      </c>
      <c r="E14" s="286">
        <f t="shared" si="0"/>
        <v>11.201907673156905</v>
      </c>
      <c r="F14" s="141">
        <v>153727</v>
      </c>
      <c r="G14" s="286">
        <f t="shared" si="1"/>
        <v>10.555845860905666</v>
      </c>
      <c r="H14" s="141">
        <v>168352</v>
      </c>
      <c r="I14" s="286">
        <f t="shared" si="2"/>
        <v>9.4489055171186767</v>
      </c>
      <c r="J14" s="287">
        <f t="shared" si="3"/>
        <v>105.1894377424851</v>
      </c>
      <c r="K14" s="292">
        <f t="shared" si="4"/>
        <v>109.51361829737132</v>
      </c>
    </row>
    <row r="15" spans="2:12" ht="21" customHeight="1" thickBot="1" x14ac:dyDescent="0.3">
      <c r="B15" s="980" t="s">
        <v>196</v>
      </c>
      <c r="C15" s="981"/>
      <c r="D15" s="293">
        <f t="shared" ref="D15:I15" si="5">D10+D11</f>
        <v>1304626</v>
      </c>
      <c r="E15" s="231">
        <f t="shared" si="5"/>
        <v>100</v>
      </c>
      <c r="F15" s="293">
        <f t="shared" si="5"/>
        <v>1456321</v>
      </c>
      <c r="G15" s="231">
        <f t="shared" si="5"/>
        <v>100.00000000000001</v>
      </c>
      <c r="H15" s="293">
        <f t="shared" si="5"/>
        <v>1781709</v>
      </c>
      <c r="I15" s="231">
        <f t="shared" si="5"/>
        <v>100</v>
      </c>
      <c r="J15" s="294">
        <f>F15/D15*100</f>
        <v>111.62747024817841</v>
      </c>
      <c r="K15" s="295">
        <f t="shared" si="4"/>
        <v>122.34315099486994</v>
      </c>
      <c r="L15" s="51"/>
    </row>
    <row r="16" spans="2:12" ht="15.75" x14ac:dyDescent="0.25">
      <c r="C16" s="4"/>
      <c r="D16" s="4"/>
      <c r="E16" s="4"/>
      <c r="F16" s="4"/>
      <c r="G16" s="4"/>
      <c r="H16" s="4"/>
      <c r="I16" s="4"/>
      <c r="J16" s="4"/>
      <c r="K16" s="4"/>
    </row>
    <row r="17" spans="2:11" ht="15.75" x14ac:dyDescent="0.25">
      <c r="B17" s="694" t="s">
        <v>261</v>
      </c>
      <c r="D17" s="4"/>
      <c r="E17" s="4"/>
      <c r="F17" s="4"/>
      <c r="G17" s="4"/>
      <c r="H17" s="4"/>
      <c r="I17" s="4"/>
      <c r="J17" s="4"/>
      <c r="K17" s="4"/>
    </row>
  </sheetData>
  <mergeCells count="13">
    <mergeCell ref="B6:B7"/>
    <mergeCell ref="B5:K5"/>
    <mergeCell ref="B15:C15"/>
    <mergeCell ref="K7:K8"/>
    <mergeCell ref="C6:C8"/>
    <mergeCell ref="D6:E6"/>
    <mergeCell ref="F6:G6"/>
    <mergeCell ref="H6:I6"/>
    <mergeCell ref="J6:K6"/>
    <mergeCell ref="D7:D8"/>
    <mergeCell ref="F7:F8"/>
    <mergeCell ref="H7:H8"/>
    <mergeCell ref="J7:J8"/>
  </mergeCells>
  <pageMargins left="0.7" right="0.7" top="0.75" bottom="0.75" header="0.3" footer="0.3"/>
  <pageSetup orientation="portrait" r:id="rId1"/>
  <ignoredErrors>
    <ignoredError sqref="M15 L10:M14" numberStoredAsText="1"/>
    <ignoredError sqref="E11:F11 G11:H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"/>
  <sheetViews>
    <sheetView topLeftCell="B1" workbookViewId="0">
      <selection activeCell="B5" sqref="B5:B6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3" spans="2:11" ht="16.5" thickBot="1" x14ac:dyDescent="0.3">
      <c r="K3" s="27" t="s">
        <v>197</v>
      </c>
    </row>
    <row r="4" spans="2:11" ht="20.100000000000001" customHeight="1" thickBot="1" x14ac:dyDescent="0.3">
      <c r="B4" s="977" t="s">
        <v>276</v>
      </c>
      <c r="C4" s="978"/>
      <c r="D4" s="978"/>
      <c r="E4" s="978"/>
      <c r="F4" s="978"/>
      <c r="G4" s="978"/>
      <c r="H4" s="978"/>
      <c r="I4" s="978"/>
      <c r="J4" s="978"/>
      <c r="K4" s="979"/>
    </row>
    <row r="5" spans="2:11" ht="16.5" thickBot="1" x14ac:dyDescent="0.3">
      <c r="B5" s="963" t="s">
        <v>178</v>
      </c>
      <c r="C5" s="983" t="s">
        <v>255</v>
      </c>
      <c r="D5" s="986" t="s">
        <v>0</v>
      </c>
      <c r="E5" s="986"/>
      <c r="F5" s="986" t="s">
        <v>74</v>
      </c>
      <c r="G5" s="986"/>
      <c r="H5" s="986" t="s">
        <v>161</v>
      </c>
      <c r="I5" s="986"/>
      <c r="J5" s="986" t="s">
        <v>191</v>
      </c>
      <c r="K5" s="987"/>
    </row>
    <row r="6" spans="2:11" ht="16.5" thickBot="1" x14ac:dyDescent="0.3">
      <c r="B6" s="964"/>
      <c r="C6" s="985"/>
      <c r="D6" s="791" t="s">
        <v>192</v>
      </c>
      <c r="E6" s="791" t="s">
        <v>193</v>
      </c>
      <c r="F6" s="791" t="s">
        <v>192</v>
      </c>
      <c r="G6" s="791" t="s">
        <v>193</v>
      </c>
      <c r="H6" s="791" t="s">
        <v>192</v>
      </c>
      <c r="I6" s="791" t="s">
        <v>193</v>
      </c>
      <c r="J6" s="322" t="s">
        <v>148</v>
      </c>
      <c r="K6" s="323" t="s">
        <v>149</v>
      </c>
    </row>
    <row r="7" spans="2:11" s="321" customFormat="1" ht="13.5" thickBot="1" x14ac:dyDescent="0.25">
      <c r="B7" s="324">
        <v>1</v>
      </c>
      <c r="C7" s="319">
        <v>2</v>
      </c>
      <c r="D7" s="319">
        <v>3</v>
      </c>
      <c r="E7" s="319">
        <v>4</v>
      </c>
      <c r="F7" s="319">
        <v>5</v>
      </c>
      <c r="G7" s="319">
        <v>6</v>
      </c>
      <c r="H7" s="319">
        <v>7</v>
      </c>
      <c r="I7" s="319">
        <v>8</v>
      </c>
      <c r="J7" s="319">
        <v>9</v>
      </c>
      <c r="K7" s="320">
        <v>10</v>
      </c>
    </row>
    <row r="8" spans="2:11" ht="15.75" x14ac:dyDescent="0.25">
      <c r="B8" s="273" t="s">
        <v>83</v>
      </c>
      <c r="C8" s="827" t="s">
        <v>262</v>
      </c>
      <c r="D8" s="143">
        <v>436164</v>
      </c>
      <c r="E8" s="289">
        <f t="shared" ref="E8:I8" si="0">E9+E10</f>
        <v>71.32001981820234</v>
      </c>
      <c r="F8" s="143">
        <v>532147</v>
      </c>
      <c r="G8" s="289">
        <f t="shared" si="0"/>
        <v>72.575132699431023</v>
      </c>
      <c r="H8" s="143">
        <f>H9+H10</f>
        <v>745277</v>
      </c>
      <c r="I8" s="289">
        <f t="shared" si="0"/>
        <v>74.578114805608593</v>
      </c>
      <c r="J8" s="290">
        <f>F8/D8*100</f>
        <v>122.00617199035226</v>
      </c>
      <c r="K8" s="291">
        <f>H8/F8*100</f>
        <v>140.05096336162751</v>
      </c>
    </row>
    <row r="9" spans="2:11" ht="15.75" x14ac:dyDescent="0.25">
      <c r="B9" s="276" t="s">
        <v>15</v>
      </c>
      <c r="C9" s="827" t="s">
        <v>264</v>
      </c>
      <c r="D9" s="141">
        <v>35179</v>
      </c>
      <c r="E9" s="286">
        <f t="shared" ref="E9:E13" si="1">D9/D$14*100</f>
        <v>5.7523476884487019</v>
      </c>
      <c r="F9" s="141">
        <v>18921</v>
      </c>
      <c r="G9" s="286">
        <f t="shared" ref="G9:G13" si="2">F9/F$14*100</f>
        <v>2.5804788635582541</v>
      </c>
      <c r="H9" s="141">
        <v>60991</v>
      </c>
      <c r="I9" s="286">
        <f t="shared" ref="I9:I13" si="3">H9/H$14*100</f>
        <v>6.1032257806277048</v>
      </c>
      <c r="J9" s="287">
        <f t="shared" ref="J9:J13" si="4">F9/D9*100</f>
        <v>53.784928508485173</v>
      </c>
      <c r="K9" s="292">
        <f t="shared" ref="K9:K14" si="5">H9/F9*100</f>
        <v>322.34554199038109</v>
      </c>
    </row>
    <row r="10" spans="2:11" ht="15.75" x14ac:dyDescent="0.25">
      <c r="B10" s="276" t="s">
        <v>32</v>
      </c>
      <c r="C10" s="827" t="s">
        <v>265</v>
      </c>
      <c r="D10" s="141">
        <v>400985</v>
      </c>
      <c r="E10" s="286">
        <f t="shared" si="1"/>
        <v>65.567672129753632</v>
      </c>
      <c r="F10" s="141">
        <v>513226</v>
      </c>
      <c r="G10" s="286">
        <f t="shared" si="2"/>
        <v>69.994653835872768</v>
      </c>
      <c r="H10" s="141">
        <v>684286</v>
      </c>
      <c r="I10" s="286">
        <f t="shared" si="3"/>
        <v>68.474889024980882</v>
      </c>
      <c r="J10" s="287">
        <f t="shared" si="4"/>
        <v>127.99132137112362</v>
      </c>
      <c r="K10" s="292">
        <f t="shared" si="5"/>
        <v>133.33034569565845</v>
      </c>
    </row>
    <row r="11" spans="2:11" ht="15.75" x14ac:dyDescent="0.25">
      <c r="B11" s="276" t="s">
        <v>84</v>
      </c>
      <c r="C11" s="827" t="s">
        <v>263</v>
      </c>
      <c r="D11" s="141">
        <v>175395</v>
      </c>
      <c r="E11" s="286">
        <f t="shared" ref="E11:I11" si="6">E12+E13</f>
        <v>28.679980181797664</v>
      </c>
      <c r="F11" s="141">
        <v>201089</v>
      </c>
      <c r="G11" s="286">
        <f t="shared" si="6"/>
        <v>27.424867300568984</v>
      </c>
      <c r="H11" s="141">
        <f>H12+H13</f>
        <v>254047</v>
      </c>
      <c r="I11" s="286">
        <f t="shared" si="6"/>
        <v>25.421885194391407</v>
      </c>
      <c r="J11" s="287">
        <f t="shared" si="4"/>
        <v>114.64922033125231</v>
      </c>
      <c r="K11" s="292">
        <f t="shared" si="5"/>
        <v>126.33560264360557</v>
      </c>
    </row>
    <row r="12" spans="2:11" ht="15.75" x14ac:dyDescent="0.25">
      <c r="B12" s="276" t="s">
        <v>108</v>
      </c>
      <c r="C12" s="827" t="s">
        <v>264</v>
      </c>
      <c r="D12" s="141">
        <v>0</v>
      </c>
      <c r="E12" s="286">
        <f t="shared" si="1"/>
        <v>0</v>
      </c>
      <c r="F12" s="141">
        <v>0</v>
      </c>
      <c r="G12" s="286">
        <f t="shared" si="2"/>
        <v>0</v>
      </c>
      <c r="H12" s="141">
        <v>43316</v>
      </c>
      <c r="I12" s="286">
        <f t="shared" si="3"/>
        <v>4.3345301423762468</v>
      </c>
      <c r="J12" s="287" t="s">
        <v>26</v>
      </c>
      <c r="K12" s="292" t="s">
        <v>26</v>
      </c>
    </row>
    <row r="13" spans="2:11" ht="16.5" thickBot="1" x14ac:dyDescent="0.3">
      <c r="B13" s="277" t="s">
        <v>109</v>
      </c>
      <c r="C13" s="828" t="s">
        <v>266</v>
      </c>
      <c r="D13" s="325">
        <v>175395</v>
      </c>
      <c r="E13" s="326">
        <f t="shared" si="1"/>
        <v>28.679980181797664</v>
      </c>
      <c r="F13" s="325">
        <v>201089</v>
      </c>
      <c r="G13" s="326">
        <f t="shared" si="2"/>
        <v>27.424867300568984</v>
      </c>
      <c r="H13" s="325">
        <v>210731</v>
      </c>
      <c r="I13" s="326">
        <f t="shared" si="3"/>
        <v>21.087355052015162</v>
      </c>
      <c r="J13" s="327">
        <f t="shared" si="4"/>
        <v>114.64922033125231</v>
      </c>
      <c r="K13" s="328">
        <f t="shared" si="5"/>
        <v>104.79489181407237</v>
      </c>
    </row>
    <row r="14" spans="2:11" ht="16.5" thickBot="1" x14ac:dyDescent="0.3">
      <c r="B14" s="980" t="s">
        <v>196</v>
      </c>
      <c r="C14" s="981"/>
      <c r="D14" s="293">
        <f t="shared" ref="D14:I14" si="7">D8+D11</f>
        <v>611559</v>
      </c>
      <c r="E14" s="236">
        <f t="shared" si="7"/>
        <v>100</v>
      </c>
      <c r="F14" s="293">
        <f t="shared" si="7"/>
        <v>733236</v>
      </c>
      <c r="G14" s="236">
        <f t="shared" si="7"/>
        <v>100</v>
      </c>
      <c r="H14" s="293">
        <f t="shared" si="7"/>
        <v>999324</v>
      </c>
      <c r="I14" s="236">
        <f t="shared" si="7"/>
        <v>100</v>
      </c>
      <c r="J14" s="329">
        <f>F14/D14*100</f>
        <v>119.89619971253795</v>
      </c>
      <c r="K14" s="295">
        <f t="shared" si="5"/>
        <v>136.28954388491564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7"/>
  <sheetViews>
    <sheetView workbookViewId="0">
      <selection activeCell="B4" sqref="B4:K4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8.7109375" style="140"/>
  </cols>
  <sheetData>
    <row r="3" spans="2:12" ht="16.5" thickBot="1" x14ac:dyDescent="0.3">
      <c r="C3" s="10" t="s">
        <v>10</v>
      </c>
      <c r="D3" s="4"/>
      <c r="E3" s="4"/>
      <c r="F3" s="4"/>
      <c r="G3" s="4"/>
      <c r="H3" s="4"/>
      <c r="I3" s="4"/>
      <c r="J3" s="4"/>
      <c r="K3" s="26" t="s">
        <v>211</v>
      </c>
    </row>
    <row r="4" spans="2:12" ht="20.100000000000001" customHeight="1" thickBot="1" x14ac:dyDescent="0.3">
      <c r="B4" s="990" t="s">
        <v>268</v>
      </c>
      <c r="C4" s="991"/>
      <c r="D4" s="991"/>
      <c r="E4" s="991"/>
      <c r="F4" s="991"/>
      <c r="G4" s="991"/>
      <c r="H4" s="991"/>
      <c r="I4" s="991"/>
      <c r="J4" s="991"/>
      <c r="K4" s="992"/>
    </row>
    <row r="5" spans="2:12" ht="15.75" x14ac:dyDescent="0.25">
      <c r="B5" s="963" t="s">
        <v>178</v>
      </c>
      <c r="C5" s="974" t="s">
        <v>267</v>
      </c>
      <c r="D5" s="974" t="s">
        <v>0</v>
      </c>
      <c r="E5" s="974"/>
      <c r="F5" s="974" t="s">
        <v>74</v>
      </c>
      <c r="G5" s="974"/>
      <c r="H5" s="974" t="s">
        <v>161</v>
      </c>
      <c r="I5" s="974"/>
      <c r="J5" s="974" t="s">
        <v>191</v>
      </c>
      <c r="K5" s="975"/>
    </row>
    <row r="6" spans="2:12" ht="16.5" thickBot="1" x14ac:dyDescent="0.3">
      <c r="B6" s="964"/>
      <c r="C6" s="973"/>
      <c r="D6" s="789" t="s">
        <v>192</v>
      </c>
      <c r="E6" s="238" t="s">
        <v>193</v>
      </c>
      <c r="F6" s="789" t="s">
        <v>192</v>
      </c>
      <c r="G6" s="238" t="s">
        <v>193</v>
      </c>
      <c r="H6" s="789" t="s">
        <v>192</v>
      </c>
      <c r="I6" s="238" t="s">
        <v>193</v>
      </c>
      <c r="J6" s="239" t="s">
        <v>148</v>
      </c>
      <c r="K6" s="238" t="s">
        <v>149</v>
      </c>
    </row>
    <row r="7" spans="2:12" ht="15.75" thickBot="1" x14ac:dyDescent="0.3">
      <c r="B7" s="333">
        <v>1</v>
      </c>
      <c r="C7" s="330">
        <v>2</v>
      </c>
      <c r="D7" s="330">
        <v>3</v>
      </c>
      <c r="E7" s="330">
        <v>4</v>
      </c>
      <c r="F7" s="330">
        <v>5</v>
      </c>
      <c r="G7" s="330">
        <v>6</v>
      </c>
      <c r="H7" s="330">
        <v>7</v>
      </c>
      <c r="I7" s="330">
        <v>8</v>
      </c>
      <c r="J7" s="330">
        <v>9</v>
      </c>
      <c r="K7" s="331">
        <v>10</v>
      </c>
    </row>
    <row r="8" spans="2:12" ht="15.75" x14ac:dyDescent="0.25">
      <c r="B8" s="273" t="s">
        <v>83</v>
      </c>
      <c r="C8" s="829" t="s">
        <v>269</v>
      </c>
      <c r="D8" s="145">
        <v>1778835</v>
      </c>
      <c r="E8" s="144">
        <f>D8/D$15*100</f>
        <v>10.104440987118796</v>
      </c>
      <c r="F8" s="143">
        <v>2157147</v>
      </c>
      <c r="G8" s="144">
        <f>F8/F$15*100</f>
        <v>11.11112770827515</v>
      </c>
      <c r="H8" s="334">
        <v>2384074</v>
      </c>
      <c r="I8" s="144">
        <f>H8/H$15*100</f>
        <v>12.431639187461162</v>
      </c>
      <c r="J8" s="146">
        <f t="shared" ref="J8:J15" si="0">F8/D8*100</f>
        <v>121.26740254155106</v>
      </c>
      <c r="K8" s="147">
        <f>H8/F8*100</f>
        <v>110.51977449844632</v>
      </c>
      <c r="L8" s="51"/>
    </row>
    <row r="9" spans="2:12" ht="20.45" customHeight="1" x14ac:dyDescent="0.25">
      <c r="B9" s="276" t="s">
        <v>84</v>
      </c>
      <c r="C9" s="829" t="s">
        <v>270</v>
      </c>
      <c r="D9" s="33">
        <v>1538501</v>
      </c>
      <c r="E9" s="36">
        <f t="shared" ref="E9:E14" si="1">D9/D$15*100</f>
        <v>8.7392549410840541</v>
      </c>
      <c r="F9" s="33">
        <v>1651976</v>
      </c>
      <c r="G9" s="36">
        <f t="shared" ref="G9:G14" si="2">F9/F$15*100</f>
        <v>8.5090706878138338</v>
      </c>
      <c r="H9" s="332">
        <v>1490436</v>
      </c>
      <c r="I9" s="36">
        <f t="shared" ref="I9:I14" si="3">H9/H$15*100</f>
        <v>7.7718068247893584</v>
      </c>
      <c r="J9" s="39">
        <f t="shared" si="0"/>
        <v>107.37568581365889</v>
      </c>
      <c r="K9" s="35">
        <f t="shared" ref="K9:K15" si="4">H9/F9*100</f>
        <v>90.221407574928449</v>
      </c>
      <c r="L9" s="51"/>
    </row>
    <row r="10" spans="2:12" ht="31.5" x14ac:dyDescent="0.25">
      <c r="B10" s="276" t="s">
        <v>85</v>
      </c>
      <c r="C10" s="821" t="s">
        <v>271</v>
      </c>
      <c r="D10" s="33">
        <v>2834717</v>
      </c>
      <c r="E10" s="36">
        <f t="shared" si="1"/>
        <v>16.102241434243442</v>
      </c>
      <c r="F10" s="141">
        <v>3236224</v>
      </c>
      <c r="G10" s="36">
        <f t="shared" si="2"/>
        <v>16.669285012372843</v>
      </c>
      <c r="H10" s="332">
        <v>3558319</v>
      </c>
      <c r="I10" s="36">
        <f t="shared" si="3"/>
        <v>18.55468325307336</v>
      </c>
      <c r="J10" s="39">
        <f t="shared" si="0"/>
        <v>114.16391830295582</v>
      </c>
      <c r="K10" s="35">
        <f t="shared" si="4"/>
        <v>109.95280301981569</v>
      </c>
      <c r="L10" s="51"/>
    </row>
    <row r="11" spans="2:12" ht="16.5" customHeight="1" x14ac:dyDescent="0.25">
      <c r="B11" s="276" t="s">
        <v>87</v>
      </c>
      <c r="C11" s="829" t="s">
        <v>272</v>
      </c>
      <c r="D11" s="33">
        <v>1215334</v>
      </c>
      <c r="E11" s="36">
        <f t="shared" si="1"/>
        <v>6.9035468059932672</v>
      </c>
      <c r="F11" s="141">
        <v>1208613</v>
      </c>
      <c r="G11" s="36">
        <f t="shared" si="2"/>
        <v>6.2253770340554233</v>
      </c>
      <c r="H11" s="332">
        <v>569122</v>
      </c>
      <c r="I11" s="36">
        <f t="shared" si="3"/>
        <v>2.9676592914675766</v>
      </c>
      <c r="J11" s="39">
        <f t="shared" si="0"/>
        <v>99.446983298418374</v>
      </c>
      <c r="K11" s="35">
        <f t="shared" si="4"/>
        <v>47.088853090277865</v>
      </c>
      <c r="L11" s="51"/>
    </row>
    <row r="12" spans="2:12" ht="27.75" customHeight="1" x14ac:dyDescent="0.25">
      <c r="B12" s="276" t="s">
        <v>88</v>
      </c>
      <c r="C12" s="821" t="s">
        <v>273</v>
      </c>
      <c r="D12" s="33">
        <v>746690</v>
      </c>
      <c r="E12" s="36">
        <f t="shared" si="1"/>
        <v>4.2414754829265968</v>
      </c>
      <c r="F12" s="141">
        <v>803516</v>
      </c>
      <c r="G12" s="36">
        <f t="shared" si="2"/>
        <v>4.1387855772659048</v>
      </c>
      <c r="H12" s="332">
        <v>759487</v>
      </c>
      <c r="I12" s="36">
        <f t="shared" si="3"/>
        <v>3.9603084264864745</v>
      </c>
      <c r="J12" s="39">
        <f t="shared" si="0"/>
        <v>107.61038717540077</v>
      </c>
      <c r="K12" s="35">
        <f t="shared" si="4"/>
        <v>94.520457588896804</v>
      </c>
      <c r="L12" s="51"/>
    </row>
    <row r="13" spans="2:12" ht="15.75" x14ac:dyDescent="0.25">
      <c r="B13" s="276" t="s">
        <v>89</v>
      </c>
      <c r="C13" s="829" t="s">
        <v>274</v>
      </c>
      <c r="D13" s="33">
        <v>9071061</v>
      </c>
      <c r="E13" s="36">
        <f t="shared" si="1"/>
        <v>51.526982865220674</v>
      </c>
      <c r="F13" s="141">
        <v>9877414</v>
      </c>
      <c r="G13" s="36">
        <f t="shared" si="2"/>
        <v>50.877018757416572</v>
      </c>
      <c r="H13" s="332">
        <v>9904165</v>
      </c>
      <c r="I13" s="36">
        <f t="shared" si="3"/>
        <v>51.644791954059009</v>
      </c>
      <c r="J13" s="39">
        <f t="shared" si="0"/>
        <v>108.88929089992891</v>
      </c>
      <c r="K13" s="35">
        <f t="shared" si="4"/>
        <v>100.27082999659626</v>
      </c>
      <c r="L13" s="51"/>
    </row>
    <row r="14" spans="2:12" ht="16.5" thickBot="1" x14ac:dyDescent="0.3">
      <c r="B14" s="277" t="s">
        <v>90</v>
      </c>
      <c r="C14" s="829" t="s">
        <v>275</v>
      </c>
      <c r="D14" s="278">
        <v>419349</v>
      </c>
      <c r="E14" s="279">
        <f t="shared" si="1"/>
        <v>2.3820574834131776</v>
      </c>
      <c r="F14" s="325">
        <v>479404</v>
      </c>
      <c r="G14" s="279">
        <f t="shared" si="2"/>
        <v>2.469335222800273</v>
      </c>
      <c r="H14" s="280">
        <v>511868</v>
      </c>
      <c r="I14" s="279">
        <f t="shared" si="3"/>
        <v>2.6691110626630592</v>
      </c>
      <c r="J14" s="282">
        <f t="shared" si="0"/>
        <v>114.32100708479096</v>
      </c>
      <c r="K14" s="38">
        <f t="shared" si="4"/>
        <v>106.77174157912741</v>
      </c>
      <c r="L14" s="125"/>
    </row>
    <row r="15" spans="2:12" ht="17.45" customHeight="1" thickBot="1" x14ac:dyDescent="0.3">
      <c r="B15" s="993" t="s">
        <v>196</v>
      </c>
      <c r="C15" s="994"/>
      <c r="D15" s="17">
        <f t="shared" ref="D15:I15" si="5">SUM(D8:D14)</f>
        <v>17604487</v>
      </c>
      <c r="E15" s="148">
        <f t="shared" si="5"/>
        <v>100</v>
      </c>
      <c r="F15" s="17">
        <f t="shared" si="5"/>
        <v>19414294</v>
      </c>
      <c r="G15" s="148">
        <f t="shared" si="5"/>
        <v>99.999999999999986</v>
      </c>
      <c r="H15" s="17">
        <f t="shared" si="5"/>
        <v>19177471</v>
      </c>
      <c r="I15" s="148">
        <f t="shared" si="5"/>
        <v>100</v>
      </c>
      <c r="J15" s="148">
        <f t="shared" si="0"/>
        <v>110.28037340707515</v>
      </c>
      <c r="K15" s="42">
        <f t="shared" si="4"/>
        <v>98.780161668510829</v>
      </c>
      <c r="L15" s="51"/>
    </row>
    <row r="17" spans="8:8" x14ac:dyDescent="0.25">
      <c r="H17" s="51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pageSetup orientation="portrait" r:id="rId1"/>
  <ignoredErrors>
    <ignoredError sqref="D15 F15 H1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workbookViewId="0">
      <selection activeCell="C20" sqref="C20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</cols>
  <sheetData>
    <row r="3" spans="2:10" ht="15.75" x14ac:dyDescent="0.25">
      <c r="C3" s="5"/>
      <c r="D3" s="4"/>
      <c r="E3" s="4"/>
      <c r="F3" s="4"/>
      <c r="G3" s="4"/>
      <c r="H3" s="4"/>
    </row>
    <row r="4" spans="2:10" ht="15.75" x14ac:dyDescent="0.25">
      <c r="C4" s="4"/>
      <c r="D4" s="4"/>
      <c r="E4" s="4"/>
      <c r="F4" s="4"/>
      <c r="G4" s="4"/>
      <c r="H4" s="4"/>
    </row>
    <row r="5" spans="2:10" ht="16.5" thickBot="1" x14ac:dyDescent="0.3">
      <c r="C5" s="9" t="s">
        <v>13</v>
      </c>
      <c r="D5" s="4"/>
      <c r="E5" s="4"/>
      <c r="F5" s="4"/>
      <c r="G5" s="4"/>
      <c r="H5" s="26" t="s">
        <v>211</v>
      </c>
    </row>
    <row r="6" spans="2:10" ht="20.100000000000001" customHeight="1" thickBot="1" x14ac:dyDescent="0.3">
      <c r="B6" s="977" t="s">
        <v>278</v>
      </c>
      <c r="C6" s="978"/>
      <c r="D6" s="978"/>
      <c r="E6" s="978"/>
      <c r="F6" s="978"/>
      <c r="G6" s="978"/>
      <c r="H6" s="979"/>
    </row>
    <row r="7" spans="2:10" ht="15.75" x14ac:dyDescent="0.25">
      <c r="B7" s="963" t="s">
        <v>178</v>
      </c>
      <c r="C7" s="974" t="s">
        <v>190</v>
      </c>
      <c r="D7" s="974" t="s">
        <v>192</v>
      </c>
      <c r="E7" s="974"/>
      <c r="F7" s="974"/>
      <c r="G7" s="974" t="s">
        <v>191</v>
      </c>
      <c r="H7" s="975"/>
    </row>
    <row r="8" spans="2:10" ht="16.5" thickBot="1" x14ac:dyDescent="0.3">
      <c r="B8" s="964"/>
      <c r="C8" s="973"/>
      <c r="D8" s="239" t="s">
        <v>0</v>
      </c>
      <c r="E8" s="239" t="s">
        <v>74</v>
      </c>
      <c r="F8" s="239" t="s">
        <v>161</v>
      </c>
      <c r="G8" s="239" t="s">
        <v>12</v>
      </c>
      <c r="H8" s="238" t="s">
        <v>152</v>
      </c>
    </row>
    <row r="9" spans="2:10" s="318" customFormat="1" ht="13.5" thickBot="1" x14ac:dyDescent="0.25">
      <c r="B9" s="333">
        <v>1</v>
      </c>
      <c r="C9" s="330">
        <v>2</v>
      </c>
      <c r="D9" s="330">
        <v>3</v>
      </c>
      <c r="E9" s="330">
        <v>4</v>
      </c>
      <c r="F9" s="330">
        <v>5</v>
      </c>
      <c r="G9" s="330">
        <v>6</v>
      </c>
      <c r="H9" s="331">
        <v>7</v>
      </c>
    </row>
    <row r="10" spans="2:10" ht="15.75" x14ac:dyDescent="0.25">
      <c r="B10" s="296" t="s">
        <v>83</v>
      </c>
      <c r="C10" s="830" t="s">
        <v>238</v>
      </c>
      <c r="D10" s="145">
        <v>91645</v>
      </c>
      <c r="E10" s="143">
        <v>96979</v>
      </c>
      <c r="F10" s="143">
        <v>99926</v>
      </c>
      <c r="G10" s="419">
        <f>E10/D10*100</f>
        <v>105.82028479458781</v>
      </c>
      <c r="H10" s="420">
        <f>F10/E10*100</f>
        <v>103.03880221491251</v>
      </c>
    </row>
    <row r="11" spans="2:10" ht="16.5" thickBot="1" x14ac:dyDescent="0.3">
      <c r="B11" s="409" t="s">
        <v>84</v>
      </c>
      <c r="C11" s="825" t="s">
        <v>239</v>
      </c>
      <c r="D11" s="278">
        <v>8712454</v>
      </c>
      <c r="E11" s="325">
        <v>9476470</v>
      </c>
      <c r="F11" s="325">
        <v>9504102</v>
      </c>
      <c r="G11" s="421">
        <f>E11/D11*100</f>
        <v>108.7692399868051</v>
      </c>
      <c r="H11" s="422">
        <f t="shared" ref="H11:H12" si="0">F11/E11*100</f>
        <v>100.29158536881349</v>
      </c>
    </row>
    <row r="12" spans="2:10" ht="17.45" customHeight="1" thickBot="1" x14ac:dyDescent="0.3">
      <c r="B12" s="993" t="s">
        <v>196</v>
      </c>
      <c r="C12" s="994"/>
      <c r="D12" s="17">
        <f>SUM(D10:D11)</f>
        <v>8804099</v>
      </c>
      <c r="E12" s="293">
        <f>SUM(E10:E11)</f>
        <v>9573449</v>
      </c>
      <c r="F12" s="293">
        <f>F10+F11</f>
        <v>9604028</v>
      </c>
      <c r="G12" s="423">
        <f>E12/D12*100</f>
        <v>108.73854326263255</v>
      </c>
      <c r="H12" s="424">
        <f t="shared" si="0"/>
        <v>100.31941466445373</v>
      </c>
      <c r="I12" s="51"/>
      <c r="J12" s="51"/>
    </row>
    <row r="13" spans="2:10" ht="15.75" x14ac:dyDescent="0.25">
      <c r="C13" s="4"/>
      <c r="D13" s="4"/>
      <c r="E13" s="4"/>
      <c r="F13" s="4"/>
      <c r="G13" s="4"/>
      <c r="H13" s="4"/>
    </row>
    <row r="14" spans="2:10" x14ac:dyDescent="0.25">
      <c r="F14" s="51"/>
    </row>
  </sheetData>
  <mergeCells count="6">
    <mergeCell ref="B6:H6"/>
    <mergeCell ref="B12:C12"/>
    <mergeCell ref="C7:C8"/>
    <mergeCell ref="D7:F7"/>
    <mergeCell ref="G7:H7"/>
    <mergeCell ref="B7:B8"/>
  </mergeCells>
  <pageMargins left="0.7" right="0.7" top="0.75" bottom="0.75" header="0.3" footer="0.3"/>
  <pageSetup paperSize="9" orientation="portrait" verticalDpi="0" r:id="rId1"/>
  <ignoredErrors>
    <ignoredError sqref="D12:E12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"/>
  <sheetViews>
    <sheetView zoomScaleNormal="100" workbookViewId="0">
      <selection activeCell="C36" sqref="C36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3" spans="2:14" ht="15.75" x14ac:dyDescent="0.25">
      <c r="C3" s="3"/>
      <c r="D3" s="4"/>
      <c r="E3" s="4"/>
      <c r="F3" s="4"/>
      <c r="G3" s="4"/>
      <c r="H3" s="4"/>
      <c r="I3" s="4"/>
      <c r="J3" s="4"/>
      <c r="K3" s="4"/>
    </row>
    <row r="4" spans="2:14" ht="15.75" x14ac:dyDescent="0.25">
      <c r="C4" s="4"/>
      <c r="D4" s="4"/>
      <c r="E4" s="4"/>
      <c r="F4" s="4"/>
      <c r="G4" s="4"/>
      <c r="H4" s="4"/>
      <c r="I4" s="4"/>
      <c r="J4" s="4"/>
      <c r="K4" s="4"/>
    </row>
    <row r="5" spans="2:14" ht="16.5" thickBot="1" x14ac:dyDescent="0.3">
      <c r="C5" s="7" t="s">
        <v>14</v>
      </c>
      <c r="D5" s="4"/>
      <c r="E5" s="4"/>
      <c r="F5" s="4"/>
      <c r="G5" s="4"/>
      <c r="H5" s="4"/>
      <c r="I5" s="4"/>
      <c r="J5" s="4"/>
      <c r="K5" s="26" t="s">
        <v>188</v>
      </c>
    </row>
    <row r="6" spans="2:14" ht="20.100000000000001" customHeight="1" thickBot="1" x14ac:dyDescent="0.3">
      <c r="B6" s="977" t="s">
        <v>282</v>
      </c>
      <c r="C6" s="978"/>
      <c r="D6" s="978"/>
      <c r="E6" s="978"/>
      <c r="F6" s="978"/>
      <c r="G6" s="978"/>
      <c r="H6" s="978"/>
      <c r="I6" s="978"/>
      <c r="J6" s="978"/>
      <c r="K6" s="979"/>
    </row>
    <row r="7" spans="2:14" ht="15.75" x14ac:dyDescent="0.25">
      <c r="B7" s="963" t="s">
        <v>178</v>
      </c>
      <c r="C7" s="997" t="s">
        <v>281</v>
      </c>
      <c r="D7" s="974" t="s">
        <v>0</v>
      </c>
      <c r="E7" s="974"/>
      <c r="F7" s="974" t="s">
        <v>74</v>
      </c>
      <c r="G7" s="974"/>
      <c r="H7" s="974" t="s">
        <v>161</v>
      </c>
      <c r="I7" s="974"/>
      <c r="J7" s="995" t="s">
        <v>277</v>
      </c>
      <c r="K7" s="996"/>
    </row>
    <row r="8" spans="2:14" ht="16.5" thickBot="1" x14ac:dyDescent="0.3">
      <c r="B8" s="964"/>
      <c r="C8" s="998"/>
      <c r="D8" s="790" t="s">
        <v>192</v>
      </c>
      <c r="E8" s="790" t="s">
        <v>193</v>
      </c>
      <c r="F8" s="790" t="s">
        <v>192</v>
      </c>
      <c r="G8" s="790" t="s">
        <v>193</v>
      </c>
      <c r="H8" s="790" t="s">
        <v>192</v>
      </c>
      <c r="I8" s="790" t="s">
        <v>193</v>
      </c>
      <c r="J8" s="239" t="s">
        <v>148</v>
      </c>
      <c r="K8" s="238" t="s">
        <v>149</v>
      </c>
    </row>
    <row r="9" spans="2:14" ht="16.350000000000001" customHeight="1" thickBot="1" x14ac:dyDescent="0.3">
      <c r="B9" s="333">
        <v>1</v>
      </c>
      <c r="C9" s="330">
        <v>2</v>
      </c>
      <c r="D9" s="330">
        <v>3</v>
      </c>
      <c r="E9" s="330">
        <v>4</v>
      </c>
      <c r="F9" s="330">
        <v>5</v>
      </c>
      <c r="G9" s="330">
        <v>6</v>
      </c>
      <c r="H9" s="330">
        <v>7</v>
      </c>
      <c r="I9" s="330">
        <v>8</v>
      </c>
      <c r="J9" s="330">
        <v>9</v>
      </c>
      <c r="K9" s="331">
        <v>10</v>
      </c>
    </row>
    <row r="10" spans="2:14" ht="17.45" customHeight="1" x14ac:dyDescent="0.25">
      <c r="B10" s="273" t="s">
        <v>83</v>
      </c>
      <c r="C10" s="821" t="s">
        <v>279</v>
      </c>
      <c r="D10" s="145">
        <v>4977201</v>
      </c>
      <c r="E10" s="144">
        <f>D10/D12*100</f>
        <v>56.532769565630737</v>
      </c>
      <c r="F10" s="145">
        <v>5634426</v>
      </c>
      <c r="G10" s="144">
        <f>F10/F12*100</f>
        <v>58.854713698271119</v>
      </c>
      <c r="H10" s="145">
        <v>5852911</v>
      </c>
      <c r="I10" s="144">
        <f>H10/H12*100</f>
        <v>60.942252563195353</v>
      </c>
      <c r="J10" s="146">
        <f>F10/D10*100</f>
        <v>113.20471084049046</v>
      </c>
      <c r="K10" s="147">
        <f>H10/F10*100</f>
        <v>103.87767982044667</v>
      </c>
      <c r="L10" s="51"/>
      <c r="M10" s="125"/>
      <c r="N10" s="125"/>
    </row>
    <row r="11" spans="2:14" ht="16.5" thickBot="1" x14ac:dyDescent="0.3">
      <c r="B11" s="277" t="s">
        <v>84</v>
      </c>
      <c r="C11" s="822" t="s">
        <v>280</v>
      </c>
      <c r="D11" s="278">
        <v>3826898</v>
      </c>
      <c r="E11" s="279">
        <f>D11/D12*100</f>
        <v>43.467230434369263</v>
      </c>
      <c r="F11" s="278">
        <v>3939023</v>
      </c>
      <c r="G11" s="279">
        <f>F11/F12*100</f>
        <v>41.145286301728873</v>
      </c>
      <c r="H11" s="278">
        <v>3751117</v>
      </c>
      <c r="I11" s="279">
        <f>H11/H12*100</f>
        <v>39.05774743680464</v>
      </c>
      <c r="J11" s="282">
        <f>F11/D11*100</f>
        <v>102.92991869655266</v>
      </c>
      <c r="K11" s="38">
        <f t="shared" ref="K11:K12" si="0">H11/F11*100</f>
        <v>95.229629276092069</v>
      </c>
      <c r="L11" s="51"/>
      <c r="M11" s="125"/>
      <c r="N11" s="125"/>
    </row>
    <row r="12" spans="2:14" ht="22.35" customHeight="1" thickBot="1" x14ac:dyDescent="0.3">
      <c r="B12" s="993" t="s">
        <v>196</v>
      </c>
      <c r="C12" s="994"/>
      <c r="D12" s="17">
        <f>SUM(D10:D11)</f>
        <v>8804099</v>
      </c>
      <c r="E12" s="148">
        <f>SUM(E10:E11)</f>
        <v>100</v>
      </c>
      <c r="F12" s="17">
        <f>SUM(F10:F11)</f>
        <v>9573449</v>
      </c>
      <c r="G12" s="148">
        <f>SUM(G10:G11)</f>
        <v>100</v>
      </c>
      <c r="H12" s="17">
        <f>H10+H11</f>
        <v>9604028</v>
      </c>
      <c r="I12" s="148">
        <f>SUM(I10:I11)</f>
        <v>100</v>
      </c>
      <c r="J12" s="148">
        <f>F12/D12*100</f>
        <v>108.73854326263255</v>
      </c>
      <c r="K12" s="42">
        <f t="shared" si="0"/>
        <v>100.31941466445373</v>
      </c>
      <c r="L12" s="51"/>
      <c r="M12" s="125"/>
      <c r="N12" s="125"/>
    </row>
    <row r="13" spans="2:14" ht="15.75" x14ac:dyDescent="0.25">
      <c r="C13" s="11"/>
      <c r="D13" s="4"/>
      <c r="E13" s="4"/>
      <c r="F13" s="4"/>
      <c r="G13" s="4"/>
      <c r="H13" s="4"/>
      <c r="I13" s="4"/>
      <c r="J13" s="4"/>
      <c r="K13" s="4"/>
    </row>
  </sheetData>
  <mergeCells count="8">
    <mergeCell ref="J7:K7"/>
    <mergeCell ref="B6:K6"/>
    <mergeCell ref="B7:B8"/>
    <mergeCell ref="B12:C12"/>
    <mergeCell ref="C7:C8"/>
    <mergeCell ref="D7:E7"/>
    <mergeCell ref="F7:G7"/>
    <mergeCell ref="H7:I7"/>
  </mergeCells>
  <pageMargins left="0.7" right="0.7" top="0.75" bottom="0.75" header="0.3" footer="0.3"/>
  <pageSetup paperSize="9" orientation="portrait" verticalDpi="0" r:id="rId1"/>
  <ignoredErrors>
    <ignoredError sqref="D12:G12" formulaRange="1"/>
    <ignoredError sqref="H1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D19" sqref="D19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2" spans="2:8" ht="16.5" thickBot="1" x14ac:dyDescent="0.3">
      <c r="C2" s="7" t="s">
        <v>14</v>
      </c>
      <c r="D2" s="4"/>
      <c r="E2" s="4"/>
      <c r="F2" s="4"/>
      <c r="G2" s="4"/>
      <c r="H2" s="27" t="s">
        <v>188</v>
      </c>
    </row>
    <row r="3" spans="2:8" ht="20.100000000000001" customHeight="1" thickBot="1" x14ac:dyDescent="0.3">
      <c r="B3" s="969" t="s">
        <v>291</v>
      </c>
      <c r="C3" s="970"/>
      <c r="D3" s="970"/>
      <c r="E3" s="970"/>
      <c r="F3" s="970"/>
      <c r="G3" s="970"/>
      <c r="H3" s="971"/>
    </row>
    <row r="4" spans="2:8" x14ac:dyDescent="0.25">
      <c r="B4" s="963" t="s">
        <v>178</v>
      </c>
      <c r="C4" s="997" t="s">
        <v>215</v>
      </c>
      <c r="D4" s="237" t="s">
        <v>0</v>
      </c>
      <c r="E4" s="237" t="s">
        <v>74</v>
      </c>
      <c r="F4" s="237" t="s">
        <v>161</v>
      </c>
      <c r="G4" s="995" t="s">
        <v>283</v>
      </c>
      <c r="H4" s="996"/>
    </row>
    <row r="5" spans="2:8" ht="16.5" thickBot="1" x14ac:dyDescent="0.3">
      <c r="B5" s="964"/>
      <c r="C5" s="998"/>
      <c r="D5" s="239" t="s">
        <v>192</v>
      </c>
      <c r="E5" s="790" t="s">
        <v>192</v>
      </c>
      <c r="F5" s="790" t="s">
        <v>192</v>
      </c>
      <c r="G5" s="239" t="s">
        <v>11</v>
      </c>
      <c r="H5" s="238" t="s">
        <v>12</v>
      </c>
    </row>
    <row r="6" spans="2:8" thickBot="1" x14ac:dyDescent="0.3">
      <c r="B6" s="324">
        <v>1</v>
      </c>
      <c r="C6" s="330">
        <v>2</v>
      </c>
      <c r="D6" s="330">
        <v>3</v>
      </c>
      <c r="E6" s="330">
        <v>4</v>
      </c>
      <c r="F6" s="330">
        <v>5</v>
      </c>
      <c r="G6" s="330">
        <v>6</v>
      </c>
      <c r="H6" s="331">
        <v>7</v>
      </c>
    </row>
    <row r="7" spans="2:8" ht="17.100000000000001" customHeight="1" x14ac:dyDescent="0.25">
      <c r="B7" s="273" t="s">
        <v>83</v>
      </c>
      <c r="C7" s="831" t="s">
        <v>284</v>
      </c>
      <c r="D7" s="426">
        <v>6853979</v>
      </c>
      <c r="E7" s="426">
        <v>7400278</v>
      </c>
      <c r="F7" s="676">
        <v>7338621</v>
      </c>
      <c r="G7" s="427">
        <f>E7/D7*100</f>
        <v>107.97053798968452</v>
      </c>
      <c r="H7" s="428">
        <f>F7/E7*100</f>
        <v>99.166828597520251</v>
      </c>
    </row>
    <row r="8" spans="2:8" ht="17.100000000000001" customHeight="1" x14ac:dyDescent="0.25">
      <c r="B8" s="276" t="s">
        <v>84</v>
      </c>
      <c r="C8" s="830" t="s">
        <v>285</v>
      </c>
      <c r="D8" s="43">
        <f>D9+D10</f>
        <v>8804099</v>
      </c>
      <c r="E8" s="43">
        <f>E9+E10</f>
        <v>9573449</v>
      </c>
      <c r="F8" s="43">
        <f>F9+F10</f>
        <v>9604028</v>
      </c>
      <c r="G8" s="425">
        <f t="shared" ref="G8:G10" si="0">E8/D8*100</f>
        <v>108.73854326263255</v>
      </c>
      <c r="H8" s="429">
        <f t="shared" ref="H8:H10" si="1">F8/E8*100</f>
        <v>100.31941466445373</v>
      </c>
    </row>
    <row r="9" spans="2:8" ht="17.100000000000001" customHeight="1" x14ac:dyDescent="0.25">
      <c r="B9" s="276" t="s">
        <v>108</v>
      </c>
      <c r="C9" s="830" t="s">
        <v>286</v>
      </c>
      <c r="D9" s="43">
        <v>4126382</v>
      </c>
      <c r="E9" s="43">
        <v>4280620</v>
      </c>
      <c r="F9" s="43">
        <v>4089664</v>
      </c>
      <c r="G9" s="425">
        <f t="shared" si="0"/>
        <v>103.73785073703792</v>
      </c>
      <c r="H9" s="429">
        <f t="shared" si="1"/>
        <v>95.539057426260683</v>
      </c>
    </row>
    <row r="10" spans="2:8" ht="17.100000000000001" customHeight="1" thickBot="1" x14ac:dyDescent="0.3">
      <c r="B10" s="277" t="s">
        <v>109</v>
      </c>
      <c r="C10" s="825" t="s">
        <v>287</v>
      </c>
      <c r="D10" s="430">
        <v>4677717</v>
      </c>
      <c r="E10" s="430">
        <v>5292829</v>
      </c>
      <c r="F10" s="430">
        <v>5514364</v>
      </c>
      <c r="G10" s="431">
        <f t="shared" si="0"/>
        <v>113.1498335619705</v>
      </c>
      <c r="H10" s="432">
        <f t="shared" si="1"/>
        <v>104.18556881395564</v>
      </c>
    </row>
    <row r="11" spans="2:8" ht="17.100000000000001" customHeight="1" thickBot="1" x14ac:dyDescent="0.3">
      <c r="B11" s="442" t="s">
        <v>85</v>
      </c>
      <c r="C11" s="832" t="s">
        <v>288</v>
      </c>
      <c r="D11" s="433">
        <f>D7/D8</f>
        <v>0.77849862887729904</v>
      </c>
      <c r="E11" s="433">
        <f t="shared" ref="E11" si="2">E7/E8</f>
        <v>0.77300020086804666</v>
      </c>
      <c r="F11" s="433">
        <f>F7/F8</f>
        <v>0.76411907587108241</v>
      </c>
      <c r="G11" s="434" t="s">
        <v>26</v>
      </c>
      <c r="H11" s="435" t="s">
        <v>26</v>
      </c>
    </row>
    <row r="12" spans="2:8" ht="17.100000000000001" customHeight="1" thickBot="1" x14ac:dyDescent="0.3">
      <c r="B12" s="442" t="s">
        <v>87</v>
      </c>
      <c r="C12" s="825" t="s">
        <v>289</v>
      </c>
      <c r="D12" s="436">
        <v>9071061</v>
      </c>
      <c r="E12" s="436">
        <v>9877414</v>
      </c>
      <c r="F12" s="436">
        <v>9904165</v>
      </c>
      <c r="G12" s="437">
        <f>E12/D12*100</f>
        <v>108.88929089992891</v>
      </c>
      <c r="H12" s="438">
        <f>F12/E12*100</f>
        <v>100.27082999659626</v>
      </c>
    </row>
    <row r="13" spans="2:8" ht="16.5" customHeight="1" thickBot="1" x14ac:dyDescent="0.3">
      <c r="B13" s="442" t="s">
        <v>88</v>
      </c>
      <c r="C13" s="833" t="s">
        <v>290</v>
      </c>
      <c r="D13" s="439">
        <f>D7/D12</f>
        <v>0.75558735631917806</v>
      </c>
      <c r="E13" s="439">
        <f t="shared" ref="E13" si="3">E7/E12</f>
        <v>0.74921209134293654</v>
      </c>
      <c r="F13" s="439">
        <f>F7/F12</f>
        <v>0.74096312006110565</v>
      </c>
      <c r="G13" s="440" t="s">
        <v>26</v>
      </c>
      <c r="H13" s="441" t="s">
        <v>26</v>
      </c>
    </row>
  </sheetData>
  <mergeCells count="4">
    <mergeCell ref="C4:C5"/>
    <mergeCell ref="G4:H4"/>
    <mergeCell ref="B4:B5"/>
    <mergeCell ref="B3:H3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9"/>
  <sheetViews>
    <sheetView topLeftCell="B16" zoomScaleNormal="100" workbookViewId="0">
      <selection activeCell="C32" sqref="C32"/>
    </sheetView>
  </sheetViews>
  <sheetFormatPr defaultColWidth="8.85546875" defaultRowHeight="15" x14ac:dyDescent="0.25"/>
  <cols>
    <col min="1" max="1" width="8.85546875" style="18" customWidth="1"/>
    <col min="2" max="2" width="9.85546875" style="18" customWidth="1"/>
    <col min="3" max="3" width="72.140625" style="18" customWidth="1"/>
    <col min="4" max="4" width="16.140625" style="18" customWidth="1"/>
    <col min="5" max="5" width="16.42578125" style="18" customWidth="1"/>
    <col min="6" max="6" width="15.28515625" style="18" customWidth="1"/>
    <col min="7" max="7" width="11" style="18" customWidth="1"/>
    <col min="8" max="8" width="10.42578125" style="18" customWidth="1"/>
    <col min="9" max="9" width="8.85546875" style="18"/>
    <col min="10" max="10" width="11.42578125" style="18" bestFit="1" customWidth="1"/>
    <col min="11" max="11" width="11.140625" style="18" customWidth="1"/>
    <col min="12" max="16384" width="8.85546875" style="18"/>
  </cols>
  <sheetData>
    <row r="3" spans="2:14" ht="16.5" thickBot="1" x14ac:dyDescent="0.3">
      <c r="B3" s="45" t="s">
        <v>56</v>
      </c>
      <c r="C3" s="46"/>
      <c r="D3" s="46"/>
      <c r="E3" s="46"/>
      <c r="F3" s="46"/>
      <c r="G3" s="46"/>
      <c r="H3" s="47" t="s">
        <v>292</v>
      </c>
    </row>
    <row r="4" spans="2:14" ht="20.100000000000001" customHeight="1" thickBot="1" x14ac:dyDescent="0.3">
      <c r="B4" s="999" t="s">
        <v>293</v>
      </c>
      <c r="C4" s="1000"/>
      <c r="D4" s="1000"/>
      <c r="E4" s="1000"/>
      <c r="F4" s="1000"/>
      <c r="G4" s="1000"/>
      <c r="H4" s="1001"/>
    </row>
    <row r="5" spans="2:14" ht="20.100000000000001" customHeight="1" thickBot="1" x14ac:dyDescent="0.3">
      <c r="B5" s="447" t="s">
        <v>178</v>
      </c>
      <c r="C5" s="448" t="s">
        <v>215</v>
      </c>
      <c r="D5" s="449" t="s">
        <v>0</v>
      </c>
      <c r="E5" s="449" t="s">
        <v>74</v>
      </c>
      <c r="F5" s="449" t="s">
        <v>161</v>
      </c>
      <c r="G5" s="1002" t="s">
        <v>191</v>
      </c>
      <c r="H5" s="1003"/>
    </row>
    <row r="6" spans="2:14" ht="15" customHeight="1" thickBot="1" x14ac:dyDescent="0.3">
      <c r="B6" s="450">
        <v>1</v>
      </c>
      <c r="C6" s="451">
        <v>2</v>
      </c>
      <c r="D6" s="452">
        <v>3</v>
      </c>
      <c r="E6" s="452">
        <v>4</v>
      </c>
      <c r="F6" s="452">
        <v>5</v>
      </c>
      <c r="G6" s="452" t="s">
        <v>153</v>
      </c>
      <c r="H6" s="453" t="s">
        <v>154</v>
      </c>
    </row>
    <row r="7" spans="2:14" ht="20.100000000000001" customHeight="1" thickBot="1" x14ac:dyDescent="0.3">
      <c r="B7" s="454">
        <v>1</v>
      </c>
      <c r="C7" s="834" t="s">
        <v>294</v>
      </c>
      <c r="D7" s="455">
        <f>D8+D24</f>
        <v>2478985</v>
      </c>
      <c r="E7" s="66">
        <f>E8+E24</f>
        <v>2690298</v>
      </c>
      <c r="F7" s="66">
        <f>F8+F24</f>
        <v>2695700</v>
      </c>
      <c r="G7" s="675">
        <f>E7/D7*100</f>
        <v>108.52417420839578</v>
      </c>
      <c r="H7" s="456">
        <f>F7/E7*100</f>
        <v>100.2007955995953</v>
      </c>
      <c r="I7" s="60"/>
      <c r="J7" s="778"/>
      <c r="K7" s="139"/>
      <c r="L7" s="60"/>
      <c r="M7" s="60"/>
      <c r="N7" s="60"/>
    </row>
    <row r="8" spans="2:14" ht="20.100000000000001" customHeight="1" thickBot="1" x14ac:dyDescent="0.3">
      <c r="B8" s="457" t="s">
        <v>15</v>
      </c>
      <c r="C8" s="835" t="s">
        <v>295</v>
      </c>
      <c r="D8" s="458">
        <f>D9+D23</f>
        <v>2351425</v>
      </c>
      <c r="E8" s="459">
        <f>E9+E23</f>
        <v>2656534</v>
      </c>
      <c r="F8" s="459">
        <f>F9+F23</f>
        <v>2575090</v>
      </c>
      <c r="G8" s="675">
        <f t="shared" ref="G8:G29" si="0">E8/D8*100</f>
        <v>112.97549358367797</v>
      </c>
      <c r="H8" s="456">
        <f t="shared" ref="H8:H29" si="1">F8/E8*100</f>
        <v>96.934200729220848</v>
      </c>
      <c r="I8" s="60"/>
      <c r="J8" s="778"/>
      <c r="K8" s="139"/>
      <c r="L8" s="60"/>
      <c r="M8" s="60"/>
      <c r="N8" s="60"/>
    </row>
    <row r="9" spans="2:14" ht="20.100000000000001" customHeight="1" thickBot="1" x14ac:dyDescent="0.3">
      <c r="B9" s="457" t="s">
        <v>16</v>
      </c>
      <c r="C9" s="835" t="s">
        <v>296</v>
      </c>
      <c r="D9" s="458">
        <f>SUM(D10:D22)</f>
        <v>2351425</v>
      </c>
      <c r="E9" s="459">
        <f>SUM(E10:E22)</f>
        <v>2656534</v>
      </c>
      <c r="F9" s="459">
        <f>SUM(F10:F22)</f>
        <v>2575090</v>
      </c>
      <c r="G9" s="675">
        <f t="shared" si="0"/>
        <v>112.97549358367797</v>
      </c>
      <c r="H9" s="456">
        <f t="shared" si="1"/>
        <v>96.934200729220848</v>
      </c>
      <c r="I9" s="139"/>
      <c r="J9" s="778"/>
      <c r="K9" s="60"/>
      <c r="L9" s="60"/>
      <c r="M9" s="60"/>
      <c r="N9" s="60"/>
    </row>
    <row r="10" spans="2:14" ht="15.95" customHeight="1" thickBot="1" x14ac:dyDescent="0.3">
      <c r="B10" s="460" t="s">
        <v>17</v>
      </c>
      <c r="C10" s="836" t="s">
        <v>297</v>
      </c>
      <c r="D10" s="461">
        <v>1290878</v>
      </c>
      <c r="E10" s="462">
        <v>1299335</v>
      </c>
      <c r="F10" s="462">
        <v>1299335</v>
      </c>
      <c r="G10" s="676">
        <f t="shared" si="0"/>
        <v>100.65513549692535</v>
      </c>
      <c r="H10" s="258">
        <f t="shared" si="1"/>
        <v>100</v>
      </c>
      <c r="J10" s="756"/>
      <c r="K10" s="60"/>
      <c r="L10" s="60"/>
      <c r="M10" s="60"/>
      <c r="N10" s="60"/>
    </row>
    <row r="11" spans="2:14" ht="15.95" customHeight="1" thickBot="1" x14ac:dyDescent="0.3">
      <c r="B11" s="463" t="s">
        <v>18</v>
      </c>
      <c r="C11" s="836" t="s">
        <v>298</v>
      </c>
      <c r="D11" s="445">
        <v>137290</v>
      </c>
      <c r="E11" s="446">
        <v>137290</v>
      </c>
      <c r="F11" s="446">
        <v>137290</v>
      </c>
      <c r="G11" s="677">
        <f t="shared" si="0"/>
        <v>100</v>
      </c>
      <c r="H11" s="372">
        <f t="shared" si="1"/>
        <v>100</v>
      </c>
      <c r="J11" s="756"/>
      <c r="K11" s="60"/>
      <c r="L11" s="60"/>
      <c r="M11" s="60"/>
      <c r="N11" s="60"/>
    </row>
    <row r="12" spans="2:14" ht="15.95" customHeight="1" thickBot="1" x14ac:dyDescent="0.3">
      <c r="B12" s="463" t="s">
        <v>19</v>
      </c>
      <c r="C12" s="836" t="s">
        <v>299</v>
      </c>
      <c r="D12" s="443">
        <v>-215</v>
      </c>
      <c r="E12" s="444">
        <v>-215</v>
      </c>
      <c r="F12" s="444">
        <v>-214</v>
      </c>
      <c r="G12" s="677">
        <f t="shared" si="0"/>
        <v>100</v>
      </c>
      <c r="H12" s="372">
        <f>F12/E12*100</f>
        <v>99.534883720930239</v>
      </c>
      <c r="J12" s="756"/>
      <c r="K12" s="60"/>
      <c r="L12" s="60"/>
      <c r="M12" s="60"/>
      <c r="N12" s="60"/>
    </row>
    <row r="13" spans="2:14" ht="15.95" customHeight="1" thickBot="1" x14ac:dyDescent="0.3">
      <c r="B13" s="463" t="s">
        <v>20</v>
      </c>
      <c r="C13" s="836" t="s">
        <v>300</v>
      </c>
      <c r="D13" s="443">
        <v>238344</v>
      </c>
      <c r="E13" s="444">
        <v>403027</v>
      </c>
      <c r="F13" s="444">
        <v>338145</v>
      </c>
      <c r="G13" s="677">
        <f t="shared" si="0"/>
        <v>169.09466988890009</v>
      </c>
      <c r="H13" s="372">
        <f>F13/E13*100</f>
        <v>83.901326710121154</v>
      </c>
      <c r="J13" s="756"/>
      <c r="K13" s="60"/>
      <c r="L13" s="60"/>
      <c r="M13" s="60"/>
      <c r="N13" s="60"/>
    </row>
    <row r="14" spans="2:14" ht="15.95" customHeight="1" thickBot="1" x14ac:dyDescent="0.3">
      <c r="B14" s="463" t="s">
        <v>21</v>
      </c>
      <c r="C14" s="836" t="s">
        <v>301</v>
      </c>
      <c r="D14" s="443">
        <v>-34743</v>
      </c>
      <c r="E14" s="444">
        <v>-36302</v>
      </c>
      <c r="F14" s="444">
        <v>-152404</v>
      </c>
      <c r="G14" s="677">
        <f t="shared" si="0"/>
        <v>104.48723483867255</v>
      </c>
      <c r="H14" s="372">
        <f t="shared" si="1"/>
        <v>419.82259930582336</v>
      </c>
      <c r="J14" s="756"/>
      <c r="K14" s="60"/>
      <c r="L14" s="60"/>
      <c r="M14" s="60"/>
      <c r="N14" s="60"/>
    </row>
    <row r="15" spans="2:14" ht="15.95" customHeight="1" thickBot="1" x14ac:dyDescent="0.3">
      <c r="B15" s="463" t="s">
        <v>22</v>
      </c>
      <c r="C15" s="836" t="s">
        <v>302</v>
      </c>
      <c r="D15" s="443">
        <v>10296</v>
      </c>
      <c r="E15" s="444">
        <v>26630</v>
      </c>
      <c r="F15" s="444">
        <v>24506</v>
      </c>
      <c r="G15" s="677">
        <f t="shared" si="0"/>
        <v>258.64413364413366</v>
      </c>
      <c r="H15" s="372">
        <f t="shared" si="1"/>
        <v>92.024033045437477</v>
      </c>
      <c r="J15" s="756"/>
      <c r="K15" s="60"/>
      <c r="L15" s="60"/>
      <c r="M15" s="60"/>
      <c r="N15" s="60"/>
    </row>
    <row r="16" spans="2:14" ht="15.95" customHeight="1" thickBot="1" x14ac:dyDescent="0.3">
      <c r="B16" s="463" t="s">
        <v>23</v>
      </c>
      <c r="C16" s="836" t="s">
        <v>303</v>
      </c>
      <c r="D16" s="443">
        <v>876626</v>
      </c>
      <c r="E16" s="444">
        <v>970088</v>
      </c>
      <c r="F16" s="444">
        <v>1000157</v>
      </c>
      <c r="G16" s="677">
        <f t="shared" si="0"/>
        <v>110.66155920540801</v>
      </c>
      <c r="H16" s="372">
        <f t="shared" si="1"/>
        <v>103.09961570496698</v>
      </c>
      <c r="J16" s="756"/>
      <c r="K16" s="60"/>
      <c r="L16" s="60"/>
      <c r="M16" s="60"/>
      <c r="N16" s="60"/>
    </row>
    <row r="17" spans="2:14" ht="15.95" customHeight="1" thickBot="1" x14ac:dyDescent="0.3">
      <c r="B17" s="463" t="s">
        <v>24</v>
      </c>
      <c r="C17" s="836" t="s">
        <v>304</v>
      </c>
      <c r="D17" s="443">
        <v>-56116</v>
      </c>
      <c r="E17" s="444">
        <v>-57589</v>
      </c>
      <c r="F17" s="444">
        <v>-53464</v>
      </c>
      <c r="G17" s="677">
        <f t="shared" si="0"/>
        <v>102.62491980896714</v>
      </c>
      <c r="H17" s="372">
        <f t="shared" si="1"/>
        <v>92.837173765823337</v>
      </c>
      <c r="I17" s="60"/>
      <c r="J17" s="756"/>
      <c r="K17" s="60"/>
      <c r="L17" s="60"/>
      <c r="M17" s="60"/>
      <c r="N17" s="60"/>
    </row>
    <row r="18" spans="2:14" ht="30" customHeight="1" thickBot="1" x14ac:dyDescent="0.3">
      <c r="B18" s="463" t="s">
        <v>25</v>
      </c>
      <c r="C18" s="836" t="s">
        <v>305</v>
      </c>
      <c r="D18" s="443">
        <v>-101</v>
      </c>
      <c r="E18" s="444">
        <v>-14</v>
      </c>
      <c r="F18" s="444">
        <v>-23</v>
      </c>
      <c r="G18" s="677">
        <f t="shared" si="0"/>
        <v>13.861386138613863</v>
      </c>
      <c r="H18" s="372">
        <f>F18/E18*100</f>
        <v>164.28571428571428</v>
      </c>
      <c r="J18" s="756"/>
      <c r="K18" s="60"/>
      <c r="L18" s="60"/>
      <c r="M18" s="60"/>
      <c r="N18" s="60"/>
    </row>
    <row r="19" spans="2:14" ht="30" customHeight="1" thickBot="1" x14ac:dyDescent="0.3">
      <c r="B19" s="463" t="s">
        <v>27</v>
      </c>
      <c r="C19" s="836" t="s">
        <v>306</v>
      </c>
      <c r="D19" s="443">
        <v>0</v>
      </c>
      <c r="E19" s="444">
        <v>-1255</v>
      </c>
      <c r="F19" s="444">
        <v>0</v>
      </c>
      <c r="G19" s="678" t="s">
        <v>26</v>
      </c>
      <c r="H19" s="372">
        <f t="shared" si="1"/>
        <v>0</v>
      </c>
      <c r="J19" s="756"/>
      <c r="K19" s="60"/>
      <c r="L19" s="60"/>
      <c r="M19" s="60"/>
      <c r="N19" s="60"/>
    </row>
    <row r="20" spans="2:14" ht="30" customHeight="1" thickBot="1" x14ac:dyDescent="0.3">
      <c r="B20" s="463" t="s">
        <v>28</v>
      </c>
      <c r="C20" s="836" t="s">
        <v>307</v>
      </c>
      <c r="D20" s="443">
        <v>-1625</v>
      </c>
      <c r="E20" s="444">
        <v>-1349</v>
      </c>
      <c r="F20" s="444">
        <v>-1984</v>
      </c>
      <c r="G20" s="677">
        <f t="shared" si="0"/>
        <v>83.015384615384619</v>
      </c>
      <c r="H20" s="372">
        <f t="shared" si="1"/>
        <v>147.07190511489995</v>
      </c>
      <c r="J20" s="756"/>
      <c r="K20" s="60"/>
      <c r="L20" s="60"/>
      <c r="M20" s="60"/>
      <c r="N20" s="60"/>
    </row>
    <row r="21" spans="2:14" ht="30" customHeight="1" thickBot="1" x14ac:dyDescent="0.3">
      <c r="B21" s="463" t="s">
        <v>29</v>
      </c>
      <c r="C21" s="836" t="s">
        <v>308</v>
      </c>
      <c r="D21" s="443">
        <v>-12118</v>
      </c>
      <c r="E21" s="444">
        <v>-15950</v>
      </c>
      <c r="F21" s="444">
        <v>-16254</v>
      </c>
      <c r="G21" s="677">
        <f t="shared" si="0"/>
        <v>131.62237993068163</v>
      </c>
      <c r="H21" s="372">
        <f t="shared" si="1"/>
        <v>101.90595611285266</v>
      </c>
      <c r="J21" s="756"/>
      <c r="K21" s="60"/>
      <c r="L21" s="60"/>
      <c r="M21" s="60"/>
      <c r="N21" s="60"/>
    </row>
    <row r="22" spans="2:14" ht="15.95" customHeight="1" thickBot="1" x14ac:dyDescent="0.3">
      <c r="B22" s="464" t="s">
        <v>30</v>
      </c>
      <c r="C22" s="836" t="s">
        <v>309</v>
      </c>
      <c r="D22" s="465">
        <v>-97091</v>
      </c>
      <c r="E22" s="466">
        <v>-67162</v>
      </c>
      <c r="F22" s="466">
        <v>0</v>
      </c>
      <c r="G22" s="679">
        <f t="shared" si="0"/>
        <v>69.174279799363475</v>
      </c>
      <c r="H22" s="377">
        <f t="shared" si="1"/>
        <v>0</v>
      </c>
      <c r="J22" s="756"/>
      <c r="K22" s="60"/>
      <c r="L22" s="60"/>
      <c r="M22" s="60"/>
      <c r="N22" s="60"/>
    </row>
    <row r="23" spans="2:14" ht="20.100000000000001" customHeight="1" thickBot="1" x14ac:dyDescent="0.3">
      <c r="B23" s="457" t="s">
        <v>31</v>
      </c>
      <c r="C23" s="835" t="s">
        <v>310</v>
      </c>
      <c r="D23" s="458">
        <v>0</v>
      </c>
      <c r="E23" s="459">
        <v>0</v>
      </c>
      <c r="F23" s="459">
        <v>0</v>
      </c>
      <c r="G23" s="675" t="s">
        <v>26</v>
      </c>
      <c r="H23" s="456" t="s">
        <v>26</v>
      </c>
      <c r="J23" s="756"/>
      <c r="K23" s="60"/>
      <c r="L23" s="60"/>
      <c r="M23" s="60"/>
      <c r="N23" s="60"/>
    </row>
    <row r="24" spans="2:14" ht="20.100000000000001" customHeight="1" thickBot="1" x14ac:dyDescent="0.3">
      <c r="B24" s="457" t="s">
        <v>32</v>
      </c>
      <c r="C24" s="836" t="s">
        <v>311</v>
      </c>
      <c r="D24" s="458">
        <f>SUM(D25:D29)</f>
        <v>127560</v>
      </c>
      <c r="E24" s="459">
        <f>SUM(E25:E29)</f>
        <v>33764</v>
      </c>
      <c r="F24" s="459">
        <f>SUM(F25:F29)</f>
        <v>120610</v>
      </c>
      <c r="G24" s="675">
        <f t="shared" si="0"/>
        <v>26.469112574474757</v>
      </c>
      <c r="H24" s="456">
        <f t="shared" si="1"/>
        <v>357.21478497808317</v>
      </c>
      <c r="I24" s="778"/>
      <c r="J24" s="778"/>
      <c r="K24" s="139"/>
      <c r="L24" s="60"/>
      <c r="M24" s="60"/>
      <c r="N24" s="60"/>
    </row>
    <row r="25" spans="2:14" ht="15.95" customHeight="1" thickBot="1" x14ac:dyDescent="0.3">
      <c r="B25" s="460" t="s">
        <v>33</v>
      </c>
      <c r="C25" s="835" t="s">
        <v>312</v>
      </c>
      <c r="D25" s="461">
        <v>105592</v>
      </c>
      <c r="E25" s="462">
        <v>170158</v>
      </c>
      <c r="F25" s="462">
        <v>120624</v>
      </c>
      <c r="G25" s="676">
        <f t="shared" si="0"/>
        <v>161.14667777861959</v>
      </c>
      <c r="H25" s="258">
        <f t="shared" si="1"/>
        <v>70.889408667238683</v>
      </c>
      <c r="J25" s="756"/>
      <c r="K25" s="60"/>
      <c r="L25" s="60"/>
      <c r="M25" s="60"/>
      <c r="N25" s="60"/>
    </row>
    <row r="26" spans="2:14" ht="15.95" customHeight="1" thickBot="1" x14ac:dyDescent="0.3">
      <c r="B26" s="463" t="s">
        <v>34</v>
      </c>
      <c r="C26" s="836" t="s">
        <v>313</v>
      </c>
      <c r="D26" s="443">
        <v>-14</v>
      </c>
      <c r="E26" s="444">
        <v>-14</v>
      </c>
      <c r="F26" s="444">
        <v>-14</v>
      </c>
      <c r="G26" s="677">
        <f t="shared" si="0"/>
        <v>100</v>
      </c>
      <c r="H26" s="372">
        <f t="shared" si="1"/>
        <v>100</v>
      </c>
      <c r="J26" s="756"/>
      <c r="K26" s="60"/>
      <c r="L26" s="60"/>
      <c r="M26" s="60"/>
      <c r="N26" s="60"/>
    </row>
    <row r="27" spans="2:14" ht="15.95" customHeight="1" thickBot="1" x14ac:dyDescent="0.3">
      <c r="B27" s="463" t="s">
        <v>35</v>
      </c>
      <c r="C27" s="836" t="s">
        <v>314</v>
      </c>
      <c r="D27" s="443">
        <v>153706</v>
      </c>
      <c r="E27" s="444">
        <v>163569</v>
      </c>
      <c r="F27" s="444">
        <v>0</v>
      </c>
      <c r="G27" s="677">
        <f t="shared" si="0"/>
        <v>106.41679570088351</v>
      </c>
      <c r="H27" s="372">
        <f t="shared" si="1"/>
        <v>0</v>
      </c>
      <c r="J27" s="756"/>
      <c r="K27" s="60"/>
      <c r="L27" s="60"/>
      <c r="M27" s="60"/>
      <c r="N27" s="60"/>
    </row>
    <row r="28" spans="2:14" ht="30" customHeight="1" thickBot="1" x14ac:dyDescent="0.3">
      <c r="B28" s="463" t="s">
        <v>36</v>
      </c>
      <c r="C28" s="836" t="s">
        <v>315</v>
      </c>
      <c r="D28" s="443">
        <v>0</v>
      </c>
      <c r="E28" s="444">
        <v>1255</v>
      </c>
      <c r="F28" s="444">
        <v>0</v>
      </c>
      <c r="G28" s="677" t="s">
        <v>26</v>
      </c>
      <c r="H28" s="372">
        <f t="shared" si="1"/>
        <v>0</v>
      </c>
      <c r="J28" s="756"/>
      <c r="K28" s="60"/>
      <c r="L28" s="60"/>
      <c r="M28" s="60"/>
      <c r="N28" s="60"/>
    </row>
    <row r="29" spans="2:14" ht="15.95" customHeight="1" thickBot="1" x14ac:dyDescent="0.3">
      <c r="B29" s="464" t="s">
        <v>37</v>
      </c>
      <c r="C29" s="836" t="s">
        <v>316</v>
      </c>
      <c r="D29" s="465">
        <v>-131724</v>
      </c>
      <c r="E29" s="466">
        <v>-301204</v>
      </c>
      <c r="F29" s="466">
        <v>0</v>
      </c>
      <c r="G29" s="679">
        <f t="shared" si="0"/>
        <v>228.66296195074551</v>
      </c>
      <c r="H29" s="377">
        <f t="shared" si="1"/>
        <v>0</v>
      </c>
      <c r="J29" s="756"/>
      <c r="K29" s="60"/>
      <c r="L29" s="60"/>
      <c r="M29" s="60"/>
      <c r="N29" s="60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81" fitToHeight="3" orientation="landscape" r:id="rId1"/>
  <ignoredErrors>
    <ignoredError sqref="D9:F9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9"/>
  <sheetViews>
    <sheetView workbookViewId="0">
      <selection activeCell="C25" sqref="C25"/>
    </sheetView>
  </sheetViews>
  <sheetFormatPr defaultColWidth="8.85546875" defaultRowHeight="15" x14ac:dyDescent="0.25"/>
  <cols>
    <col min="1" max="2" width="8.85546875" style="50"/>
    <col min="3" max="3" width="47.5703125" style="50" customWidth="1"/>
    <col min="4" max="4" width="14.140625" style="50" customWidth="1"/>
    <col min="5" max="5" width="11.140625" style="50" customWidth="1"/>
    <col min="6" max="6" width="12.42578125" style="50" customWidth="1"/>
    <col min="7" max="7" width="11.7109375" style="50" customWidth="1"/>
    <col min="8" max="8" width="11.85546875" style="50" bestFit="1" customWidth="1"/>
    <col min="9" max="9" width="10.28515625" style="50" customWidth="1"/>
    <col min="10" max="10" width="10.42578125" style="50" customWidth="1"/>
    <col min="11" max="11" width="10.5703125" style="50" customWidth="1"/>
    <col min="12" max="12" width="12.7109375" style="50" customWidth="1"/>
    <col min="13" max="13" width="10.85546875" style="50" bestFit="1" customWidth="1"/>
    <col min="14" max="16384" width="8.85546875" style="50"/>
  </cols>
  <sheetData>
    <row r="3" spans="2:13" ht="16.5" thickBot="1" x14ac:dyDescent="0.3">
      <c r="C3" s="48"/>
      <c r="D3" s="48"/>
      <c r="E3" s="48"/>
      <c r="F3" s="48"/>
      <c r="G3" s="48"/>
      <c r="H3" s="48"/>
      <c r="I3" s="48"/>
      <c r="J3" s="48"/>
      <c r="K3" s="49" t="s">
        <v>211</v>
      </c>
    </row>
    <row r="4" spans="2:13" ht="20.100000000000001" customHeight="1" thickBot="1" x14ac:dyDescent="0.3">
      <c r="B4" s="999" t="s">
        <v>318</v>
      </c>
      <c r="C4" s="1000"/>
      <c r="D4" s="1000"/>
      <c r="E4" s="1000"/>
      <c r="F4" s="1000"/>
      <c r="G4" s="1000"/>
      <c r="H4" s="1000"/>
      <c r="I4" s="1000"/>
      <c r="J4" s="1000"/>
      <c r="K4" s="1001"/>
    </row>
    <row r="5" spans="2:13" ht="16.5" thickBot="1" x14ac:dyDescent="0.3">
      <c r="B5" s="1010" t="s">
        <v>178</v>
      </c>
      <c r="C5" s="1008" t="s">
        <v>317</v>
      </c>
      <c r="D5" s="1004" t="s">
        <v>0</v>
      </c>
      <c r="E5" s="1004"/>
      <c r="F5" s="1004" t="s">
        <v>74</v>
      </c>
      <c r="G5" s="1004"/>
      <c r="H5" s="1004" t="s">
        <v>161</v>
      </c>
      <c r="I5" s="1004"/>
      <c r="J5" s="1004" t="s">
        <v>191</v>
      </c>
      <c r="K5" s="1005"/>
    </row>
    <row r="6" spans="2:13" ht="16.5" thickBot="1" x14ac:dyDescent="0.3">
      <c r="B6" s="1011"/>
      <c r="C6" s="1009"/>
      <c r="D6" s="793" t="s">
        <v>192</v>
      </c>
      <c r="E6" s="837" t="s">
        <v>193</v>
      </c>
      <c r="F6" s="793" t="s">
        <v>192</v>
      </c>
      <c r="G6" s="837" t="s">
        <v>193</v>
      </c>
      <c r="H6" s="793" t="s">
        <v>192</v>
      </c>
      <c r="I6" s="837" t="s">
        <v>193</v>
      </c>
      <c r="J6" s="481" t="s">
        <v>148</v>
      </c>
      <c r="K6" s="482" t="s">
        <v>149</v>
      </c>
      <c r="M6" s="62"/>
    </row>
    <row r="7" spans="2:13" s="478" customFormat="1" ht="13.5" thickBot="1" x14ac:dyDescent="0.25">
      <c r="B7" s="480">
        <v>1</v>
      </c>
      <c r="C7" s="475">
        <v>2</v>
      </c>
      <c r="D7" s="476">
        <v>3</v>
      </c>
      <c r="E7" s="476">
        <v>4</v>
      </c>
      <c r="F7" s="476">
        <v>5</v>
      </c>
      <c r="G7" s="476">
        <v>6</v>
      </c>
      <c r="H7" s="476">
        <v>7</v>
      </c>
      <c r="I7" s="476">
        <v>8</v>
      </c>
      <c r="J7" s="476">
        <v>9</v>
      </c>
      <c r="K7" s="477">
        <v>10</v>
      </c>
      <c r="M7" s="479"/>
    </row>
    <row r="8" spans="2:13" ht="21.75" customHeight="1" thickBot="1" x14ac:dyDescent="0.3">
      <c r="B8" s="499" t="s">
        <v>83</v>
      </c>
      <c r="C8" s="838" t="s">
        <v>319</v>
      </c>
      <c r="D8" s="483">
        <v>12296292</v>
      </c>
      <c r="E8" s="484">
        <f>D8/D12*100</f>
        <v>86.73023017738295</v>
      </c>
      <c r="F8" s="483">
        <v>13085560</v>
      </c>
      <c r="G8" s="485">
        <f>F8/F12*100</f>
        <v>87.124356790432117</v>
      </c>
      <c r="H8" s="486">
        <v>12896133</v>
      </c>
      <c r="I8" s="485">
        <f>H8/H12*100</f>
        <v>86.940353370869119</v>
      </c>
      <c r="J8" s="487">
        <f>F8/D8*100</f>
        <v>106.41874802582763</v>
      </c>
      <c r="K8" s="488">
        <f>H8/F8*100</f>
        <v>98.552396687646535</v>
      </c>
      <c r="L8" s="62"/>
      <c r="M8" s="779"/>
    </row>
    <row r="9" spans="2:13" ht="20.25" customHeight="1" thickBot="1" x14ac:dyDescent="0.3">
      <c r="B9" s="500" t="s">
        <v>84</v>
      </c>
      <c r="C9" s="838" t="s">
        <v>320</v>
      </c>
      <c r="D9" s="467">
        <v>0</v>
      </c>
      <c r="E9" s="468">
        <f>D9/D12*100</f>
        <v>0</v>
      </c>
      <c r="F9" s="467">
        <v>0</v>
      </c>
      <c r="G9" s="468">
        <v>0</v>
      </c>
      <c r="H9" s="472">
        <v>0</v>
      </c>
      <c r="I9" s="468">
        <v>0</v>
      </c>
      <c r="J9" s="471">
        <v>0</v>
      </c>
      <c r="K9" s="489">
        <v>0</v>
      </c>
      <c r="L9" s="62"/>
      <c r="M9" s="779"/>
    </row>
    <row r="10" spans="2:13" ht="22.5" customHeight="1" thickBot="1" x14ac:dyDescent="0.3">
      <c r="B10" s="500" t="s">
        <v>85</v>
      </c>
      <c r="C10" s="838" t="s">
        <v>321</v>
      </c>
      <c r="D10" s="467">
        <v>223778</v>
      </c>
      <c r="E10" s="468">
        <f>D10/D12*100</f>
        <v>1.578387813873841</v>
      </c>
      <c r="F10" s="473">
        <v>228011</v>
      </c>
      <c r="G10" s="469">
        <f>F10/F12*100</f>
        <v>1.5181094057986984</v>
      </c>
      <c r="H10" s="470">
        <v>213027</v>
      </c>
      <c r="I10" s="469">
        <f>H10/H12*100</f>
        <v>1.4361392409287448</v>
      </c>
      <c r="J10" s="471">
        <f t="shared" ref="J10:J12" si="0">F10/D10*100</f>
        <v>101.89160686037056</v>
      </c>
      <c r="K10" s="489">
        <f t="shared" ref="K10:K12" si="1">H10/F10*100</f>
        <v>93.428387226932031</v>
      </c>
      <c r="L10" s="62"/>
      <c r="M10" s="779"/>
    </row>
    <row r="11" spans="2:13" ht="21.75" customHeight="1" thickBot="1" x14ac:dyDescent="0.3">
      <c r="B11" s="501" t="s">
        <v>87</v>
      </c>
      <c r="C11" s="838" t="s">
        <v>322</v>
      </c>
      <c r="D11" s="490">
        <v>1657561</v>
      </c>
      <c r="E11" s="491">
        <f>D11/D12*100</f>
        <v>11.69138200874321</v>
      </c>
      <c r="F11" s="490">
        <v>1705834</v>
      </c>
      <c r="G11" s="491">
        <f>F11/F12*100</f>
        <v>11.35753380376919</v>
      </c>
      <c r="H11" s="492">
        <v>1724151</v>
      </c>
      <c r="I11" s="491">
        <f>H11/H12*100</f>
        <v>11.623507388202135</v>
      </c>
      <c r="J11" s="493">
        <f t="shared" si="0"/>
        <v>102.91229101070792</v>
      </c>
      <c r="K11" s="61">
        <f t="shared" si="1"/>
        <v>101.07378560868175</v>
      </c>
      <c r="L11" s="62"/>
      <c r="M11" s="779"/>
    </row>
    <row r="12" spans="2:13" ht="25.5" customHeight="1" thickBot="1" x14ac:dyDescent="0.3">
      <c r="B12" s="1006" t="s">
        <v>323</v>
      </c>
      <c r="C12" s="1007"/>
      <c r="D12" s="494">
        <f t="shared" ref="D12:I12" si="2">SUM(D8:D11)</f>
        <v>14177631</v>
      </c>
      <c r="E12" s="495">
        <f t="shared" si="2"/>
        <v>100</v>
      </c>
      <c r="F12" s="494">
        <f t="shared" si="2"/>
        <v>15019405</v>
      </c>
      <c r="G12" s="474">
        <f t="shared" si="2"/>
        <v>100</v>
      </c>
      <c r="H12" s="496">
        <f t="shared" si="2"/>
        <v>14833311</v>
      </c>
      <c r="I12" s="495">
        <f t="shared" si="2"/>
        <v>100</v>
      </c>
      <c r="J12" s="497">
        <f t="shared" si="0"/>
        <v>105.93733889674517</v>
      </c>
      <c r="K12" s="498">
        <f t="shared" si="1"/>
        <v>98.760976217100477</v>
      </c>
      <c r="L12" s="62"/>
      <c r="M12" s="779"/>
    </row>
    <row r="13" spans="2:13" x14ac:dyDescent="0.25">
      <c r="K13" s="68"/>
      <c r="M13" s="62"/>
    </row>
    <row r="15" spans="2:13" x14ac:dyDescent="0.25">
      <c r="D15" s="62"/>
      <c r="F15" s="62"/>
      <c r="H15" s="62"/>
    </row>
    <row r="17" spans="4:8" x14ac:dyDescent="0.25">
      <c r="D17" s="62"/>
      <c r="F17" s="62"/>
      <c r="H17" s="62"/>
    </row>
    <row r="18" spans="4:8" x14ac:dyDescent="0.25">
      <c r="D18" s="62"/>
      <c r="F18" s="62"/>
      <c r="H18" s="62"/>
    </row>
    <row r="19" spans="4:8" x14ac:dyDescent="0.25">
      <c r="D19" s="62"/>
      <c r="F19" s="62"/>
      <c r="H19" s="62"/>
    </row>
  </sheetData>
  <mergeCells count="8">
    <mergeCell ref="B4:K4"/>
    <mergeCell ref="J5:K5"/>
    <mergeCell ref="B12:C12"/>
    <mergeCell ref="C5:C6"/>
    <mergeCell ref="D5:E5"/>
    <mergeCell ref="F5:G5"/>
    <mergeCell ref="H5:I5"/>
    <mergeCell ref="B5:B6"/>
  </mergeCells>
  <pageMargins left="0.7" right="0.7" top="0.75" bottom="0.75" header="0.3" footer="0.3"/>
  <pageSetup orientation="portrait" r:id="rId1"/>
  <ignoredErrors>
    <ignoredError sqref="D9:D10" numberStoredAsText="1"/>
    <ignoredError sqref="D12 F12 H1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workbookViewId="0">
      <selection activeCell="C9" sqref="C9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</cols>
  <sheetData>
    <row r="1" spans="2:8" ht="15.75" x14ac:dyDescent="0.25">
      <c r="C1" s="1"/>
      <c r="D1" s="1"/>
      <c r="E1" s="1"/>
      <c r="F1" s="1"/>
      <c r="G1" s="1"/>
      <c r="H1" s="1"/>
    </row>
    <row r="2" spans="2:8" ht="16.5" thickBot="1" x14ac:dyDescent="0.3">
      <c r="D2" s="1"/>
      <c r="F2" s="25" t="s">
        <v>197</v>
      </c>
      <c r="G2" s="1"/>
      <c r="H2" s="1"/>
    </row>
    <row r="3" spans="2:8" ht="20.100000000000001" customHeight="1" thickBot="1" x14ac:dyDescent="0.3">
      <c r="B3" s="107" t="s">
        <v>324</v>
      </c>
      <c r="C3" s="108"/>
      <c r="D3" s="108"/>
      <c r="E3" s="108"/>
      <c r="F3" s="109"/>
      <c r="G3" s="1"/>
      <c r="H3" s="1"/>
    </row>
    <row r="4" spans="2:8" ht="15.95" customHeight="1" x14ac:dyDescent="0.25">
      <c r="B4" s="963" t="s">
        <v>178</v>
      </c>
      <c r="C4" s="1015" t="s">
        <v>325</v>
      </c>
      <c r="D4" s="1012" t="s">
        <v>332</v>
      </c>
      <c r="E4" s="1013"/>
      <c r="F4" s="1014"/>
      <c r="G4" s="1"/>
      <c r="H4" s="1"/>
    </row>
    <row r="5" spans="2:8" ht="15.95" customHeight="1" thickBot="1" x14ac:dyDescent="0.3">
      <c r="B5" s="964"/>
      <c r="C5" s="1016"/>
      <c r="D5" s="240" t="s">
        <v>0</v>
      </c>
      <c r="E5" s="240" t="s">
        <v>74</v>
      </c>
      <c r="F5" s="503" t="s">
        <v>161</v>
      </c>
      <c r="G5" s="1"/>
      <c r="H5" s="1"/>
    </row>
    <row r="6" spans="2:8" s="318" customFormat="1" ht="15.95" customHeight="1" thickBot="1" x14ac:dyDescent="0.25">
      <c r="B6" s="333">
        <v>1</v>
      </c>
      <c r="C6" s="509">
        <v>2</v>
      </c>
      <c r="D6" s="509">
        <v>3</v>
      </c>
      <c r="E6" s="509">
        <v>4</v>
      </c>
      <c r="F6" s="510">
        <v>5</v>
      </c>
    </row>
    <row r="7" spans="2:8" ht="20.100000000000001" customHeight="1" thickBot="1" x14ac:dyDescent="0.3">
      <c r="B7" s="442" t="s">
        <v>83</v>
      </c>
      <c r="C7" s="839" t="s">
        <v>326</v>
      </c>
      <c r="D7" s="241" t="s">
        <v>38</v>
      </c>
      <c r="E7" s="507">
        <v>0.17699999999999999</v>
      </c>
      <c r="F7" s="508">
        <v>0.17399999999999999</v>
      </c>
      <c r="G7" s="1"/>
      <c r="H7" s="1"/>
    </row>
    <row r="8" spans="2:8" ht="32.25" thickBot="1" x14ac:dyDescent="0.3">
      <c r="B8" s="276" t="s">
        <v>84</v>
      </c>
      <c r="C8" s="840" t="s">
        <v>327</v>
      </c>
      <c r="D8" s="502">
        <v>1394434</v>
      </c>
      <c r="E8" s="502">
        <v>1642724</v>
      </c>
      <c r="F8" s="504">
        <v>1573841</v>
      </c>
      <c r="G8" s="1"/>
      <c r="H8" s="1"/>
    </row>
    <row r="9" spans="2:8" ht="20.100000000000001" customHeight="1" thickBot="1" x14ac:dyDescent="0.3">
      <c r="B9" s="442" t="s">
        <v>85</v>
      </c>
      <c r="C9" s="841" t="s">
        <v>328</v>
      </c>
      <c r="D9" s="241" t="s">
        <v>38</v>
      </c>
      <c r="E9" s="507">
        <v>0.17699999999999999</v>
      </c>
      <c r="F9" s="508">
        <v>0.17399999999999999</v>
      </c>
      <c r="G9" s="1"/>
      <c r="H9" s="1"/>
    </row>
    <row r="10" spans="2:8" ht="20.100000000000001" customHeight="1" thickBot="1" x14ac:dyDescent="0.3">
      <c r="B10" s="339" t="s">
        <v>87</v>
      </c>
      <c r="C10" s="840" t="s">
        <v>329</v>
      </c>
      <c r="D10" s="502">
        <v>1075438</v>
      </c>
      <c r="E10" s="502">
        <v>1304787</v>
      </c>
      <c r="F10" s="504">
        <v>1240091</v>
      </c>
      <c r="G10" s="1"/>
      <c r="H10" s="1"/>
    </row>
    <row r="11" spans="2:8" ht="20.100000000000001" customHeight="1" thickBot="1" x14ac:dyDescent="0.3">
      <c r="B11" s="106" t="s">
        <v>88</v>
      </c>
      <c r="C11" s="841" t="s">
        <v>330</v>
      </c>
      <c r="D11" s="241" t="s">
        <v>39</v>
      </c>
      <c r="E11" s="507">
        <v>0.17899999999999999</v>
      </c>
      <c r="F11" s="508">
        <v>0.182</v>
      </c>
      <c r="G11" s="1"/>
      <c r="H11" s="1"/>
    </row>
    <row r="12" spans="2:8" ht="20.100000000000001" customHeight="1" thickBot="1" x14ac:dyDescent="0.3">
      <c r="B12" s="335" t="s">
        <v>89</v>
      </c>
      <c r="C12" s="840" t="s">
        <v>331</v>
      </c>
      <c r="D12" s="505">
        <v>777668</v>
      </c>
      <c r="E12" s="505">
        <v>887971</v>
      </c>
      <c r="F12" s="506">
        <v>915703</v>
      </c>
      <c r="G12" s="1"/>
      <c r="H12" s="1"/>
    </row>
  </sheetData>
  <mergeCells count="3">
    <mergeCell ref="D4:F4"/>
    <mergeCell ref="C4:C5"/>
    <mergeCell ref="B4:B5"/>
  </mergeCells>
  <pageMargins left="0.7" right="0.7" top="0.75" bottom="0.75" header="0.3" footer="0.3"/>
  <pageSetup orientation="portrait" r:id="rId1"/>
  <ignoredErrors>
    <ignoredError sqref="D7 D9 D11:D1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F8"/>
  <sheetViews>
    <sheetView workbookViewId="0">
      <selection activeCell="C12" sqref="C12"/>
    </sheetView>
  </sheetViews>
  <sheetFormatPr defaultRowHeight="15" x14ac:dyDescent="0.25"/>
  <cols>
    <col min="2" max="2" width="8.140625" customWidth="1"/>
    <col min="3" max="3" width="82.140625" customWidth="1"/>
    <col min="4" max="5" width="16" customWidth="1"/>
    <col min="6" max="6" width="16.42578125" customWidth="1"/>
  </cols>
  <sheetData>
    <row r="2" spans="2:6" ht="15" customHeight="1" thickBot="1" x14ac:dyDescent="0.3">
      <c r="C2" s="6"/>
      <c r="D2" s="6"/>
      <c r="E2" s="6"/>
      <c r="F2" s="29" t="s">
        <v>333</v>
      </c>
    </row>
    <row r="3" spans="2:6" ht="20.100000000000001" customHeight="1" thickBot="1" x14ac:dyDescent="0.3">
      <c r="B3" s="977" t="s">
        <v>334</v>
      </c>
      <c r="C3" s="978"/>
      <c r="D3" s="978"/>
      <c r="E3" s="978"/>
      <c r="F3" s="979"/>
    </row>
    <row r="4" spans="2:6" ht="20.100000000000001" customHeight="1" thickBot="1" x14ac:dyDescent="0.3">
      <c r="B4" s="512" t="s">
        <v>178</v>
      </c>
      <c r="C4" s="513" t="s">
        <v>335</v>
      </c>
      <c r="D4" s="513" t="s">
        <v>0</v>
      </c>
      <c r="E4" s="514" t="s">
        <v>74</v>
      </c>
      <c r="F4" s="13" t="s">
        <v>161</v>
      </c>
    </row>
    <row r="5" spans="2:6" s="321" customFormat="1" ht="14.25" customHeight="1" thickBot="1" x14ac:dyDescent="0.25">
      <c r="B5" s="324">
        <v>1</v>
      </c>
      <c r="C5" s="515">
        <v>2</v>
      </c>
      <c r="D5" s="515">
        <v>3</v>
      </c>
      <c r="E5" s="516">
        <v>4</v>
      </c>
      <c r="F5" s="517">
        <v>5</v>
      </c>
    </row>
    <row r="6" spans="2:6" ht="32.25" thickBot="1" x14ac:dyDescent="0.3">
      <c r="B6" s="297" t="s">
        <v>83</v>
      </c>
      <c r="C6" s="842" t="s">
        <v>336</v>
      </c>
      <c r="D6" s="141">
        <v>23162644</v>
      </c>
      <c r="E6" s="141">
        <v>25201918</v>
      </c>
      <c r="F6" s="511">
        <v>24908761</v>
      </c>
    </row>
    <row r="7" spans="2:6" ht="20.100000000000001" customHeight="1" thickBot="1" x14ac:dyDescent="0.3">
      <c r="B7" s="297" t="s">
        <v>84</v>
      </c>
      <c r="C7" s="843" t="s">
        <v>337</v>
      </c>
      <c r="D7" s="141">
        <v>2351425</v>
      </c>
      <c r="E7" s="141">
        <v>2656534</v>
      </c>
      <c r="F7" s="511">
        <v>2575090</v>
      </c>
    </row>
    <row r="8" spans="2:6" ht="33" customHeight="1" thickBot="1" x14ac:dyDescent="0.3">
      <c r="B8" s="418"/>
      <c r="C8" s="844" t="s">
        <v>338</v>
      </c>
      <c r="D8" s="518" t="s">
        <v>40</v>
      </c>
      <c r="E8" s="519">
        <v>0.10540999300132632</v>
      </c>
      <c r="F8" s="520">
        <f>F7/F6</f>
        <v>0.10338089477834726</v>
      </c>
    </row>
  </sheetData>
  <mergeCells count="1">
    <mergeCell ref="B3:F3"/>
  </mergeCells>
  <pageMargins left="0.7" right="0.7" top="0.75" bottom="0.75" header="0.3" footer="0.3"/>
  <pageSetup orientation="portrait" r:id="rId1"/>
  <ignoredErrors>
    <ignoredError sqref="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5"/>
  <sheetViews>
    <sheetView workbookViewId="0">
      <selection activeCell="C15" sqref="C15"/>
    </sheetView>
  </sheetViews>
  <sheetFormatPr defaultColWidth="9.140625" defaultRowHeight="15" x14ac:dyDescent="0.25"/>
  <cols>
    <col min="1" max="1" width="9.140625" style="18"/>
    <col min="2" max="2" width="7.42578125" style="18" customWidth="1"/>
    <col min="3" max="3" width="17.42578125" style="18" customWidth="1"/>
    <col min="4" max="4" width="14.140625" style="18" customWidth="1"/>
    <col min="5" max="5" width="13" style="18" customWidth="1"/>
    <col min="6" max="6" width="13.85546875" style="18" customWidth="1"/>
    <col min="7" max="7" width="12.140625" style="18" customWidth="1"/>
    <col min="8" max="8" width="14.85546875" style="18" customWidth="1"/>
    <col min="9" max="10" width="15.140625" style="18" customWidth="1"/>
    <col min="11" max="11" width="16.140625" style="18" customWidth="1"/>
    <col min="12" max="16384" width="9.140625" style="18"/>
  </cols>
  <sheetData>
    <row r="3" spans="2:13" ht="15.75" x14ac:dyDescent="0.25">
      <c r="C3" s="69"/>
      <c r="D3" s="70"/>
      <c r="E3" s="70"/>
      <c r="F3" s="70"/>
      <c r="G3" s="70"/>
      <c r="H3" s="70"/>
      <c r="I3" s="70"/>
      <c r="J3" s="70"/>
      <c r="K3" s="70"/>
    </row>
    <row r="4" spans="2:13" ht="15.75" x14ac:dyDescent="0.25">
      <c r="C4" s="70"/>
      <c r="D4" s="70"/>
      <c r="E4" s="70"/>
      <c r="F4" s="70"/>
      <c r="G4" s="70"/>
      <c r="H4" s="70"/>
      <c r="I4" s="70"/>
      <c r="J4" s="70"/>
      <c r="K4" s="70"/>
    </row>
    <row r="5" spans="2:13" ht="16.5" thickBot="1" x14ac:dyDescent="0.3">
      <c r="C5" s="71" t="s">
        <v>1</v>
      </c>
      <c r="D5" s="70"/>
      <c r="E5" s="70"/>
      <c r="F5" s="70"/>
      <c r="G5" s="70"/>
      <c r="H5" s="70"/>
      <c r="I5" s="70"/>
      <c r="J5" s="70"/>
      <c r="K5" s="72" t="s">
        <v>188</v>
      </c>
    </row>
    <row r="6" spans="2:13" ht="20.100000000000001" customHeight="1" thickBot="1" x14ac:dyDescent="0.3">
      <c r="B6" s="917" t="s">
        <v>189</v>
      </c>
      <c r="C6" s="918"/>
      <c r="D6" s="918"/>
      <c r="E6" s="918"/>
      <c r="F6" s="918"/>
      <c r="G6" s="918"/>
      <c r="H6" s="918"/>
      <c r="I6" s="918"/>
      <c r="J6" s="918"/>
      <c r="K6" s="919"/>
    </row>
    <row r="7" spans="2:13" ht="15.75" x14ac:dyDescent="0.25">
      <c r="B7" s="915" t="s">
        <v>178</v>
      </c>
      <c r="C7" s="922" t="s">
        <v>190</v>
      </c>
      <c r="D7" s="922" t="s">
        <v>0</v>
      </c>
      <c r="E7" s="922"/>
      <c r="F7" s="922" t="s">
        <v>74</v>
      </c>
      <c r="G7" s="922"/>
      <c r="H7" s="922" t="s">
        <v>161</v>
      </c>
      <c r="I7" s="922"/>
      <c r="J7" s="922" t="s">
        <v>191</v>
      </c>
      <c r="K7" s="923"/>
    </row>
    <row r="8" spans="2:13" ht="16.5" thickBot="1" x14ac:dyDescent="0.3">
      <c r="B8" s="916"/>
      <c r="C8" s="924"/>
      <c r="D8" s="794" t="s">
        <v>192</v>
      </c>
      <c r="E8" s="794" t="s">
        <v>193</v>
      </c>
      <c r="F8" s="794" t="s">
        <v>192</v>
      </c>
      <c r="G8" s="794" t="s">
        <v>193</v>
      </c>
      <c r="H8" s="794" t="s">
        <v>192</v>
      </c>
      <c r="I8" s="794" t="s">
        <v>193</v>
      </c>
      <c r="J8" s="341" t="s">
        <v>148</v>
      </c>
      <c r="K8" s="342" t="s">
        <v>149</v>
      </c>
    </row>
    <row r="9" spans="2:13" ht="15.75" thickBot="1" x14ac:dyDescent="0.3">
      <c r="B9" s="242">
        <v>1</v>
      </c>
      <c r="C9" s="243">
        <v>2</v>
      </c>
      <c r="D9" s="243">
        <v>3</v>
      </c>
      <c r="E9" s="243">
        <v>4</v>
      </c>
      <c r="F9" s="243">
        <v>5</v>
      </c>
      <c r="G9" s="243">
        <v>6</v>
      </c>
      <c r="H9" s="243">
        <v>7</v>
      </c>
      <c r="I9" s="243">
        <v>8</v>
      </c>
      <c r="J9" s="243">
        <v>9</v>
      </c>
      <c r="K9" s="244">
        <v>10</v>
      </c>
    </row>
    <row r="10" spans="2:13" ht="31.5" x14ac:dyDescent="0.25">
      <c r="B10" s="337" t="s">
        <v>83</v>
      </c>
      <c r="C10" s="818" t="s">
        <v>194</v>
      </c>
      <c r="D10" s="343">
        <v>61488</v>
      </c>
      <c r="E10" s="344">
        <f>D10/D12*100</f>
        <v>2.0695462871152164</v>
      </c>
      <c r="F10" s="343">
        <v>68881</v>
      </c>
      <c r="G10" s="344">
        <f>F10/F12*100</f>
        <v>2.1997193546306164</v>
      </c>
      <c r="H10" s="343">
        <v>65738</v>
      </c>
      <c r="I10" s="344">
        <f>H10/H12*100</f>
        <v>2.1678145265139963</v>
      </c>
      <c r="J10" s="345">
        <f>F10/D10*100</f>
        <v>112.02348425709081</v>
      </c>
      <c r="K10" s="346">
        <f>H10/F10*100</f>
        <v>95.437058114719591</v>
      </c>
    </row>
    <row r="11" spans="2:13" ht="16.5" thickBot="1" x14ac:dyDescent="0.3">
      <c r="B11" s="335" t="s">
        <v>84</v>
      </c>
      <c r="C11" s="818" t="s">
        <v>195</v>
      </c>
      <c r="D11" s="347">
        <v>2909598</v>
      </c>
      <c r="E11" s="348">
        <f>D11/D12*100</f>
        <v>97.930453712884784</v>
      </c>
      <c r="F11" s="347">
        <v>3062473</v>
      </c>
      <c r="G11" s="348">
        <f>F11/F12*100</f>
        <v>97.800280645369384</v>
      </c>
      <c r="H11" s="347">
        <v>2966717</v>
      </c>
      <c r="I11" s="348">
        <f>H11/H12*100</f>
        <v>97.832185473485993</v>
      </c>
      <c r="J11" s="349">
        <f t="shared" ref="J11:J12" si="0">F11/D11*100</f>
        <v>105.25416225884126</v>
      </c>
      <c r="K11" s="350">
        <f t="shared" ref="K11:K12" si="1">H11/F11*100</f>
        <v>96.873245902902653</v>
      </c>
    </row>
    <row r="12" spans="2:13" ht="21" customHeight="1" thickBot="1" x14ac:dyDescent="0.3">
      <c r="B12" s="920" t="s">
        <v>196</v>
      </c>
      <c r="C12" s="921"/>
      <c r="D12" s="351">
        <f t="shared" ref="D12:I12" si="2">SUM(D10:D11)</f>
        <v>2971086</v>
      </c>
      <c r="E12" s="352">
        <f t="shared" si="2"/>
        <v>100</v>
      </c>
      <c r="F12" s="351">
        <f t="shared" si="2"/>
        <v>3131354</v>
      </c>
      <c r="G12" s="352">
        <f t="shared" si="2"/>
        <v>100</v>
      </c>
      <c r="H12" s="351">
        <f t="shared" si="2"/>
        <v>3032455</v>
      </c>
      <c r="I12" s="352">
        <f t="shared" si="2"/>
        <v>99.999999999999986</v>
      </c>
      <c r="J12" s="352">
        <f t="shared" si="0"/>
        <v>105.39425651091889</v>
      </c>
      <c r="K12" s="353">
        <f t="shared" si="1"/>
        <v>96.84165380215714</v>
      </c>
      <c r="M12" s="60"/>
    </row>
    <row r="14" spans="2:13" x14ac:dyDescent="0.25">
      <c r="G14" s="60"/>
      <c r="H14" s="60"/>
    </row>
    <row r="15" spans="2:13" x14ac:dyDescent="0.25">
      <c r="H15" s="756"/>
      <c r="I15" s="756"/>
      <c r="J15" s="756"/>
      <c r="K15" s="756"/>
    </row>
  </sheetData>
  <mergeCells count="8">
    <mergeCell ref="B7:B8"/>
    <mergeCell ref="B6:K6"/>
    <mergeCell ref="B12:C12"/>
    <mergeCell ref="D7:E7"/>
    <mergeCell ref="F7:G7"/>
    <mergeCell ref="H7:I7"/>
    <mergeCell ref="J7:K7"/>
    <mergeCell ref="C7:C8"/>
  </mergeCells>
  <pageMargins left="0.7" right="0.7" top="0.75" bottom="0.75" header="0.3" footer="0.3"/>
  <pageSetup paperSize="9" orientation="portrait" r:id="rId1"/>
  <ignoredErrors>
    <ignoredError sqref="H12 D12 F12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7"/>
  <sheetViews>
    <sheetView workbookViewId="0">
      <selection activeCell="D5" sqref="D5"/>
    </sheetView>
  </sheetViews>
  <sheetFormatPr defaultColWidth="9.140625" defaultRowHeight="15" x14ac:dyDescent="0.25"/>
  <cols>
    <col min="1" max="2" width="9.140625" style="18"/>
    <col min="3" max="3" width="46" style="18" customWidth="1"/>
    <col min="4" max="4" width="14" style="18" customWidth="1"/>
    <col min="5" max="5" width="10.5703125" style="18" customWidth="1"/>
    <col min="6" max="6" width="10.28515625" style="18" customWidth="1"/>
    <col min="7" max="7" width="15" style="18" customWidth="1"/>
    <col min="8" max="8" width="11.5703125" style="18" customWidth="1"/>
    <col min="9" max="9" width="9.5703125" style="18" customWidth="1"/>
    <col min="10" max="10" width="14.85546875" style="18" customWidth="1"/>
    <col min="11" max="11" width="12.85546875" style="18" customWidth="1"/>
    <col min="12" max="12" width="10.28515625" style="18" customWidth="1"/>
    <col min="13" max="13" width="9.140625" style="18"/>
    <col min="14" max="14" width="9.140625" style="780"/>
    <col min="15" max="16384" width="9.140625" style="18"/>
  </cols>
  <sheetData>
    <row r="2" spans="2:15" ht="16.5" thickBot="1" x14ac:dyDescent="0.3">
      <c r="D2" s="46"/>
      <c r="E2" s="46"/>
      <c r="F2" s="46"/>
      <c r="G2" s="46"/>
      <c r="H2" s="46"/>
      <c r="I2" s="46"/>
      <c r="J2" s="46"/>
      <c r="K2" s="46"/>
      <c r="L2" s="59" t="s">
        <v>197</v>
      </c>
    </row>
    <row r="3" spans="2:15" ht="20.100000000000001" customHeight="1" thickBot="1" x14ac:dyDescent="0.3">
      <c r="B3" s="1017" t="s">
        <v>339</v>
      </c>
      <c r="C3" s="1018"/>
      <c r="D3" s="1018"/>
      <c r="E3" s="1018"/>
      <c r="F3" s="1018"/>
      <c r="G3" s="1018"/>
      <c r="H3" s="1018"/>
      <c r="I3" s="1018"/>
      <c r="J3" s="1018"/>
      <c r="K3" s="1018"/>
      <c r="L3" s="1019"/>
    </row>
    <row r="4" spans="2:15" ht="15.75" x14ac:dyDescent="0.25">
      <c r="B4" s="935" t="s">
        <v>178</v>
      </c>
      <c r="C4" s="932" t="s">
        <v>215</v>
      </c>
      <c r="D4" s="958" t="s">
        <v>0</v>
      </c>
      <c r="E4" s="958"/>
      <c r="F4" s="958"/>
      <c r="G4" s="932" t="s">
        <v>74</v>
      </c>
      <c r="H4" s="932"/>
      <c r="I4" s="932"/>
      <c r="J4" s="932" t="s">
        <v>161</v>
      </c>
      <c r="K4" s="932"/>
      <c r="L4" s="934"/>
    </row>
    <row r="5" spans="2:15" ht="16.5" thickBot="1" x14ac:dyDescent="0.3">
      <c r="B5" s="936"/>
      <c r="C5" s="933"/>
      <c r="D5" s="229" t="s">
        <v>192</v>
      </c>
      <c r="E5" s="229" t="s">
        <v>125</v>
      </c>
      <c r="F5" s="229" t="s">
        <v>126</v>
      </c>
      <c r="G5" s="795" t="s">
        <v>192</v>
      </c>
      <c r="H5" s="229" t="s">
        <v>125</v>
      </c>
      <c r="I5" s="229" t="s">
        <v>126</v>
      </c>
      <c r="J5" s="795" t="s">
        <v>192</v>
      </c>
      <c r="K5" s="229" t="s">
        <v>125</v>
      </c>
      <c r="L5" s="118" t="s">
        <v>126</v>
      </c>
    </row>
    <row r="6" spans="2:15" ht="13.5" customHeight="1" thickBot="1" x14ac:dyDescent="0.3">
      <c r="B6" s="242">
        <v>1</v>
      </c>
      <c r="C6" s="235">
        <v>2</v>
      </c>
      <c r="D6" s="235">
        <v>3</v>
      </c>
      <c r="E6" s="235">
        <v>4</v>
      </c>
      <c r="F6" s="235">
        <v>5</v>
      </c>
      <c r="G6" s="235">
        <v>6</v>
      </c>
      <c r="H6" s="235">
        <v>7</v>
      </c>
      <c r="I6" s="235">
        <v>8</v>
      </c>
      <c r="J6" s="235">
        <v>9</v>
      </c>
      <c r="K6" s="235">
        <v>10</v>
      </c>
      <c r="L6" s="234">
        <v>11</v>
      </c>
    </row>
    <row r="7" spans="2:15" ht="15.95" customHeight="1" x14ac:dyDescent="0.25">
      <c r="B7" s="337" t="s">
        <v>83</v>
      </c>
      <c r="C7" s="845" t="s">
        <v>340</v>
      </c>
      <c r="D7" s="112">
        <v>6749437</v>
      </c>
      <c r="E7" s="112">
        <v>10960</v>
      </c>
      <c r="F7" s="126">
        <f>E7/D7*100</f>
        <v>0.16238391439167443</v>
      </c>
      <c r="G7" s="113">
        <v>7796241</v>
      </c>
      <c r="H7" s="112">
        <v>7696</v>
      </c>
      <c r="I7" s="126">
        <f>H7/G7*100</f>
        <v>9.8714239336623905E-2</v>
      </c>
      <c r="J7" s="112">
        <v>7301346</v>
      </c>
      <c r="K7" s="112">
        <v>10365</v>
      </c>
      <c r="L7" s="131">
        <f>K7/J7*100</f>
        <v>0.14196012625617249</v>
      </c>
      <c r="M7" s="60"/>
    </row>
    <row r="8" spans="2:15" ht="16.5" customHeight="1" x14ac:dyDescent="0.25">
      <c r="B8" s="339" t="s">
        <v>84</v>
      </c>
      <c r="C8" s="846" t="s">
        <v>341</v>
      </c>
      <c r="D8" s="67">
        <v>14598680</v>
      </c>
      <c r="E8" s="67">
        <v>1238638</v>
      </c>
      <c r="F8" s="127">
        <f>E8/D8*100</f>
        <v>8.4845890176372105</v>
      </c>
      <c r="G8" s="111">
        <v>15417105</v>
      </c>
      <c r="H8" s="67">
        <v>1150848</v>
      </c>
      <c r="I8" s="127">
        <f t="shared" ref="I8:I17" si="0">H8/G8*100</f>
        <v>7.464747759063715</v>
      </c>
      <c r="J8" s="67">
        <v>15324484</v>
      </c>
      <c r="K8" s="67">
        <v>1193676</v>
      </c>
      <c r="L8" s="129">
        <f t="shared" ref="L8:L10" si="1">K8/J8*100</f>
        <v>7.7893389428316153</v>
      </c>
      <c r="M8" s="60"/>
      <c r="O8" s="698"/>
    </row>
    <row r="9" spans="2:15" ht="15.95" customHeight="1" x14ac:dyDescent="0.25">
      <c r="B9" s="339" t="s">
        <v>85</v>
      </c>
      <c r="C9" s="846" t="s">
        <v>342</v>
      </c>
      <c r="D9" s="67">
        <v>1167107</v>
      </c>
      <c r="E9" s="67">
        <v>0</v>
      </c>
      <c r="F9" s="127">
        <f t="shared" ref="F9:F10" si="2">E9/D9*100</f>
        <v>0</v>
      </c>
      <c r="G9" s="67">
        <v>1318635</v>
      </c>
      <c r="H9" s="67">
        <v>0</v>
      </c>
      <c r="I9" s="127">
        <f t="shared" si="0"/>
        <v>0</v>
      </c>
      <c r="J9" s="67">
        <v>1622103</v>
      </c>
      <c r="K9" s="67">
        <v>0</v>
      </c>
      <c r="L9" s="129">
        <f t="shared" si="1"/>
        <v>0</v>
      </c>
      <c r="M9" s="60"/>
      <c r="O9" s="698"/>
    </row>
    <row r="10" spans="2:15" ht="15.95" customHeight="1" thickBot="1" x14ac:dyDescent="0.3">
      <c r="B10" s="339" t="s">
        <v>87</v>
      </c>
      <c r="C10" s="845" t="s">
        <v>343</v>
      </c>
      <c r="D10" s="67">
        <v>154014</v>
      </c>
      <c r="E10" s="67">
        <v>20060</v>
      </c>
      <c r="F10" s="127">
        <f t="shared" si="2"/>
        <v>13.024789954160013</v>
      </c>
      <c r="G10" s="111">
        <v>224665</v>
      </c>
      <c r="H10" s="67">
        <v>36030</v>
      </c>
      <c r="I10" s="127">
        <f t="shared" si="0"/>
        <v>16.037210958538267</v>
      </c>
      <c r="J10" s="67">
        <v>191723</v>
      </c>
      <c r="K10" s="67">
        <v>31134</v>
      </c>
      <c r="L10" s="129">
        <f t="shared" si="1"/>
        <v>16.239053217402187</v>
      </c>
      <c r="M10" s="60"/>
      <c r="O10" s="698"/>
    </row>
    <row r="11" spans="2:15" ht="20.25" customHeight="1" thickBot="1" x14ac:dyDescent="0.3">
      <c r="B11" s="1020" t="s">
        <v>344</v>
      </c>
      <c r="C11" s="1021"/>
      <c r="D11" s="116">
        <f>SUM(D7:D10)</f>
        <v>22669238</v>
      </c>
      <c r="E11" s="116">
        <f>SUM(E7:E10)</f>
        <v>1269658</v>
      </c>
      <c r="F11" s="128">
        <f>E11/D11*100</f>
        <v>5.6007969919412375</v>
      </c>
      <c r="G11" s="120">
        <f>SUM(G7:G10)</f>
        <v>24756646</v>
      </c>
      <c r="H11" s="120">
        <f>SUM(H7:H10)</f>
        <v>1194574</v>
      </c>
      <c r="I11" s="128">
        <f t="shared" si="0"/>
        <v>4.8252659104145206</v>
      </c>
      <c r="J11" s="116">
        <f>SUM(J7:J10)</f>
        <v>24439656</v>
      </c>
      <c r="K11" s="116">
        <f>SUM(K7:K10)</f>
        <v>1235175</v>
      </c>
      <c r="L11" s="130">
        <f>K11/J11*100</f>
        <v>5.0539786648388176</v>
      </c>
      <c r="M11" s="60"/>
      <c r="O11" s="698"/>
    </row>
    <row r="12" spans="2:15" ht="15.95" customHeight="1" x14ac:dyDescent="0.25">
      <c r="B12" s="339" t="s">
        <v>88</v>
      </c>
      <c r="C12" s="846" t="s">
        <v>345</v>
      </c>
      <c r="D12" s="67">
        <v>1199603</v>
      </c>
      <c r="E12" s="67">
        <v>19197</v>
      </c>
      <c r="F12" s="127">
        <f>E12/D12*100</f>
        <v>1.6002794257766944</v>
      </c>
      <c r="G12" s="111">
        <v>1350083</v>
      </c>
      <c r="H12" s="111">
        <v>21488</v>
      </c>
      <c r="I12" s="127">
        <f t="shared" si="0"/>
        <v>1.5916058494181471</v>
      </c>
      <c r="J12" s="67">
        <v>1411315</v>
      </c>
      <c r="K12" s="67">
        <v>25999</v>
      </c>
      <c r="L12" s="129">
        <f>K12/J12*100</f>
        <v>1.8421826452634598</v>
      </c>
      <c r="M12" s="60"/>
      <c r="O12" s="698"/>
    </row>
    <row r="13" spans="2:15" ht="15.95" customHeight="1" x14ac:dyDescent="0.25">
      <c r="B13" s="339" t="s">
        <v>89</v>
      </c>
      <c r="C13" s="846" t="s">
        <v>346</v>
      </c>
      <c r="D13" s="67">
        <v>55676</v>
      </c>
      <c r="E13" s="67">
        <v>781</v>
      </c>
      <c r="F13" s="127">
        <f t="shared" ref="F13:F16" si="3">E13/D13*100</f>
        <v>1.4027588188806668</v>
      </c>
      <c r="G13" s="111">
        <v>48255</v>
      </c>
      <c r="H13" s="111">
        <v>554</v>
      </c>
      <c r="I13" s="127">
        <f t="shared" si="0"/>
        <v>1.1480675577660346</v>
      </c>
      <c r="J13" s="67">
        <v>46819</v>
      </c>
      <c r="K13" s="67">
        <v>1040</v>
      </c>
      <c r="L13" s="129">
        <f t="shared" ref="L13:L15" si="4">K13/J13*100</f>
        <v>2.2213204041094428</v>
      </c>
      <c r="M13" s="60"/>
      <c r="O13" s="698"/>
    </row>
    <row r="14" spans="2:15" ht="15.95" customHeight="1" x14ac:dyDescent="0.25">
      <c r="B14" s="339" t="s">
        <v>90</v>
      </c>
      <c r="C14" s="846" t="s">
        <v>347</v>
      </c>
      <c r="D14" s="67">
        <v>2058020</v>
      </c>
      <c r="E14" s="67">
        <v>20741</v>
      </c>
      <c r="F14" s="127">
        <f t="shared" si="3"/>
        <v>1.0078133351473748</v>
      </c>
      <c r="G14" s="111">
        <v>2058199</v>
      </c>
      <c r="H14" s="111">
        <v>19685</v>
      </c>
      <c r="I14" s="127">
        <f t="shared" si="0"/>
        <v>0.95641869420789727</v>
      </c>
      <c r="J14" s="67">
        <v>2285168</v>
      </c>
      <c r="K14" s="67">
        <v>26308</v>
      </c>
      <c r="L14" s="129">
        <f t="shared" si="4"/>
        <v>1.1512501487855598</v>
      </c>
      <c r="M14" s="60"/>
      <c r="O14" s="698"/>
    </row>
    <row r="15" spans="2:15" ht="15.95" customHeight="1" thickBot="1" x14ac:dyDescent="0.3">
      <c r="B15" s="339" t="s">
        <v>91</v>
      </c>
      <c r="C15" s="846" t="s">
        <v>348</v>
      </c>
      <c r="D15" s="67">
        <v>16707</v>
      </c>
      <c r="E15" s="67">
        <v>143</v>
      </c>
      <c r="F15" s="127">
        <f t="shared" si="3"/>
        <v>0.8559286526605614</v>
      </c>
      <c r="G15" s="111">
        <v>54122</v>
      </c>
      <c r="H15" s="111">
        <v>310</v>
      </c>
      <c r="I15" s="127">
        <f t="shared" si="0"/>
        <v>0.57278001552049074</v>
      </c>
      <c r="J15" s="67">
        <v>8376</v>
      </c>
      <c r="K15" s="67">
        <v>19</v>
      </c>
      <c r="L15" s="129">
        <f t="shared" si="4"/>
        <v>0.22683858643744031</v>
      </c>
      <c r="M15" s="60"/>
      <c r="O15" s="698"/>
    </row>
    <row r="16" spans="2:15" s="117" customFormat="1" ht="20.25" customHeight="1" thickBot="1" x14ac:dyDescent="0.3">
      <c r="B16" s="1020" t="s">
        <v>349</v>
      </c>
      <c r="C16" s="1021"/>
      <c r="D16" s="116">
        <f>SUM(D12:D15)</f>
        <v>3330006</v>
      </c>
      <c r="E16" s="116">
        <f>SUM(E12:E15)</f>
        <v>40862</v>
      </c>
      <c r="F16" s="128">
        <f t="shared" si="3"/>
        <v>1.2270848761233462</v>
      </c>
      <c r="G16" s="120">
        <f>SUM(G12:G15)</f>
        <v>3510659</v>
      </c>
      <c r="H16" s="116">
        <f>SUM(H12:H15)</f>
        <v>42037</v>
      </c>
      <c r="I16" s="128">
        <f t="shared" si="0"/>
        <v>1.1974105146640559</v>
      </c>
      <c r="J16" s="120">
        <f>SUM(J12:J15)</f>
        <v>3751678</v>
      </c>
      <c r="K16" s="116">
        <f>SUM(K12:K15)</f>
        <v>53366</v>
      </c>
      <c r="L16" s="130">
        <f>K16/J16*100</f>
        <v>1.4224568313165469</v>
      </c>
      <c r="M16" s="60"/>
      <c r="N16" s="780"/>
      <c r="O16" s="698"/>
    </row>
    <row r="17" spans="2:15" ht="21" customHeight="1" thickBot="1" x14ac:dyDescent="0.3">
      <c r="B17" s="1022" t="s">
        <v>350</v>
      </c>
      <c r="C17" s="1023"/>
      <c r="D17" s="230">
        <f>D11+D16</f>
        <v>25999244</v>
      </c>
      <c r="E17" s="230">
        <f>E11+E16</f>
        <v>1310520</v>
      </c>
      <c r="F17" s="133">
        <f>E17/D17*100</f>
        <v>5.0406081038356341</v>
      </c>
      <c r="G17" s="230">
        <f>G11+G16</f>
        <v>28267305</v>
      </c>
      <c r="H17" s="230">
        <f>H11+H16</f>
        <v>1236611</v>
      </c>
      <c r="I17" s="133">
        <f t="shared" si="0"/>
        <v>4.374704274072112</v>
      </c>
      <c r="J17" s="230">
        <f>J11+J16</f>
        <v>28191334</v>
      </c>
      <c r="K17" s="230">
        <f>K11+K16</f>
        <v>1288541</v>
      </c>
      <c r="L17" s="135">
        <f>K17/J17*100</f>
        <v>4.5706989247121115</v>
      </c>
      <c r="M17" s="60"/>
      <c r="O17" s="698"/>
    </row>
  </sheetData>
  <mergeCells count="9">
    <mergeCell ref="B4:B5"/>
    <mergeCell ref="B3:L3"/>
    <mergeCell ref="B11:C11"/>
    <mergeCell ref="B16:C16"/>
    <mergeCell ref="B17:C17"/>
    <mergeCell ref="C4:C5"/>
    <mergeCell ref="D4:F4"/>
    <mergeCell ref="G4:I4"/>
    <mergeCell ref="J4:L4"/>
  </mergeCells>
  <pageMargins left="0.7" right="0.7" top="0.75" bottom="0.75" header="0.3" footer="0.3"/>
  <pageSetup scale="74" fitToHeight="0" orientation="landscape" r:id="rId1"/>
  <ignoredErrors>
    <ignoredError sqref="D11:E11 G11:H11 J11:K11" formulaRange="1"/>
    <ignoredError sqref="F11 F16 F17 I11 I16 I17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16"/>
  <sheetViews>
    <sheetView topLeftCell="B1" workbookViewId="0">
      <selection activeCell="C5" sqref="C5:C6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0.140625" style="140" bestFit="1" customWidth="1"/>
    <col min="15" max="15" width="9.5703125" style="140" bestFit="1" customWidth="1"/>
  </cols>
  <sheetData>
    <row r="3" spans="2:15" ht="16.5" thickBot="1" x14ac:dyDescent="0.3">
      <c r="C3" s="18"/>
      <c r="D3" s="46"/>
      <c r="E3" s="46"/>
      <c r="F3" s="46"/>
      <c r="G3" s="46"/>
      <c r="H3" s="46"/>
      <c r="I3" s="46"/>
      <c r="J3" s="46"/>
      <c r="K3" s="46"/>
      <c r="L3" s="59" t="s">
        <v>197</v>
      </c>
    </row>
    <row r="4" spans="2:15" ht="16.5" customHeight="1" thickBot="1" x14ac:dyDescent="0.3">
      <c r="B4" s="1017" t="s">
        <v>356</v>
      </c>
      <c r="C4" s="1018"/>
      <c r="D4" s="1018"/>
      <c r="E4" s="1018"/>
      <c r="F4" s="1018"/>
      <c r="G4" s="1018"/>
      <c r="H4" s="1018"/>
      <c r="I4" s="1018"/>
      <c r="J4" s="1018"/>
      <c r="K4" s="1018"/>
      <c r="L4" s="1019"/>
    </row>
    <row r="5" spans="2:15" ht="15.75" x14ac:dyDescent="0.25">
      <c r="B5" s="963" t="s">
        <v>178</v>
      </c>
      <c r="C5" s="932" t="s">
        <v>215</v>
      </c>
      <c r="D5" s="958" t="s">
        <v>0</v>
      </c>
      <c r="E5" s="958"/>
      <c r="F5" s="958"/>
      <c r="G5" s="932" t="s">
        <v>74</v>
      </c>
      <c r="H5" s="932"/>
      <c r="I5" s="932"/>
      <c r="J5" s="932" t="s">
        <v>161</v>
      </c>
      <c r="K5" s="932"/>
      <c r="L5" s="934"/>
    </row>
    <row r="6" spans="2:15" ht="16.5" thickBot="1" x14ac:dyDescent="0.3">
      <c r="B6" s="964"/>
      <c r="C6" s="933"/>
      <c r="D6" s="229" t="s">
        <v>192</v>
      </c>
      <c r="E6" s="229" t="s">
        <v>125</v>
      </c>
      <c r="F6" s="229" t="s">
        <v>126</v>
      </c>
      <c r="G6" s="795" t="s">
        <v>192</v>
      </c>
      <c r="H6" s="229" t="s">
        <v>125</v>
      </c>
      <c r="I6" s="229" t="s">
        <v>126</v>
      </c>
      <c r="J6" s="795" t="s">
        <v>192</v>
      </c>
      <c r="K6" s="229" t="s">
        <v>125</v>
      </c>
      <c r="L6" s="118" t="s">
        <v>126</v>
      </c>
    </row>
    <row r="7" spans="2:15" s="318" customFormat="1" ht="13.5" thickBot="1" x14ac:dyDescent="0.25">
      <c r="B7" s="324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356">
        <v>7</v>
      </c>
      <c r="I7" s="356">
        <v>8</v>
      </c>
      <c r="J7" s="356">
        <v>9</v>
      </c>
      <c r="K7" s="356">
        <v>10</v>
      </c>
      <c r="L7" s="357">
        <v>11</v>
      </c>
      <c r="N7" s="699"/>
      <c r="O7" s="699"/>
    </row>
    <row r="8" spans="2:15" ht="20.100000000000001" customHeight="1" x14ac:dyDescent="0.25">
      <c r="B8" s="276" t="s">
        <v>83</v>
      </c>
      <c r="C8" s="847" t="s">
        <v>351</v>
      </c>
      <c r="D8" s="67">
        <v>19393493</v>
      </c>
      <c r="E8" s="67">
        <v>132218</v>
      </c>
      <c r="F8" s="127">
        <f>E8/D8*100</f>
        <v>0.68176475480719223</v>
      </c>
      <c r="G8" s="111">
        <v>21787417</v>
      </c>
      <c r="H8" s="67">
        <v>123558</v>
      </c>
      <c r="I8" s="127">
        <f>H8/G8*100</f>
        <v>0.56710715180234539</v>
      </c>
      <c r="J8" s="67">
        <v>21561959</v>
      </c>
      <c r="K8" s="67">
        <v>179087</v>
      </c>
      <c r="L8" s="129">
        <f>K8/J8*100</f>
        <v>0.83056924465907767</v>
      </c>
      <c r="M8" s="125"/>
      <c r="N8" s="781"/>
    </row>
    <row r="9" spans="2:15" ht="20.100000000000001" customHeight="1" x14ac:dyDescent="0.25">
      <c r="B9" s="276" t="s">
        <v>84</v>
      </c>
      <c r="C9" s="848" t="s">
        <v>352</v>
      </c>
      <c r="D9" s="67">
        <v>1899346</v>
      </c>
      <c r="E9" s="67">
        <v>115699</v>
      </c>
      <c r="F9" s="127">
        <f t="shared" ref="F9:F16" si="0">E9/D9*100</f>
        <v>6.091517817185494</v>
      </c>
      <c r="G9" s="111">
        <v>1652439</v>
      </c>
      <c r="H9" s="67">
        <v>113839</v>
      </c>
      <c r="I9" s="127">
        <f t="shared" ref="I9:I16" si="1">H9/G9*100</f>
        <v>6.8891499171830244</v>
      </c>
      <c r="J9" s="67">
        <v>1777870</v>
      </c>
      <c r="K9" s="67">
        <v>171535</v>
      </c>
      <c r="L9" s="129">
        <f t="shared" ref="L9:L16" si="2">K9/J9*100</f>
        <v>9.6483432421943114</v>
      </c>
      <c r="M9" s="125"/>
      <c r="N9" s="781"/>
    </row>
    <row r="10" spans="2:15" ht="20.100000000000001" customHeight="1" thickBot="1" x14ac:dyDescent="0.3">
      <c r="B10" s="276" t="s">
        <v>85</v>
      </c>
      <c r="C10" s="849" t="s">
        <v>353</v>
      </c>
      <c r="D10" s="67">
        <v>1376399</v>
      </c>
      <c r="E10" s="67">
        <v>1021741</v>
      </c>
      <c r="F10" s="127">
        <f t="shared" si="0"/>
        <v>74.232907754219525</v>
      </c>
      <c r="G10" s="67">
        <v>1316790</v>
      </c>
      <c r="H10" s="67">
        <v>957177</v>
      </c>
      <c r="I10" s="127">
        <f t="shared" si="1"/>
        <v>72.690178388353502</v>
      </c>
      <c r="J10" s="67">
        <v>1099827</v>
      </c>
      <c r="K10" s="67">
        <v>884553</v>
      </c>
      <c r="L10" s="129">
        <f t="shared" si="2"/>
        <v>80.426557995030123</v>
      </c>
      <c r="M10" s="125"/>
      <c r="N10" s="781"/>
    </row>
    <row r="11" spans="2:15" ht="20.100000000000001" customHeight="1" thickBot="1" x14ac:dyDescent="0.3">
      <c r="B11" s="1020" t="s">
        <v>354</v>
      </c>
      <c r="C11" s="1021"/>
      <c r="D11" s="116">
        <f>SUM(D8:D10)</f>
        <v>22669238</v>
      </c>
      <c r="E11" s="116">
        <f>SUM(E8:E10)</f>
        <v>1269658</v>
      </c>
      <c r="F11" s="128">
        <f t="shared" si="0"/>
        <v>5.6007969919412375</v>
      </c>
      <c r="G11" s="120">
        <f>SUM(G8:G10)</f>
        <v>24756646</v>
      </c>
      <c r="H11" s="116">
        <f>SUM(H8:H10)</f>
        <v>1194574</v>
      </c>
      <c r="I11" s="128">
        <f t="shared" si="1"/>
        <v>4.8252659104145206</v>
      </c>
      <c r="J11" s="116">
        <f>SUM(J8:J10)</f>
        <v>24439656</v>
      </c>
      <c r="K11" s="116">
        <f>SUM(K8:K10)</f>
        <v>1235175</v>
      </c>
      <c r="L11" s="130">
        <f t="shared" si="2"/>
        <v>5.0539786648388176</v>
      </c>
      <c r="M11" s="51"/>
      <c r="N11" s="781"/>
    </row>
    <row r="12" spans="2:15" ht="20.100000000000001" customHeight="1" x14ac:dyDescent="0.25">
      <c r="B12" s="276" t="s">
        <v>87</v>
      </c>
      <c r="C12" s="847" t="s">
        <v>351</v>
      </c>
      <c r="D12" s="367">
        <v>2908560</v>
      </c>
      <c r="E12" s="367">
        <v>21387</v>
      </c>
      <c r="F12" s="368">
        <f t="shared" si="0"/>
        <v>0.73531231949830844</v>
      </c>
      <c r="G12" s="522">
        <v>3027094</v>
      </c>
      <c r="H12" s="522">
        <v>20431</v>
      </c>
      <c r="I12" s="368">
        <f t="shared" si="1"/>
        <v>0.6749377455738077</v>
      </c>
      <c r="J12" s="367">
        <v>3360390</v>
      </c>
      <c r="K12" s="367">
        <v>25247</v>
      </c>
      <c r="L12" s="523">
        <f t="shared" si="2"/>
        <v>0.75131160371266437</v>
      </c>
      <c r="M12" s="125"/>
      <c r="N12" s="781"/>
    </row>
    <row r="13" spans="2:15" ht="20.100000000000001" customHeight="1" x14ac:dyDescent="0.25">
      <c r="B13" s="276" t="s">
        <v>88</v>
      </c>
      <c r="C13" s="848" t="s">
        <v>352</v>
      </c>
      <c r="D13" s="367">
        <v>410239</v>
      </c>
      <c r="E13" s="367">
        <v>12629</v>
      </c>
      <c r="F13" s="368">
        <f t="shared" si="0"/>
        <v>3.07844939169606</v>
      </c>
      <c r="G13" s="522">
        <v>474159</v>
      </c>
      <c r="H13" s="522">
        <v>15610</v>
      </c>
      <c r="I13" s="368">
        <f t="shared" si="1"/>
        <v>3.2921446181555134</v>
      </c>
      <c r="J13" s="367">
        <v>384876</v>
      </c>
      <c r="K13" s="115">
        <v>25008</v>
      </c>
      <c r="L13" s="523">
        <f t="shared" si="2"/>
        <v>6.4976771739469337</v>
      </c>
      <c r="M13" s="125"/>
      <c r="N13" s="781"/>
    </row>
    <row r="14" spans="2:15" ht="20.100000000000001" customHeight="1" thickBot="1" x14ac:dyDescent="0.3">
      <c r="B14" s="276" t="s">
        <v>89</v>
      </c>
      <c r="C14" s="849" t="s">
        <v>353</v>
      </c>
      <c r="D14" s="367">
        <v>11207</v>
      </c>
      <c r="E14" s="367">
        <v>6846</v>
      </c>
      <c r="F14" s="368">
        <f t="shared" si="0"/>
        <v>61.086820737039346</v>
      </c>
      <c r="G14" s="522">
        <v>9406</v>
      </c>
      <c r="H14" s="522">
        <v>5996</v>
      </c>
      <c r="I14" s="368">
        <f t="shared" si="1"/>
        <v>63.746544758664683</v>
      </c>
      <c r="J14" s="367">
        <v>6412</v>
      </c>
      <c r="K14" s="367">
        <v>3111</v>
      </c>
      <c r="L14" s="523">
        <f t="shared" si="2"/>
        <v>48.518402994385532</v>
      </c>
      <c r="M14" s="125"/>
      <c r="N14" s="781"/>
    </row>
    <row r="15" spans="2:15" ht="20.100000000000001" customHeight="1" thickBot="1" x14ac:dyDescent="0.3">
      <c r="B15" s="1020" t="s">
        <v>355</v>
      </c>
      <c r="C15" s="1021"/>
      <c r="D15" s="116">
        <f>SUM(D12:D14)</f>
        <v>3330006</v>
      </c>
      <c r="E15" s="116">
        <f t="shared" ref="E15" si="3">SUM(E12:E14)</f>
        <v>40862</v>
      </c>
      <c r="F15" s="128">
        <f t="shared" si="0"/>
        <v>1.2270848761233462</v>
      </c>
      <c r="G15" s="120">
        <f>SUM(G12:G14)</f>
        <v>3510659</v>
      </c>
      <c r="H15" s="120">
        <f t="shared" ref="H15" si="4">SUM(H12:H14)</f>
        <v>42037</v>
      </c>
      <c r="I15" s="128">
        <f t="shared" si="1"/>
        <v>1.1974105146640559</v>
      </c>
      <c r="J15" s="120">
        <f>SUM(J12:J14)</f>
        <v>3751678</v>
      </c>
      <c r="K15" s="116">
        <f>SUM(K12:K14)</f>
        <v>53366</v>
      </c>
      <c r="L15" s="130">
        <f t="shared" si="2"/>
        <v>1.4224568313165469</v>
      </c>
      <c r="M15" s="51"/>
      <c r="N15" s="781"/>
    </row>
    <row r="16" spans="2:15" ht="21" customHeight="1" thickBot="1" x14ac:dyDescent="0.3">
      <c r="B16" s="1022" t="s">
        <v>350</v>
      </c>
      <c r="C16" s="1023"/>
      <c r="D16" s="524">
        <f>D11+D15</f>
        <v>25999244</v>
      </c>
      <c r="E16" s="524">
        <f>E11+E15</f>
        <v>1310520</v>
      </c>
      <c r="F16" s="128">
        <f t="shared" si="0"/>
        <v>5.0406081038356341</v>
      </c>
      <c r="G16" s="524">
        <f>G11+G15</f>
        <v>28267305</v>
      </c>
      <c r="H16" s="524">
        <f>H11+H15</f>
        <v>1236611</v>
      </c>
      <c r="I16" s="128">
        <f t="shared" si="1"/>
        <v>4.374704274072112</v>
      </c>
      <c r="J16" s="524">
        <f>J11+J15</f>
        <v>28191334</v>
      </c>
      <c r="K16" s="524">
        <f>K11+K15</f>
        <v>1288541</v>
      </c>
      <c r="L16" s="130">
        <f t="shared" si="2"/>
        <v>4.5706989247121115</v>
      </c>
      <c r="M16" s="51"/>
      <c r="N16" s="781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9"/>
  <sheetViews>
    <sheetView workbookViewId="0">
      <selection activeCell="C18" sqref="C18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</cols>
  <sheetData>
    <row r="3" spans="2:14" ht="16.5" thickBot="1" x14ac:dyDescent="0.3">
      <c r="D3" s="4"/>
      <c r="E3" s="4"/>
      <c r="F3" s="4"/>
      <c r="G3" s="4"/>
      <c r="H3" s="4"/>
      <c r="I3" s="4"/>
      <c r="J3" s="4"/>
      <c r="K3" s="29" t="s">
        <v>197</v>
      </c>
    </row>
    <row r="4" spans="2:14" ht="16.5" customHeight="1" thickBot="1" x14ac:dyDescent="0.3">
      <c r="B4" s="1017" t="s">
        <v>357</v>
      </c>
      <c r="C4" s="1018"/>
      <c r="D4" s="1018"/>
      <c r="E4" s="1018"/>
      <c r="F4" s="1018"/>
      <c r="G4" s="1018"/>
      <c r="H4" s="1018"/>
      <c r="I4" s="1018"/>
      <c r="J4" s="1018"/>
      <c r="K4" s="1019"/>
    </row>
    <row r="5" spans="2:14" ht="15.75" x14ac:dyDescent="0.25">
      <c r="B5" s="963" t="s">
        <v>178</v>
      </c>
      <c r="C5" s="974" t="s">
        <v>267</v>
      </c>
      <c r="D5" s="974" t="s">
        <v>0</v>
      </c>
      <c r="E5" s="974"/>
      <c r="F5" s="974" t="s">
        <v>74</v>
      </c>
      <c r="G5" s="974"/>
      <c r="H5" s="974" t="s">
        <v>161</v>
      </c>
      <c r="I5" s="974"/>
      <c r="J5" s="974" t="s">
        <v>191</v>
      </c>
      <c r="K5" s="975"/>
    </row>
    <row r="6" spans="2:14" ht="15.75" customHeight="1" thickBot="1" x14ac:dyDescent="0.3">
      <c r="B6" s="964"/>
      <c r="C6" s="973"/>
      <c r="D6" s="795" t="s">
        <v>192</v>
      </c>
      <c r="E6" s="795" t="s">
        <v>193</v>
      </c>
      <c r="F6" s="795" t="s">
        <v>192</v>
      </c>
      <c r="G6" s="795" t="s">
        <v>193</v>
      </c>
      <c r="H6" s="795" t="s">
        <v>192</v>
      </c>
      <c r="I6" s="795" t="s">
        <v>193</v>
      </c>
      <c r="J6" s="526" t="s">
        <v>148</v>
      </c>
      <c r="K6" s="525" t="s">
        <v>149</v>
      </c>
    </row>
    <row r="7" spans="2:14" s="321" customFormat="1" ht="15.75" customHeight="1" thickBot="1" x14ac:dyDescent="0.25">
      <c r="B7" s="324">
        <v>1</v>
      </c>
      <c r="C7" s="330">
        <v>2</v>
      </c>
      <c r="D7" s="330">
        <v>3</v>
      </c>
      <c r="E7" s="330">
        <v>4</v>
      </c>
      <c r="F7" s="330">
        <v>5</v>
      </c>
      <c r="G7" s="330">
        <v>6</v>
      </c>
      <c r="H7" s="330">
        <v>7</v>
      </c>
      <c r="I7" s="330">
        <v>8</v>
      </c>
      <c r="J7" s="330">
        <v>9</v>
      </c>
      <c r="K7" s="527">
        <v>10</v>
      </c>
    </row>
    <row r="8" spans="2:14" ht="15.75" x14ac:dyDescent="0.25">
      <c r="B8" s="276" t="s">
        <v>83</v>
      </c>
      <c r="C8" s="821" t="s">
        <v>269</v>
      </c>
      <c r="D8" s="141">
        <v>216596</v>
      </c>
      <c r="E8" s="36">
        <f>D8/D$15*100</f>
        <v>1.5119470454152326</v>
      </c>
      <c r="F8" s="33">
        <v>189360</v>
      </c>
      <c r="G8" s="36">
        <f>F8/F$15*100</f>
        <v>1.2440903899733253</v>
      </c>
      <c r="H8" s="121">
        <v>167551</v>
      </c>
      <c r="I8" s="402">
        <f>H8/H$15*100</f>
        <v>1.1086454841542719</v>
      </c>
      <c r="J8" s="425">
        <f>F8/D8*100</f>
        <v>87.4254372195239</v>
      </c>
      <c r="K8" s="429">
        <f>H8/F8*100</f>
        <v>88.482784114913386</v>
      </c>
      <c r="L8" s="51"/>
      <c r="M8" s="125"/>
    </row>
    <row r="9" spans="2:14" ht="16.5" customHeight="1" x14ac:dyDescent="0.25">
      <c r="B9" s="276" t="s">
        <v>84</v>
      </c>
      <c r="C9" s="821" t="s">
        <v>270</v>
      </c>
      <c r="D9" s="141">
        <v>321493</v>
      </c>
      <c r="E9" s="36">
        <f t="shared" ref="E9:E14" si="0">D9/D$15*100</f>
        <v>2.2441799085471543</v>
      </c>
      <c r="F9" s="33">
        <v>359634</v>
      </c>
      <c r="G9" s="36">
        <f t="shared" ref="G9:G14" si="1">F9/F$15*100</f>
        <v>2.3627862447595418</v>
      </c>
      <c r="H9" s="121">
        <v>398980</v>
      </c>
      <c r="I9" s="402">
        <f t="shared" ref="I9:I14" si="2">H9/H$15*100</f>
        <v>2.6399566416665459</v>
      </c>
      <c r="J9" s="425">
        <f t="shared" ref="J9:J15" si="3">F9/D9*100</f>
        <v>111.86371087395371</v>
      </c>
      <c r="K9" s="429">
        <f t="shared" ref="K9:K14" si="4">H9/F9*100</f>
        <v>110.94056735458828</v>
      </c>
      <c r="L9" s="51"/>
      <c r="M9" s="125"/>
    </row>
    <row r="10" spans="2:14" ht="16.5" customHeight="1" x14ac:dyDescent="0.25">
      <c r="B10" s="276" t="s">
        <v>155</v>
      </c>
      <c r="C10" s="821" t="s">
        <v>271</v>
      </c>
      <c r="D10" s="141">
        <v>6625641</v>
      </c>
      <c r="E10" s="36">
        <f t="shared" si="0"/>
        <v>46.250246236920475</v>
      </c>
      <c r="F10" s="33">
        <v>6922743</v>
      </c>
      <c r="G10" s="36">
        <f t="shared" si="1"/>
        <v>45.482245661993595</v>
      </c>
      <c r="H10" s="121">
        <v>6548602</v>
      </c>
      <c r="I10" s="402">
        <f t="shared" si="2"/>
        <v>43.330556277334267</v>
      </c>
      <c r="J10" s="425">
        <f t="shared" si="3"/>
        <v>104.48412463035652</v>
      </c>
      <c r="K10" s="429">
        <f t="shared" si="4"/>
        <v>94.595480433117345</v>
      </c>
      <c r="L10" s="51"/>
      <c r="M10" s="125"/>
    </row>
    <row r="11" spans="2:14" ht="15.75" x14ac:dyDescent="0.25">
      <c r="B11" s="276" t="s">
        <v>87</v>
      </c>
      <c r="C11" s="821" t="s">
        <v>272</v>
      </c>
      <c r="D11" s="33">
        <v>217706</v>
      </c>
      <c r="E11" s="36">
        <f t="shared" si="0"/>
        <v>1.5196953935860709</v>
      </c>
      <c r="F11" s="33">
        <v>247501</v>
      </c>
      <c r="G11" s="36">
        <f t="shared" si="1"/>
        <v>1.6260752831051328</v>
      </c>
      <c r="H11" s="121">
        <v>563671</v>
      </c>
      <c r="I11" s="402">
        <f t="shared" si="2"/>
        <v>3.7296781797704739</v>
      </c>
      <c r="J11" s="425">
        <f t="shared" si="3"/>
        <v>113.68588830808521</v>
      </c>
      <c r="K11" s="429">
        <f t="shared" si="4"/>
        <v>227.74493840428929</v>
      </c>
      <c r="L11" s="51"/>
      <c r="M11" s="125"/>
    </row>
    <row r="12" spans="2:14" ht="15.75" x14ac:dyDescent="0.25">
      <c r="B12" s="276" t="s">
        <v>88</v>
      </c>
      <c r="C12" s="821" t="s">
        <v>273</v>
      </c>
      <c r="D12" s="141">
        <v>75804</v>
      </c>
      <c r="E12" s="36">
        <f t="shared" si="0"/>
        <v>0.52914935562363252</v>
      </c>
      <c r="F12" s="33">
        <v>86902</v>
      </c>
      <c r="G12" s="36">
        <f t="shared" si="1"/>
        <v>0.57094393255947351</v>
      </c>
      <c r="H12" s="121">
        <v>82725</v>
      </c>
      <c r="I12" s="402">
        <f t="shared" si="2"/>
        <v>0.54737183112402876</v>
      </c>
      <c r="J12" s="425">
        <f t="shared" si="3"/>
        <v>114.64038837000685</v>
      </c>
      <c r="K12" s="429">
        <f t="shared" si="4"/>
        <v>95.193436284550415</v>
      </c>
      <c r="L12" s="51"/>
      <c r="M12" s="125"/>
    </row>
    <row r="13" spans="2:14" ht="15.75" x14ac:dyDescent="0.25">
      <c r="B13" s="276" t="s">
        <v>89</v>
      </c>
      <c r="C13" s="821" t="s">
        <v>274</v>
      </c>
      <c r="D13" s="141">
        <v>6853979</v>
      </c>
      <c r="E13" s="36">
        <f t="shared" si="0"/>
        <v>47.844158241094256</v>
      </c>
      <c r="F13" s="33">
        <v>7400278</v>
      </c>
      <c r="G13" s="36">
        <f t="shared" si="1"/>
        <v>48.619638481891734</v>
      </c>
      <c r="H13" s="121">
        <v>7338621</v>
      </c>
      <c r="I13" s="402">
        <f t="shared" si="2"/>
        <v>48.557925834938068</v>
      </c>
      <c r="J13" s="425">
        <f t="shared" si="3"/>
        <v>107.97053798968452</v>
      </c>
      <c r="K13" s="429">
        <f t="shared" si="4"/>
        <v>99.166828597520251</v>
      </c>
      <c r="L13" s="51"/>
      <c r="M13" s="125"/>
      <c r="N13" s="51"/>
    </row>
    <row r="14" spans="2:14" ht="16.5" thickBot="1" x14ac:dyDescent="0.3">
      <c r="B14" s="276" t="s">
        <v>90</v>
      </c>
      <c r="C14" s="822" t="s">
        <v>275</v>
      </c>
      <c r="D14" s="141">
        <v>14415</v>
      </c>
      <c r="E14" s="36">
        <f t="shared" si="0"/>
        <v>0.10062381881318483</v>
      </c>
      <c r="F14" s="33">
        <v>14341</v>
      </c>
      <c r="G14" s="36">
        <f t="shared" si="1"/>
        <v>9.4220005717191885E-2</v>
      </c>
      <c r="H14" s="121">
        <v>12977</v>
      </c>
      <c r="I14" s="402">
        <f t="shared" si="2"/>
        <v>8.5865751012348404E-2</v>
      </c>
      <c r="J14" s="425">
        <f t="shared" si="3"/>
        <v>99.486645855012128</v>
      </c>
      <c r="K14" s="429">
        <f t="shared" si="4"/>
        <v>90.488808311833196</v>
      </c>
      <c r="L14" s="51"/>
      <c r="M14" s="125"/>
    </row>
    <row r="15" spans="2:14" ht="16.5" thickBot="1" x14ac:dyDescent="0.3">
      <c r="B15" s="993" t="s">
        <v>196</v>
      </c>
      <c r="C15" s="994"/>
      <c r="D15" s="17">
        <f t="shared" ref="D15:I15" si="5">SUM(D8:D14)</f>
        <v>14325634</v>
      </c>
      <c r="E15" s="148">
        <f t="shared" si="5"/>
        <v>100.00000000000001</v>
      </c>
      <c r="F15" s="17">
        <f t="shared" si="5"/>
        <v>15220759</v>
      </c>
      <c r="G15" s="148">
        <f t="shared" si="5"/>
        <v>99.999999999999986</v>
      </c>
      <c r="H15" s="17">
        <f t="shared" si="5"/>
        <v>15113127</v>
      </c>
      <c r="I15" s="148">
        <f t="shared" si="5"/>
        <v>100.00000000000001</v>
      </c>
      <c r="J15" s="41">
        <f t="shared" si="3"/>
        <v>106.24841455533488</v>
      </c>
      <c r="K15" s="42">
        <f>H15/F15*100</f>
        <v>99.292860494013468</v>
      </c>
      <c r="M15" s="51"/>
    </row>
    <row r="17" spans="6:11" ht="15.75" x14ac:dyDescent="0.25">
      <c r="F17" s="51"/>
      <c r="H17" s="51"/>
      <c r="J17" s="51"/>
      <c r="K17" s="368"/>
    </row>
    <row r="18" spans="6:11" x14ac:dyDescent="0.25">
      <c r="F18" s="51"/>
      <c r="H18" s="125"/>
    </row>
    <row r="19" spans="6:11" x14ac:dyDescent="0.25">
      <c r="H19" s="51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9"/>
  <sheetViews>
    <sheetView workbookViewId="0">
      <selection activeCell="C13" sqref="C13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</cols>
  <sheetData>
    <row r="3" spans="2:15" ht="16.5" thickBot="1" x14ac:dyDescent="0.3">
      <c r="C3" s="5"/>
      <c r="D3" s="4"/>
      <c r="E3" s="4"/>
      <c r="F3" s="4"/>
      <c r="G3" s="4"/>
      <c r="H3" s="4"/>
      <c r="I3" s="4"/>
      <c r="J3" s="4"/>
      <c r="K3" s="4"/>
      <c r="L3" s="29" t="s">
        <v>358</v>
      </c>
    </row>
    <row r="4" spans="2:15" ht="20.100000000000001" customHeight="1" thickBot="1" x14ac:dyDescent="0.3">
      <c r="B4" s="977" t="s">
        <v>359</v>
      </c>
      <c r="C4" s="978"/>
      <c r="D4" s="978"/>
      <c r="E4" s="978"/>
      <c r="F4" s="978"/>
      <c r="G4" s="978"/>
      <c r="H4" s="978"/>
      <c r="I4" s="978"/>
      <c r="J4" s="978"/>
      <c r="K4" s="978"/>
      <c r="L4" s="979"/>
    </row>
    <row r="5" spans="2:15" ht="15.95" customHeight="1" thickBot="1" x14ac:dyDescent="0.3">
      <c r="B5" s="963" t="s">
        <v>178</v>
      </c>
      <c r="C5" s="974" t="s">
        <v>267</v>
      </c>
      <c r="D5" s="986" t="s">
        <v>74</v>
      </c>
      <c r="E5" s="986"/>
      <c r="F5" s="986"/>
      <c r="G5" s="986" t="s">
        <v>161</v>
      </c>
      <c r="H5" s="986"/>
      <c r="I5" s="986"/>
      <c r="J5" s="974" t="s">
        <v>191</v>
      </c>
      <c r="K5" s="974"/>
      <c r="L5" s="975"/>
    </row>
    <row r="6" spans="2:15" ht="15.95" customHeight="1" x14ac:dyDescent="0.25">
      <c r="B6" s="976"/>
      <c r="C6" s="1030"/>
      <c r="D6" s="850" t="s">
        <v>360</v>
      </c>
      <c r="E6" s="811" t="s">
        <v>361</v>
      </c>
      <c r="F6" s="1028" t="s">
        <v>362</v>
      </c>
      <c r="G6" s="850" t="s">
        <v>360</v>
      </c>
      <c r="H6" s="811" t="s">
        <v>361</v>
      </c>
      <c r="I6" s="1028" t="s">
        <v>362</v>
      </c>
      <c r="J6" s="1024" t="s">
        <v>156</v>
      </c>
      <c r="K6" s="1024" t="s">
        <v>150</v>
      </c>
      <c r="L6" s="1026" t="s">
        <v>157</v>
      </c>
    </row>
    <row r="7" spans="2:15" ht="15.95" customHeight="1" thickBot="1" x14ac:dyDescent="0.3">
      <c r="B7" s="964"/>
      <c r="C7" s="973"/>
      <c r="D7" s="809" t="s">
        <v>363</v>
      </c>
      <c r="E7" s="809" t="s">
        <v>363</v>
      </c>
      <c r="F7" s="1029"/>
      <c r="G7" s="809" t="s">
        <v>363</v>
      </c>
      <c r="H7" s="809" t="s">
        <v>363</v>
      </c>
      <c r="I7" s="1029"/>
      <c r="J7" s="1025"/>
      <c r="K7" s="1025"/>
      <c r="L7" s="1027"/>
    </row>
    <row r="8" spans="2:15" ht="15.75" thickBot="1" x14ac:dyDescent="0.3">
      <c r="B8" s="324">
        <v>1</v>
      </c>
      <c r="C8" s="330">
        <v>2</v>
      </c>
      <c r="D8" s="330">
        <v>3</v>
      </c>
      <c r="E8" s="330">
        <v>4</v>
      </c>
      <c r="F8" s="330">
        <v>5</v>
      </c>
      <c r="G8" s="330">
        <v>6</v>
      </c>
      <c r="H8" s="330">
        <v>7</v>
      </c>
      <c r="I8" s="330">
        <v>8</v>
      </c>
      <c r="J8" s="330">
        <v>9</v>
      </c>
      <c r="K8" s="330">
        <v>10</v>
      </c>
      <c r="L8" s="331">
        <v>11</v>
      </c>
    </row>
    <row r="9" spans="2:15" ht="15.95" customHeight="1" x14ac:dyDescent="0.25">
      <c r="B9" s="276" t="s">
        <v>83</v>
      </c>
      <c r="C9" s="821" t="s">
        <v>269</v>
      </c>
      <c r="D9" s="33">
        <v>40</v>
      </c>
      <c r="E9" s="33">
        <v>189215</v>
      </c>
      <c r="F9" s="33">
        <v>105</v>
      </c>
      <c r="G9" s="33">
        <v>1885</v>
      </c>
      <c r="H9" s="33">
        <v>165330</v>
      </c>
      <c r="I9" s="149">
        <v>336</v>
      </c>
      <c r="J9" s="43">
        <f>G9/D9*100</f>
        <v>4712.5</v>
      </c>
      <c r="K9" s="43">
        <f>H9/E9*100</f>
        <v>87.376793594588165</v>
      </c>
      <c r="L9" s="151">
        <f>I9/F9*100</f>
        <v>320</v>
      </c>
      <c r="O9" s="51"/>
    </row>
    <row r="10" spans="2:15" ht="15.95" customHeight="1" x14ac:dyDescent="0.25">
      <c r="B10" s="276" t="s">
        <v>84</v>
      </c>
      <c r="C10" s="821" t="s">
        <v>270</v>
      </c>
      <c r="D10" s="33">
        <v>39363</v>
      </c>
      <c r="E10" s="33">
        <v>307603</v>
      </c>
      <c r="F10" s="33">
        <v>12668</v>
      </c>
      <c r="G10" s="33">
        <v>44431</v>
      </c>
      <c r="H10" s="33">
        <v>347671</v>
      </c>
      <c r="I10" s="149">
        <v>6878</v>
      </c>
      <c r="J10" s="43">
        <f t="shared" ref="J10:J16" si="0">G10/D10*100</f>
        <v>112.87503493128064</v>
      </c>
      <c r="K10" s="43">
        <f t="shared" ref="K10:K16" si="1">H10/E10*100</f>
        <v>113.02588076189113</v>
      </c>
      <c r="L10" s="151">
        <f t="shared" ref="L10:L16" si="2">I10/F10*100</f>
        <v>54.294284812125035</v>
      </c>
      <c r="O10" s="51"/>
    </row>
    <row r="11" spans="2:15" ht="15.95" customHeight="1" x14ac:dyDescent="0.25">
      <c r="B11" s="276" t="s">
        <v>85</v>
      </c>
      <c r="C11" s="821" t="s">
        <v>271</v>
      </c>
      <c r="D11" s="33">
        <v>2414723</v>
      </c>
      <c r="E11" s="33">
        <v>3897580</v>
      </c>
      <c r="F11" s="33">
        <v>610440</v>
      </c>
      <c r="G11" s="33">
        <v>2312583</v>
      </c>
      <c r="H11" s="33">
        <v>3689918</v>
      </c>
      <c r="I11" s="149">
        <v>546101</v>
      </c>
      <c r="J11" s="43">
        <f t="shared" si="0"/>
        <v>95.77011524717328</v>
      </c>
      <c r="K11" s="43">
        <f t="shared" si="1"/>
        <v>94.672027257939533</v>
      </c>
      <c r="L11" s="151">
        <f t="shared" si="2"/>
        <v>89.460225411178811</v>
      </c>
      <c r="O11" s="51"/>
    </row>
    <row r="12" spans="2:15" ht="15.95" customHeight="1" x14ac:dyDescent="0.25">
      <c r="B12" s="276" t="s">
        <v>87</v>
      </c>
      <c r="C12" s="821" t="s">
        <v>272</v>
      </c>
      <c r="D12" s="33">
        <v>247491</v>
      </c>
      <c r="E12" s="33">
        <v>0</v>
      </c>
      <c r="F12" s="33">
        <v>10</v>
      </c>
      <c r="G12" s="33">
        <v>563671</v>
      </c>
      <c r="H12" s="33">
        <v>0</v>
      </c>
      <c r="I12" s="149">
        <v>0</v>
      </c>
      <c r="J12" s="43">
        <f t="shared" si="0"/>
        <v>227.75414055460601</v>
      </c>
      <c r="K12" s="43">
        <v>0</v>
      </c>
      <c r="L12" s="151">
        <f t="shared" si="2"/>
        <v>0</v>
      </c>
    </row>
    <row r="13" spans="2:15" ht="15.95" customHeight="1" x14ac:dyDescent="0.25">
      <c r="B13" s="276" t="s">
        <v>88</v>
      </c>
      <c r="C13" s="821" t="s">
        <v>273</v>
      </c>
      <c r="D13" s="33">
        <v>26103</v>
      </c>
      <c r="E13" s="33">
        <v>55779</v>
      </c>
      <c r="F13" s="33">
        <v>5020</v>
      </c>
      <c r="G13" s="33">
        <v>17027</v>
      </c>
      <c r="H13" s="33">
        <v>65686</v>
      </c>
      <c r="I13" s="149">
        <v>12</v>
      </c>
      <c r="J13" s="43">
        <f t="shared" si="0"/>
        <v>65.230050185802398</v>
      </c>
      <c r="K13" s="43">
        <f t="shared" si="1"/>
        <v>117.7611645959949</v>
      </c>
      <c r="L13" s="151">
        <f t="shared" si="2"/>
        <v>0.2390438247011952</v>
      </c>
    </row>
    <row r="14" spans="2:15" ht="15.95" customHeight="1" x14ac:dyDescent="0.25">
      <c r="B14" s="276" t="s">
        <v>89</v>
      </c>
      <c r="C14" s="821" t="s">
        <v>274</v>
      </c>
      <c r="D14" s="33">
        <v>423373</v>
      </c>
      <c r="E14" s="33">
        <v>6651895</v>
      </c>
      <c r="F14" s="142">
        <v>325010</v>
      </c>
      <c r="G14" s="33">
        <v>411783</v>
      </c>
      <c r="H14" s="33">
        <v>6661593</v>
      </c>
      <c r="I14" s="121">
        <v>265245</v>
      </c>
      <c r="J14" s="43">
        <f t="shared" si="0"/>
        <v>97.262461233947377</v>
      </c>
      <c r="K14" s="43">
        <f t="shared" si="1"/>
        <v>100.14579304093043</v>
      </c>
      <c r="L14" s="151">
        <f t="shared" si="2"/>
        <v>81.611335035845059</v>
      </c>
    </row>
    <row r="15" spans="2:15" ht="15.95" customHeight="1" thickBot="1" x14ac:dyDescent="0.3">
      <c r="B15" s="276" t="s">
        <v>90</v>
      </c>
      <c r="C15" s="822" t="s">
        <v>275</v>
      </c>
      <c r="D15" s="33">
        <v>7772</v>
      </c>
      <c r="E15" s="33">
        <v>5686</v>
      </c>
      <c r="F15" s="33">
        <v>883</v>
      </c>
      <c r="G15" s="33">
        <v>7346</v>
      </c>
      <c r="H15" s="33">
        <v>5368</v>
      </c>
      <c r="I15" s="149">
        <v>263</v>
      </c>
      <c r="J15" s="43">
        <f t="shared" si="0"/>
        <v>94.518785383427684</v>
      </c>
      <c r="K15" s="43">
        <f t="shared" si="1"/>
        <v>94.407316215265567</v>
      </c>
      <c r="L15" s="151">
        <f t="shared" si="2"/>
        <v>29.784824462061156</v>
      </c>
    </row>
    <row r="16" spans="2:15" ht="20.100000000000001" customHeight="1" thickBot="1" x14ac:dyDescent="0.3">
      <c r="B16" s="993" t="s">
        <v>196</v>
      </c>
      <c r="C16" s="994"/>
      <c r="D16" s="17">
        <f>SUM(D9:D15)</f>
        <v>3158865</v>
      </c>
      <c r="E16" s="17">
        <f>SUM(E9:E15)</f>
        <v>11107758</v>
      </c>
      <c r="F16" s="17">
        <f>SUM(F9:F15)</f>
        <v>954136</v>
      </c>
      <c r="G16" s="17">
        <f>SUM(G9:G15)</f>
        <v>3358726</v>
      </c>
      <c r="H16" s="17">
        <f t="shared" ref="H16:I16" si="3">SUM(H9:H15)</f>
        <v>10935566</v>
      </c>
      <c r="I16" s="152">
        <f t="shared" si="3"/>
        <v>818835</v>
      </c>
      <c r="J16" s="153">
        <f t="shared" si="0"/>
        <v>106.32698769969593</v>
      </c>
      <c r="K16" s="153">
        <f t="shared" si="1"/>
        <v>98.449804181906018</v>
      </c>
      <c r="L16" s="154">
        <f t="shared" si="2"/>
        <v>85.819526776057089</v>
      </c>
    </row>
    <row r="17" spans="3:12" ht="15.75" x14ac:dyDescent="0.25">
      <c r="C17" s="8"/>
      <c r="D17" s="8"/>
      <c r="E17" s="8"/>
      <c r="F17" s="8"/>
      <c r="G17" s="8"/>
      <c r="H17" s="8"/>
      <c r="I17" s="8"/>
      <c r="J17" s="8"/>
      <c r="K17" s="8"/>
      <c r="L17" s="30"/>
    </row>
    <row r="18" spans="3:12" x14ac:dyDescent="0.25">
      <c r="G18" s="51"/>
      <c r="H18" s="51"/>
    </row>
    <row r="19" spans="3:12" x14ac:dyDescent="0.25">
      <c r="D19" s="51"/>
      <c r="G19" s="125"/>
      <c r="H19" s="125"/>
      <c r="I19" s="125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24"/>
  <sheetViews>
    <sheetView topLeftCell="A13" workbookViewId="0">
      <selection activeCell="C23" sqref="C23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3" max="13" width="13.140625" bestFit="1" customWidth="1"/>
    <col min="14" max="14" width="9.28515625" style="140" bestFit="1" customWidth="1"/>
  </cols>
  <sheetData>
    <row r="3" spans="2:14" ht="16.5" thickBot="1" x14ac:dyDescent="0.3">
      <c r="C3" s="18"/>
      <c r="D3" s="46"/>
      <c r="E3" s="46"/>
      <c r="F3" s="46"/>
      <c r="G3" s="46"/>
      <c r="H3" s="46"/>
      <c r="I3" s="46"/>
      <c r="J3" s="46"/>
      <c r="K3" s="46"/>
      <c r="L3" s="59" t="s">
        <v>197</v>
      </c>
    </row>
    <row r="4" spans="2:14" ht="16.5" customHeight="1" thickBot="1" x14ac:dyDescent="0.3">
      <c r="B4" s="1017" t="s">
        <v>365</v>
      </c>
      <c r="C4" s="1018"/>
      <c r="D4" s="1018"/>
      <c r="E4" s="1018"/>
      <c r="F4" s="1018"/>
      <c r="G4" s="1018"/>
      <c r="H4" s="1018"/>
      <c r="I4" s="1018"/>
      <c r="J4" s="1018"/>
      <c r="K4" s="1018"/>
      <c r="L4" s="1019"/>
    </row>
    <row r="5" spans="2:14" ht="15.75" x14ac:dyDescent="0.25">
      <c r="B5" s="1031" t="s">
        <v>178</v>
      </c>
      <c r="C5" s="932" t="s">
        <v>364</v>
      </c>
      <c r="D5" s="958" t="s">
        <v>0</v>
      </c>
      <c r="E5" s="958"/>
      <c r="F5" s="958"/>
      <c r="G5" s="932" t="s">
        <v>74</v>
      </c>
      <c r="H5" s="932"/>
      <c r="I5" s="932"/>
      <c r="J5" s="932" t="s">
        <v>161</v>
      </c>
      <c r="K5" s="932"/>
      <c r="L5" s="934"/>
    </row>
    <row r="6" spans="2:14" ht="16.5" thickBot="1" x14ac:dyDescent="0.3">
      <c r="B6" s="1032"/>
      <c r="C6" s="933"/>
      <c r="D6" s="355" t="s">
        <v>192</v>
      </c>
      <c r="E6" s="355" t="s">
        <v>125</v>
      </c>
      <c r="F6" s="355" t="s">
        <v>126</v>
      </c>
      <c r="G6" s="795" t="s">
        <v>192</v>
      </c>
      <c r="H6" s="355" t="s">
        <v>125</v>
      </c>
      <c r="I6" s="355" t="s">
        <v>126</v>
      </c>
      <c r="J6" s="795" t="s">
        <v>192</v>
      </c>
      <c r="K6" s="355" t="s">
        <v>125</v>
      </c>
      <c r="L6" s="118" t="s">
        <v>126</v>
      </c>
    </row>
    <row r="7" spans="2:14" s="318" customFormat="1" ht="13.5" thickBot="1" x14ac:dyDescent="0.25">
      <c r="B7" s="324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356">
        <v>7</v>
      </c>
      <c r="I7" s="356">
        <v>8</v>
      </c>
      <c r="J7" s="356">
        <v>9</v>
      </c>
      <c r="K7" s="356">
        <v>10</v>
      </c>
      <c r="L7" s="357">
        <v>11</v>
      </c>
      <c r="N7" s="699"/>
    </row>
    <row r="8" spans="2:14" ht="16.5" customHeight="1" thickBot="1" x14ac:dyDescent="0.3">
      <c r="B8" s="283"/>
      <c r="C8" s="851" t="s">
        <v>366</v>
      </c>
      <c r="D8" s="528"/>
      <c r="E8" s="528"/>
      <c r="F8" s="528"/>
      <c r="G8" s="528"/>
      <c r="H8" s="528"/>
      <c r="I8" s="528"/>
      <c r="J8" s="528"/>
      <c r="K8" s="528"/>
      <c r="L8" s="532"/>
    </row>
    <row r="9" spans="2:14" ht="23.1" customHeight="1" x14ac:dyDescent="0.25">
      <c r="B9" s="681" t="s">
        <v>83</v>
      </c>
      <c r="C9" s="847" t="s">
        <v>351</v>
      </c>
      <c r="D9" s="67">
        <v>5624867</v>
      </c>
      <c r="E9" s="67">
        <v>59945</v>
      </c>
      <c r="F9" s="127">
        <f>E9/D9*100</f>
        <v>1.0657140871064152</v>
      </c>
      <c r="G9" s="111">
        <v>6146371</v>
      </c>
      <c r="H9" s="67">
        <v>51146</v>
      </c>
      <c r="I9" s="127">
        <f>H9/G9*100</f>
        <v>0.83213330272448571</v>
      </c>
      <c r="J9" s="67">
        <v>6209837</v>
      </c>
      <c r="K9" s="67">
        <v>87613</v>
      </c>
      <c r="L9" s="129">
        <f>K9/J9*100</f>
        <v>1.4108743917110869</v>
      </c>
      <c r="M9" s="51"/>
    </row>
    <row r="10" spans="2:14" ht="23.1" customHeight="1" x14ac:dyDescent="0.25">
      <c r="B10" s="681" t="s">
        <v>84</v>
      </c>
      <c r="C10" s="848" t="s">
        <v>352</v>
      </c>
      <c r="D10" s="67">
        <v>1017975</v>
      </c>
      <c r="E10" s="67">
        <v>57914</v>
      </c>
      <c r="F10" s="127">
        <f t="shared" ref="F10:F11" si="0">E10/D10*100</f>
        <v>5.6891377489624011</v>
      </c>
      <c r="G10" s="111">
        <v>904039</v>
      </c>
      <c r="H10" s="67">
        <v>55828</v>
      </c>
      <c r="I10" s="127">
        <f t="shared" ref="I10:I22" si="1">H10/G10*100</f>
        <v>6.175397300337707</v>
      </c>
      <c r="J10" s="67">
        <v>954993</v>
      </c>
      <c r="K10" s="67">
        <v>109049</v>
      </c>
      <c r="L10" s="129">
        <f t="shared" ref="L10:L22" si="2">K10/J10*100</f>
        <v>11.418827153706886</v>
      </c>
      <c r="M10" s="51"/>
    </row>
    <row r="11" spans="2:14" ht="23.1" customHeight="1" thickBot="1" x14ac:dyDescent="0.3">
      <c r="B11" s="681" t="s">
        <v>85</v>
      </c>
      <c r="C11" s="849" t="s">
        <v>353</v>
      </c>
      <c r="D11" s="67">
        <v>828813</v>
      </c>
      <c r="E11" s="67">
        <v>572989</v>
      </c>
      <c r="F11" s="127">
        <f t="shared" si="0"/>
        <v>69.13368878142596</v>
      </c>
      <c r="G11" s="67">
        <v>770071</v>
      </c>
      <c r="H11" s="67">
        <v>516128</v>
      </c>
      <c r="I11" s="127">
        <f t="shared" si="1"/>
        <v>67.023430307075586</v>
      </c>
      <c r="J11" s="67">
        <v>609676</v>
      </c>
      <c r="K11" s="67">
        <v>475541</v>
      </c>
      <c r="L11" s="129">
        <f t="shared" si="2"/>
        <v>77.998969944691936</v>
      </c>
      <c r="M11" s="125"/>
    </row>
    <row r="12" spans="2:14" ht="23.1" customHeight="1" thickBot="1" x14ac:dyDescent="0.3">
      <c r="B12" s="1020" t="s">
        <v>185</v>
      </c>
      <c r="C12" s="1021"/>
      <c r="D12" s="116">
        <f>SUM(D9:D11)</f>
        <v>7471655</v>
      </c>
      <c r="E12" s="116">
        <f>SUM(E9:E11)</f>
        <v>690848</v>
      </c>
      <c r="F12" s="128">
        <f>E12/D12*100</f>
        <v>9.2462513325360991</v>
      </c>
      <c r="G12" s="120">
        <f>SUM(G9:G11)</f>
        <v>7820481</v>
      </c>
      <c r="H12" s="116">
        <f>SUM(H9:H11)</f>
        <v>623102</v>
      </c>
      <c r="I12" s="128">
        <f t="shared" si="1"/>
        <v>7.9675661893430849</v>
      </c>
      <c r="J12" s="116">
        <f>SUM(J9:J11)</f>
        <v>7774506</v>
      </c>
      <c r="K12" s="116">
        <f>SUM(K9:K11)</f>
        <v>672203</v>
      </c>
      <c r="L12" s="130">
        <f t="shared" si="2"/>
        <v>8.6462471056038801</v>
      </c>
      <c r="M12" s="51"/>
    </row>
    <row r="13" spans="2:14" ht="19.5" customHeight="1" thickBot="1" x14ac:dyDescent="0.3">
      <c r="B13" s="533"/>
      <c r="C13" s="529" t="s">
        <v>367</v>
      </c>
      <c r="D13" s="298"/>
      <c r="E13" s="298"/>
      <c r="F13" s="127"/>
      <c r="G13" s="531"/>
      <c r="H13" s="298"/>
      <c r="I13" s="127"/>
      <c r="J13" s="298"/>
      <c r="K13" s="298"/>
      <c r="L13" s="129"/>
      <c r="M13" s="51"/>
    </row>
    <row r="14" spans="2:14" ht="23.1" customHeight="1" x14ac:dyDescent="0.25">
      <c r="B14" s="681" t="s">
        <v>87</v>
      </c>
      <c r="C14" s="847" t="s">
        <v>351</v>
      </c>
      <c r="D14" s="67">
        <v>5814039</v>
      </c>
      <c r="E14" s="67">
        <v>59449</v>
      </c>
      <c r="F14" s="127">
        <f>E14/D14*100</f>
        <v>1.0225077609558519</v>
      </c>
      <c r="G14" s="111">
        <v>6451878</v>
      </c>
      <c r="H14" s="111">
        <v>59562</v>
      </c>
      <c r="I14" s="127">
        <f t="shared" si="1"/>
        <v>0.9231730668186845</v>
      </c>
      <c r="J14" s="67">
        <v>6506257</v>
      </c>
      <c r="K14" s="67">
        <v>76595</v>
      </c>
      <c r="L14" s="129">
        <f t="shared" si="2"/>
        <v>1.1772513750993852</v>
      </c>
      <c r="M14" s="51"/>
    </row>
    <row r="15" spans="2:14" ht="23.1" customHeight="1" x14ac:dyDescent="0.25">
      <c r="B15" s="681" t="s">
        <v>88</v>
      </c>
      <c r="C15" s="848" t="s">
        <v>352</v>
      </c>
      <c r="D15" s="67">
        <v>572455</v>
      </c>
      <c r="E15" s="67">
        <v>56327</v>
      </c>
      <c r="F15" s="127">
        <f t="shared" ref="F15:F17" si="3">E15/D15*100</f>
        <v>9.8395507070424753</v>
      </c>
      <c r="G15" s="111">
        <v>471019</v>
      </c>
      <c r="H15" s="111">
        <v>57081</v>
      </c>
      <c r="I15" s="127">
        <f t="shared" si="1"/>
        <v>12.118619418749562</v>
      </c>
      <c r="J15" s="67">
        <v>379475</v>
      </c>
      <c r="K15" s="67">
        <v>58562</v>
      </c>
      <c r="L15" s="129">
        <f t="shared" si="2"/>
        <v>15.432373674155084</v>
      </c>
      <c r="M15" s="51"/>
    </row>
    <row r="16" spans="2:14" ht="23.1" customHeight="1" thickBot="1" x14ac:dyDescent="0.3">
      <c r="B16" s="681" t="s">
        <v>89</v>
      </c>
      <c r="C16" s="849" t="s">
        <v>353</v>
      </c>
      <c r="D16" s="67">
        <v>467485</v>
      </c>
      <c r="E16" s="67">
        <v>384481</v>
      </c>
      <c r="F16" s="127">
        <f t="shared" si="3"/>
        <v>82.244563996705779</v>
      </c>
      <c r="G16" s="111">
        <v>477381</v>
      </c>
      <c r="H16" s="111">
        <v>381194</v>
      </c>
      <c r="I16" s="127">
        <f t="shared" si="1"/>
        <v>79.85110425425394</v>
      </c>
      <c r="J16" s="67">
        <v>452889</v>
      </c>
      <c r="K16" s="67">
        <v>374722</v>
      </c>
      <c r="L16" s="129">
        <f t="shared" si="2"/>
        <v>82.740362428762893</v>
      </c>
      <c r="M16" s="125"/>
    </row>
    <row r="17" spans="2:16" ht="23.1" customHeight="1" thickBot="1" x14ac:dyDescent="0.3">
      <c r="B17" s="1020" t="s">
        <v>187</v>
      </c>
      <c r="C17" s="1021"/>
      <c r="D17" s="116">
        <f>SUM(D14:D16)</f>
        <v>6853979</v>
      </c>
      <c r="E17" s="116">
        <f t="shared" ref="E17" si="4">SUM(E14:E16)</f>
        <v>500257</v>
      </c>
      <c r="F17" s="128">
        <f t="shared" si="3"/>
        <v>7.2987822110339122</v>
      </c>
      <c r="G17" s="120">
        <f>SUM(G14:G16)</f>
        <v>7400278</v>
      </c>
      <c r="H17" s="120">
        <f t="shared" ref="H17" si="5">SUM(H14:H16)</f>
        <v>497837</v>
      </c>
      <c r="I17" s="128">
        <f t="shared" si="1"/>
        <v>6.7272742996952282</v>
      </c>
      <c r="J17" s="120">
        <f>SUM(J14:J16)</f>
        <v>7338621</v>
      </c>
      <c r="K17" s="116">
        <f>SUM(K14:K16)</f>
        <v>509879</v>
      </c>
      <c r="L17" s="130">
        <f t="shared" si="2"/>
        <v>6.9478857131332994</v>
      </c>
      <c r="M17" s="125"/>
    </row>
    <row r="18" spans="2:16" ht="16.5" customHeight="1" thickBot="1" x14ac:dyDescent="0.3">
      <c r="B18" s="533"/>
      <c r="C18" s="852" t="s">
        <v>368</v>
      </c>
      <c r="D18" s="298"/>
      <c r="E18" s="298"/>
      <c r="F18" s="530"/>
      <c r="G18" s="298"/>
      <c r="H18" s="298"/>
      <c r="I18" s="127"/>
      <c r="J18" s="298"/>
      <c r="K18" s="298"/>
      <c r="L18" s="129"/>
      <c r="M18" s="51"/>
    </row>
    <row r="19" spans="2:16" s="156" customFormat="1" ht="23.1" customHeight="1" x14ac:dyDescent="0.25">
      <c r="B19" s="681" t="s">
        <v>90</v>
      </c>
      <c r="C19" s="847" t="s">
        <v>351</v>
      </c>
      <c r="D19" s="157">
        <f t="shared" ref="D19:E21" si="6">D9+D14</f>
        <v>11438906</v>
      </c>
      <c r="E19" s="157">
        <f t="shared" si="6"/>
        <v>119394</v>
      </c>
      <c r="F19" s="136">
        <f>E19/D19*100</f>
        <v>1.0437536596594115</v>
      </c>
      <c r="G19" s="157">
        <f t="shared" ref="G19:H21" si="7">G9+G14</f>
        <v>12598249</v>
      </c>
      <c r="H19" s="157">
        <f t="shared" si="7"/>
        <v>110708</v>
      </c>
      <c r="I19" s="155">
        <f t="shared" si="1"/>
        <v>0.87875703996642707</v>
      </c>
      <c r="J19" s="157">
        <f t="shared" ref="J19:K21" si="8">J9+J14</f>
        <v>12716094</v>
      </c>
      <c r="K19" s="157">
        <f t="shared" si="8"/>
        <v>164208</v>
      </c>
      <c r="L19" s="158">
        <f t="shared" si="2"/>
        <v>1.2913399350460919</v>
      </c>
      <c r="M19" s="125"/>
      <c r="N19" s="140"/>
      <c r="O19" s="159"/>
    </row>
    <row r="20" spans="2:16" ht="23.1" customHeight="1" x14ac:dyDescent="0.25">
      <c r="B20" s="681" t="s">
        <v>91</v>
      </c>
      <c r="C20" s="848" t="s">
        <v>352</v>
      </c>
      <c r="D20" s="157">
        <f t="shared" si="6"/>
        <v>1590430</v>
      </c>
      <c r="E20" s="157">
        <f t="shared" si="6"/>
        <v>114241</v>
      </c>
      <c r="F20" s="136">
        <f t="shared" ref="F20:F22" si="9">E20/D20*100</f>
        <v>7.1830259741076317</v>
      </c>
      <c r="G20" s="157">
        <f t="shared" si="7"/>
        <v>1375058</v>
      </c>
      <c r="H20" s="157">
        <f t="shared" si="7"/>
        <v>112909</v>
      </c>
      <c r="I20" s="155">
        <f t="shared" si="1"/>
        <v>8.2112172722896037</v>
      </c>
      <c r="J20" s="157">
        <f t="shared" si="8"/>
        <v>1334468</v>
      </c>
      <c r="K20" s="157">
        <f t="shared" si="8"/>
        <v>167611</v>
      </c>
      <c r="L20" s="158">
        <f t="shared" si="2"/>
        <v>12.560136323988285</v>
      </c>
      <c r="M20" s="125"/>
      <c r="O20" s="782"/>
      <c r="P20" s="156"/>
    </row>
    <row r="21" spans="2:16" ht="23.1" customHeight="1" thickBot="1" x14ac:dyDescent="0.3">
      <c r="B21" s="681" t="s">
        <v>92</v>
      </c>
      <c r="C21" s="849" t="s">
        <v>353</v>
      </c>
      <c r="D21" s="157">
        <f t="shared" si="6"/>
        <v>1296298</v>
      </c>
      <c r="E21" s="157">
        <f t="shared" si="6"/>
        <v>957470</v>
      </c>
      <c r="F21" s="136">
        <f t="shared" si="9"/>
        <v>73.861874352965145</v>
      </c>
      <c r="G21" s="157">
        <f t="shared" si="7"/>
        <v>1247452</v>
      </c>
      <c r="H21" s="157">
        <f t="shared" si="7"/>
        <v>897322</v>
      </c>
      <c r="I21" s="155">
        <f t="shared" si="1"/>
        <v>71.932386977615167</v>
      </c>
      <c r="J21" s="157">
        <f t="shared" si="8"/>
        <v>1062565</v>
      </c>
      <c r="K21" s="157">
        <f t="shared" si="8"/>
        <v>850263</v>
      </c>
      <c r="L21" s="158">
        <f t="shared" si="2"/>
        <v>80.019857608710993</v>
      </c>
      <c r="M21" s="125"/>
      <c r="O21" s="782"/>
      <c r="P21" s="156"/>
    </row>
    <row r="22" spans="2:16" ht="23.1" customHeight="1" thickBot="1" x14ac:dyDescent="0.3">
      <c r="B22" s="1033" t="s">
        <v>369</v>
      </c>
      <c r="C22" s="1034"/>
      <c r="D22" s="689">
        <f>SUM(D19:D21)</f>
        <v>14325634</v>
      </c>
      <c r="E22" s="689">
        <f>SUM(E19:E21)</f>
        <v>1191105</v>
      </c>
      <c r="F22" s="695">
        <f t="shared" si="9"/>
        <v>8.3145011243481441</v>
      </c>
      <c r="G22" s="689">
        <f>SUM(G19:G21)</f>
        <v>15220759</v>
      </c>
      <c r="H22" s="689">
        <f>SUM(H19:H21)</f>
        <v>1120939</v>
      </c>
      <c r="I22" s="128">
        <f t="shared" si="1"/>
        <v>7.3645407564760736</v>
      </c>
      <c r="J22" s="696">
        <f>SUM(J19:J21)</f>
        <v>15113127</v>
      </c>
      <c r="K22" s="689">
        <f>SUM(K19:K21)</f>
        <v>1182082</v>
      </c>
      <c r="L22" s="130">
        <f t="shared" si="2"/>
        <v>7.8215580402387932</v>
      </c>
      <c r="M22" s="125"/>
      <c r="O22" s="159"/>
      <c r="P22" s="156"/>
    </row>
    <row r="24" spans="2:16" x14ac:dyDescent="0.25">
      <c r="D24" s="51"/>
      <c r="J24" s="51"/>
      <c r="K24" s="51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workbookViewId="0">
      <selection activeCell="C12" sqref="C12"/>
    </sheetView>
  </sheetViews>
  <sheetFormatPr defaultRowHeight="15" x14ac:dyDescent="0.25"/>
  <cols>
    <col min="3" max="4" width="17.140625" customWidth="1"/>
    <col min="5" max="5" width="16.85546875" customWidth="1"/>
    <col min="6" max="6" width="15.140625" customWidth="1"/>
    <col min="7" max="7" width="16.140625" customWidth="1"/>
    <col min="8" max="8" width="17.140625" customWidth="1"/>
    <col min="9" max="9" width="16.85546875" customWidth="1"/>
  </cols>
  <sheetData>
    <row r="2" spans="2:10" ht="15.75" x14ac:dyDescent="0.25">
      <c r="C2" s="2"/>
      <c r="D2" s="2"/>
      <c r="E2" s="2"/>
      <c r="F2" s="2"/>
      <c r="G2" s="2"/>
      <c r="H2" s="2"/>
      <c r="I2" s="2"/>
    </row>
    <row r="3" spans="2:10" ht="16.5" thickBot="1" x14ac:dyDescent="0.3">
      <c r="C3" s="14" t="s">
        <v>41</v>
      </c>
      <c r="D3" s="15"/>
      <c r="E3" s="15"/>
      <c r="F3" s="15"/>
      <c r="G3" s="15"/>
      <c r="H3" s="15"/>
      <c r="I3" s="28" t="s">
        <v>333</v>
      </c>
    </row>
    <row r="4" spans="2:10" ht="20.100000000000001" customHeight="1" thickBot="1" x14ac:dyDescent="0.3">
      <c r="B4" s="990" t="s">
        <v>370</v>
      </c>
      <c r="C4" s="991"/>
      <c r="D4" s="991"/>
      <c r="E4" s="991"/>
      <c r="F4" s="991"/>
      <c r="G4" s="991"/>
      <c r="H4" s="991"/>
      <c r="I4" s="992"/>
    </row>
    <row r="5" spans="2:10" ht="16.5" thickBot="1" x14ac:dyDescent="0.3">
      <c r="B5" s="1035" t="s">
        <v>178</v>
      </c>
      <c r="C5" s="967" t="s">
        <v>215</v>
      </c>
      <c r="D5" s="967" t="s">
        <v>163</v>
      </c>
      <c r="E5" s="967"/>
      <c r="F5" s="967" t="s">
        <v>164</v>
      </c>
      <c r="G5" s="967"/>
      <c r="H5" s="967" t="s">
        <v>161</v>
      </c>
      <c r="I5" s="968"/>
    </row>
    <row r="6" spans="2:10" ht="32.25" thickBot="1" x14ac:dyDescent="0.3">
      <c r="B6" s="1036"/>
      <c r="C6" s="966"/>
      <c r="D6" s="796" t="s">
        <v>192</v>
      </c>
      <c r="E6" s="853" t="s">
        <v>236</v>
      </c>
      <c r="F6" s="796" t="s">
        <v>192</v>
      </c>
      <c r="G6" s="853" t="s">
        <v>236</v>
      </c>
      <c r="H6" s="796" t="s">
        <v>192</v>
      </c>
      <c r="I6" s="853" t="s">
        <v>236</v>
      </c>
    </row>
    <row r="7" spans="2:10" ht="15.75" thickBot="1" x14ac:dyDescent="0.3">
      <c r="B7" s="324">
        <v>1</v>
      </c>
      <c r="C7" s="330">
        <v>2</v>
      </c>
      <c r="D7" s="330">
        <v>3</v>
      </c>
      <c r="E7" s="330">
        <v>4</v>
      </c>
      <c r="F7" s="330">
        <v>5</v>
      </c>
      <c r="G7" s="330">
        <v>6</v>
      </c>
      <c r="H7" s="330">
        <v>7</v>
      </c>
      <c r="I7" s="331">
        <v>8</v>
      </c>
    </row>
    <row r="8" spans="2:10" ht="15.75" x14ac:dyDescent="0.25">
      <c r="B8" s="533" t="s">
        <v>83</v>
      </c>
      <c r="C8" s="542" t="s">
        <v>371</v>
      </c>
      <c r="D8" s="760">
        <v>259927</v>
      </c>
      <c r="E8" s="403">
        <v>14</v>
      </c>
      <c r="F8" s="760">
        <v>251571</v>
      </c>
      <c r="G8" s="403">
        <v>14</v>
      </c>
      <c r="H8" s="149">
        <v>166670</v>
      </c>
      <c r="I8" s="408">
        <v>13</v>
      </c>
      <c r="J8" s="51"/>
    </row>
    <row r="9" spans="2:10" ht="16.5" thickBot="1" x14ac:dyDescent="0.3">
      <c r="B9" s="533" t="s">
        <v>84</v>
      </c>
      <c r="C9" s="542" t="s">
        <v>372</v>
      </c>
      <c r="D9" s="760">
        <v>13256</v>
      </c>
      <c r="E9" s="403">
        <v>1</v>
      </c>
      <c r="F9" s="760">
        <v>647</v>
      </c>
      <c r="G9" s="403">
        <v>1</v>
      </c>
      <c r="H9" s="149">
        <v>15478</v>
      </c>
      <c r="I9" s="408">
        <v>2</v>
      </c>
      <c r="J9" s="51"/>
    </row>
    <row r="10" spans="2:10" ht="20.100000000000001" customHeight="1" thickBot="1" x14ac:dyDescent="0.3">
      <c r="B10" s="1037" t="s">
        <v>196</v>
      </c>
      <c r="C10" s="1038"/>
      <c r="D10" s="152">
        <f>D8-D9</f>
        <v>246671</v>
      </c>
      <c r="E10" s="22">
        <f t="shared" ref="E10:I10" si="0">E8+E9</f>
        <v>15</v>
      </c>
      <c r="F10" s="152">
        <f>F8-F9</f>
        <v>250924</v>
      </c>
      <c r="G10" s="22">
        <f>G8+G9</f>
        <v>15</v>
      </c>
      <c r="H10" s="152">
        <f>H8-H9</f>
        <v>151192</v>
      </c>
      <c r="I10" s="23">
        <f t="shared" si="0"/>
        <v>15</v>
      </c>
      <c r="J10" s="51"/>
    </row>
    <row r="12" spans="2:10" x14ac:dyDescent="0.25">
      <c r="H12" s="51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4"/>
  <sheetViews>
    <sheetView topLeftCell="A4" workbookViewId="0">
      <selection activeCell="C15" sqref="C15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  <col min="10" max="10" width="8.7109375" style="140"/>
  </cols>
  <sheetData>
    <row r="3" spans="2:9" ht="16.5" thickBot="1" x14ac:dyDescent="0.3">
      <c r="C3" s="3"/>
      <c r="D3" s="4"/>
      <c r="E3" s="4"/>
      <c r="F3" s="4"/>
      <c r="G3" s="4"/>
      <c r="H3" s="28" t="s">
        <v>333</v>
      </c>
    </row>
    <row r="4" spans="2:9" ht="20.100000000000001" customHeight="1" thickBot="1" x14ac:dyDescent="0.3">
      <c r="B4" s="977" t="s">
        <v>373</v>
      </c>
      <c r="C4" s="978"/>
      <c r="D4" s="978"/>
      <c r="E4" s="978"/>
      <c r="F4" s="978"/>
      <c r="G4" s="978"/>
      <c r="H4" s="979"/>
    </row>
    <row r="5" spans="2:9" ht="15.95" customHeight="1" x14ac:dyDescent="0.25">
      <c r="B5" s="963" t="s">
        <v>178</v>
      </c>
      <c r="C5" s="967" t="s">
        <v>374</v>
      </c>
      <c r="D5" s="967" t="s">
        <v>164</v>
      </c>
      <c r="E5" s="967"/>
      <c r="F5" s="967" t="s">
        <v>165</v>
      </c>
      <c r="G5" s="967"/>
      <c r="H5" s="538" t="s">
        <v>191</v>
      </c>
    </row>
    <row r="6" spans="2:9" ht="21" customHeight="1" thickBot="1" x14ac:dyDescent="0.3">
      <c r="B6" s="964"/>
      <c r="C6" s="966"/>
      <c r="D6" s="57" t="s">
        <v>192</v>
      </c>
      <c r="E6" s="541" t="s">
        <v>42</v>
      </c>
      <c r="F6" s="57" t="s">
        <v>192</v>
      </c>
      <c r="G6" s="541" t="s">
        <v>43</v>
      </c>
      <c r="H6" s="539" t="s">
        <v>148</v>
      </c>
    </row>
    <row r="7" spans="2:9" ht="16.5" customHeight="1" thickBot="1" x14ac:dyDescent="0.3">
      <c r="B7" s="324">
        <v>1</v>
      </c>
      <c r="C7" s="330">
        <v>2</v>
      </c>
      <c r="D7" s="330">
        <v>3</v>
      </c>
      <c r="E7" s="330">
        <v>4</v>
      </c>
      <c r="F7" s="330">
        <v>5</v>
      </c>
      <c r="G7" s="330">
        <v>6</v>
      </c>
      <c r="H7" s="527">
        <v>7</v>
      </c>
    </row>
    <row r="8" spans="2:9" ht="19.350000000000001" customHeight="1" x14ac:dyDescent="0.25">
      <c r="B8" s="134"/>
      <c r="C8" s="854" t="s">
        <v>375</v>
      </c>
      <c r="D8" s="228"/>
      <c r="E8" s="228"/>
      <c r="F8" s="228"/>
      <c r="G8" s="534"/>
      <c r="H8" s="536"/>
    </row>
    <row r="9" spans="2:9" ht="30.75" customHeight="1" x14ac:dyDescent="0.25">
      <c r="B9" s="276" t="s">
        <v>83</v>
      </c>
      <c r="C9" s="821" t="s">
        <v>376</v>
      </c>
      <c r="D9" s="760">
        <v>4075</v>
      </c>
      <c r="E9" s="402">
        <f>D9/D18*100</f>
        <v>0.45333991927768208</v>
      </c>
      <c r="F9" s="149">
        <v>2169</v>
      </c>
      <c r="G9" s="402">
        <f>F9/F18*100</f>
        <v>0.24909331869474644</v>
      </c>
      <c r="H9" s="429">
        <f>F9/D9*100</f>
        <v>53.226993865030671</v>
      </c>
      <c r="I9" s="51"/>
    </row>
    <row r="10" spans="2:9" ht="15.75" x14ac:dyDescent="0.25">
      <c r="B10" s="276" t="s">
        <v>84</v>
      </c>
      <c r="C10" s="821" t="s">
        <v>377</v>
      </c>
      <c r="D10" s="760">
        <v>486425</v>
      </c>
      <c r="E10" s="402">
        <f>D10/D18*100</f>
        <v>54.114323983962329</v>
      </c>
      <c r="F10" s="149">
        <v>468473</v>
      </c>
      <c r="G10" s="402">
        <f>F10/F18*100</f>
        <v>53.800596721477149</v>
      </c>
      <c r="H10" s="429">
        <f t="shared" ref="H10:H18" si="0">F10/D10*100</f>
        <v>96.30940021586062</v>
      </c>
      <c r="I10" s="51"/>
    </row>
    <row r="11" spans="2:9" ht="16.5" thickBot="1" x14ac:dyDescent="0.3">
      <c r="B11" s="276" t="s">
        <v>85</v>
      </c>
      <c r="C11" s="821" t="s">
        <v>378</v>
      </c>
      <c r="D11" s="760">
        <v>58788</v>
      </c>
      <c r="E11" s="402">
        <f>D11/D18*100</f>
        <v>6.5401097360727301</v>
      </c>
      <c r="F11" s="149">
        <v>53038</v>
      </c>
      <c r="G11" s="402">
        <f>F11/F18*100</f>
        <v>6.0910149547865196</v>
      </c>
      <c r="H11" s="429">
        <f t="shared" si="0"/>
        <v>90.219092331768394</v>
      </c>
      <c r="I11" s="51"/>
    </row>
    <row r="12" spans="2:9" ht="16.5" thickBot="1" x14ac:dyDescent="0.3">
      <c r="B12" s="1037" t="s">
        <v>379</v>
      </c>
      <c r="C12" s="1038"/>
      <c r="D12" s="761">
        <f>SUM(D9:D11)</f>
        <v>549288</v>
      </c>
      <c r="E12" s="97">
        <f>D12/D18*100</f>
        <v>61.107773639312747</v>
      </c>
      <c r="F12" s="152">
        <f>SUM(F9:F11)</f>
        <v>523680</v>
      </c>
      <c r="G12" s="97">
        <f>F12/F18*100</f>
        <v>60.140704994958419</v>
      </c>
      <c r="H12" s="42">
        <f t="shared" si="0"/>
        <v>95.337964783501548</v>
      </c>
      <c r="I12" s="51"/>
    </row>
    <row r="13" spans="2:9" ht="15.75" x14ac:dyDescent="0.25">
      <c r="B13" s="134"/>
      <c r="C13" s="854" t="s">
        <v>380</v>
      </c>
      <c r="D13" s="762"/>
      <c r="E13" s="402"/>
      <c r="F13" s="535"/>
      <c r="G13" s="402"/>
      <c r="H13" s="429"/>
      <c r="I13" s="51"/>
    </row>
    <row r="14" spans="2:9" ht="16.350000000000001" customHeight="1" x14ac:dyDescent="0.25">
      <c r="B14" s="276" t="s">
        <v>87</v>
      </c>
      <c r="C14" s="821" t="s">
        <v>381</v>
      </c>
      <c r="D14" s="760">
        <v>264846</v>
      </c>
      <c r="E14" s="402">
        <f>D14/D18*100</f>
        <v>29.463868530310922</v>
      </c>
      <c r="F14" s="149">
        <v>250951</v>
      </c>
      <c r="G14" s="402">
        <f>F14/F18*100</f>
        <v>28.81983283529982</v>
      </c>
      <c r="H14" s="429">
        <f t="shared" si="0"/>
        <v>94.753554896052805</v>
      </c>
      <c r="I14" s="51"/>
    </row>
    <row r="15" spans="2:9" ht="16.350000000000001" customHeight="1" x14ac:dyDescent="0.25">
      <c r="B15" s="276" t="s">
        <v>88</v>
      </c>
      <c r="C15" s="821" t="s">
        <v>382</v>
      </c>
      <c r="D15" s="760">
        <v>47758</v>
      </c>
      <c r="E15" s="402">
        <f>D15/D18*100</f>
        <v>5.3130326048744889</v>
      </c>
      <c r="F15" s="149">
        <v>40427</v>
      </c>
      <c r="G15" s="402">
        <f>F15/F18*100</f>
        <v>4.6427365582630307</v>
      </c>
      <c r="H15" s="429">
        <f t="shared" si="0"/>
        <v>84.649692198165752</v>
      </c>
      <c r="I15" s="51"/>
    </row>
    <row r="16" spans="2:9" ht="16.5" thickBot="1" x14ac:dyDescent="0.3">
      <c r="B16" s="276" t="s">
        <v>89</v>
      </c>
      <c r="C16" s="821" t="s">
        <v>383</v>
      </c>
      <c r="D16" s="760">
        <v>36992</v>
      </c>
      <c r="E16" s="402">
        <f>D16/D18*100</f>
        <v>4.1153252255018442</v>
      </c>
      <c r="F16" s="149">
        <v>55700</v>
      </c>
      <c r="G16" s="402">
        <f>F16/F18*100</f>
        <v>6.3967256114787343</v>
      </c>
      <c r="H16" s="429">
        <f t="shared" si="0"/>
        <v>150.57309688581316</v>
      </c>
      <c r="I16" s="51"/>
    </row>
    <row r="17" spans="2:9" ht="16.5" thickBot="1" x14ac:dyDescent="0.3">
      <c r="B17" s="1037" t="s">
        <v>384</v>
      </c>
      <c r="C17" s="1038"/>
      <c r="D17" s="152">
        <f>SUM(D14:D16)</f>
        <v>349596</v>
      </c>
      <c r="E17" s="97">
        <f>D17/D18*100</f>
        <v>38.892226360687253</v>
      </c>
      <c r="F17" s="152">
        <f>SUM(F14:F16)</f>
        <v>347078</v>
      </c>
      <c r="G17" s="97">
        <f>F17/F18*100</f>
        <v>39.859295005041581</v>
      </c>
      <c r="H17" s="42">
        <f t="shared" si="0"/>
        <v>99.279740042792255</v>
      </c>
      <c r="I17" s="51"/>
    </row>
    <row r="18" spans="2:9" ht="16.5" thickBot="1" x14ac:dyDescent="0.3">
      <c r="B18" s="1037" t="s">
        <v>385</v>
      </c>
      <c r="C18" s="1038"/>
      <c r="D18" s="267">
        <f>D12+D17</f>
        <v>898884</v>
      </c>
      <c r="E18" s="40">
        <f>E12+E17</f>
        <v>100</v>
      </c>
      <c r="F18" s="267">
        <f>F12+F17</f>
        <v>870758</v>
      </c>
      <c r="G18" s="40">
        <f>G12+G17</f>
        <v>100</v>
      </c>
      <c r="H18" s="37">
        <f t="shared" si="0"/>
        <v>96.871008939974459</v>
      </c>
      <c r="I18" s="51"/>
    </row>
    <row r="19" spans="2:9" x14ac:dyDescent="0.25">
      <c r="C19" s="20"/>
      <c r="D19" s="20"/>
      <c r="E19" s="20"/>
      <c r="F19" s="20"/>
      <c r="G19" s="20"/>
      <c r="H19" s="20"/>
    </row>
    <row r="20" spans="2:9" x14ac:dyDescent="0.25">
      <c r="F20" s="51"/>
    </row>
    <row r="21" spans="2:9" x14ac:dyDescent="0.25">
      <c r="D21" s="51"/>
      <c r="F21" s="110"/>
    </row>
    <row r="22" spans="2:9" x14ac:dyDescent="0.25">
      <c r="D22" s="51"/>
    </row>
    <row r="23" spans="2:9" x14ac:dyDescent="0.25">
      <c r="D23" s="51"/>
    </row>
    <row r="24" spans="2:9" x14ac:dyDescent="0.25">
      <c r="D24" s="51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>
      <selection activeCell="C13" sqref="C13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  <col min="10" max="10" width="8.7109375" style="140"/>
  </cols>
  <sheetData>
    <row r="2" spans="2:9" ht="16.5" thickBot="1" x14ac:dyDescent="0.3">
      <c r="H2" s="25" t="s">
        <v>211</v>
      </c>
    </row>
    <row r="3" spans="2:9" ht="20.100000000000001" customHeight="1" thickBot="1" x14ac:dyDescent="0.3">
      <c r="B3" s="990" t="s">
        <v>386</v>
      </c>
      <c r="C3" s="991"/>
      <c r="D3" s="991"/>
      <c r="E3" s="991"/>
      <c r="F3" s="991"/>
      <c r="G3" s="991"/>
      <c r="H3" s="992"/>
    </row>
    <row r="4" spans="2:9" ht="15.95" customHeight="1" x14ac:dyDescent="0.25">
      <c r="B4" s="963" t="s">
        <v>178</v>
      </c>
      <c r="C4" s="1028" t="s">
        <v>387</v>
      </c>
      <c r="D4" s="967" t="s">
        <v>164</v>
      </c>
      <c r="E4" s="967"/>
      <c r="F4" s="1039" t="s">
        <v>161</v>
      </c>
      <c r="G4" s="1039"/>
      <c r="H4" s="543" t="s">
        <v>191</v>
      </c>
    </row>
    <row r="5" spans="2:9" ht="15.95" customHeight="1" thickBot="1" x14ac:dyDescent="0.3">
      <c r="B5" s="964"/>
      <c r="C5" s="1029"/>
      <c r="D5" s="299" t="s">
        <v>192</v>
      </c>
      <c r="E5" s="299" t="s">
        <v>7</v>
      </c>
      <c r="F5" s="796" t="s">
        <v>192</v>
      </c>
      <c r="G5" s="299" t="s">
        <v>7</v>
      </c>
      <c r="H5" s="544" t="s">
        <v>148</v>
      </c>
    </row>
    <row r="6" spans="2:9" ht="15.75" thickBot="1" x14ac:dyDescent="0.3">
      <c r="B6" s="324">
        <v>1</v>
      </c>
      <c r="C6" s="330">
        <v>2</v>
      </c>
      <c r="D6" s="330">
        <v>3</v>
      </c>
      <c r="E6" s="330">
        <v>4</v>
      </c>
      <c r="F6" s="330">
        <v>5</v>
      </c>
      <c r="G6" s="330">
        <v>6</v>
      </c>
      <c r="H6" s="331">
        <v>7</v>
      </c>
    </row>
    <row r="7" spans="2:9" ht="15.75" x14ac:dyDescent="0.25">
      <c r="B7" s="134"/>
      <c r="C7" s="854" t="s">
        <v>388</v>
      </c>
      <c r="D7" s="228"/>
      <c r="E7" s="540"/>
      <c r="F7" s="228"/>
      <c r="G7" s="534"/>
      <c r="H7" s="536"/>
    </row>
    <row r="8" spans="2:9" ht="15.75" x14ac:dyDescent="0.25">
      <c r="B8" s="297" t="s">
        <v>83</v>
      </c>
      <c r="C8" s="821" t="s">
        <v>389</v>
      </c>
      <c r="D8" s="763">
        <v>70777</v>
      </c>
      <c r="E8" s="402">
        <f>D8/D19*100</f>
        <v>10.952089155455697</v>
      </c>
      <c r="F8" s="149">
        <v>68728</v>
      </c>
      <c r="G8" s="402">
        <f>F8/F19*100</f>
        <v>9.5565721595728412</v>
      </c>
      <c r="H8" s="429">
        <f>F8/D8*100</f>
        <v>97.104991734603047</v>
      </c>
      <c r="I8" s="51"/>
    </row>
    <row r="9" spans="2:9" ht="15.75" x14ac:dyDescent="0.25">
      <c r="B9" s="297" t="s">
        <v>84</v>
      </c>
      <c r="C9" s="821" t="s">
        <v>390</v>
      </c>
      <c r="D9" s="763">
        <v>6878</v>
      </c>
      <c r="E9" s="402">
        <f>D9/D19*100</f>
        <v>1.0643071790443828</v>
      </c>
      <c r="F9" s="149">
        <v>6092</v>
      </c>
      <c r="G9" s="402">
        <f>F9/F19*100</f>
        <v>0.84708761488938633</v>
      </c>
      <c r="H9" s="429">
        <f>F9/D9*100</f>
        <v>88.572259377726084</v>
      </c>
      <c r="I9" s="51"/>
    </row>
    <row r="10" spans="2:9" ht="16.5" thickBot="1" x14ac:dyDescent="0.3">
      <c r="B10" s="297" t="s">
        <v>85</v>
      </c>
      <c r="C10" s="821" t="s">
        <v>391</v>
      </c>
      <c r="D10" s="763">
        <v>18267</v>
      </c>
      <c r="E10" s="402">
        <f>D10/D19*100</f>
        <v>2.8266500784535826</v>
      </c>
      <c r="F10" s="149">
        <v>23587</v>
      </c>
      <c r="G10" s="402">
        <f>F10/F19*100</f>
        <v>3.2797530486533089</v>
      </c>
      <c r="H10" s="429">
        <f>F10/D10*100</f>
        <v>129.12355613948648</v>
      </c>
      <c r="I10" s="51"/>
    </row>
    <row r="11" spans="2:9" ht="16.5" thickBot="1" x14ac:dyDescent="0.3">
      <c r="B11" s="1037" t="s">
        <v>379</v>
      </c>
      <c r="C11" s="1038"/>
      <c r="D11" s="764">
        <f>SUM(D8:D10)</f>
        <v>95922</v>
      </c>
      <c r="E11" s="97">
        <f>D11/D19*100</f>
        <v>14.843046412953662</v>
      </c>
      <c r="F11" s="152">
        <f>SUM(F8:F10)</f>
        <v>98407</v>
      </c>
      <c r="G11" s="97">
        <f>F11/F19*100</f>
        <v>13.683412823115537</v>
      </c>
      <c r="H11" s="42">
        <f>F11/D11*100</f>
        <v>102.59064656700237</v>
      </c>
      <c r="I11" s="51"/>
    </row>
    <row r="12" spans="2:9" ht="15.75" x14ac:dyDescent="0.25">
      <c r="B12" s="134"/>
      <c r="C12" s="854" t="s">
        <v>392</v>
      </c>
      <c r="D12" s="765"/>
      <c r="E12" s="402"/>
      <c r="F12" s="535"/>
      <c r="G12" s="402"/>
      <c r="H12" s="429"/>
      <c r="I12" s="51"/>
    </row>
    <row r="13" spans="2:9" ht="45.75" customHeight="1" x14ac:dyDescent="0.25">
      <c r="B13" s="297" t="s">
        <v>87</v>
      </c>
      <c r="C13" s="821" t="s">
        <v>393</v>
      </c>
      <c r="D13" s="763">
        <v>58147</v>
      </c>
      <c r="E13" s="402">
        <f>D13/D19*100</f>
        <v>8.9977129310691648</v>
      </c>
      <c r="F13" s="149">
        <v>133504</v>
      </c>
      <c r="G13" s="783">
        <f>F13/F19*100</f>
        <v>18.563621953084805</v>
      </c>
      <c r="H13" s="429">
        <f t="shared" ref="H13:H19" si="0">F13/D13*100</f>
        <v>229.59739969387928</v>
      </c>
      <c r="I13" s="51"/>
    </row>
    <row r="14" spans="2:9" ht="15.75" x14ac:dyDescent="0.25">
      <c r="B14" s="297" t="s">
        <v>88</v>
      </c>
      <c r="C14" s="821" t="s">
        <v>394</v>
      </c>
      <c r="D14" s="763">
        <v>194329</v>
      </c>
      <c r="E14" s="402">
        <f>D14/D19*100</f>
        <v>30.070623698243072</v>
      </c>
      <c r="F14" s="149">
        <v>192141</v>
      </c>
      <c r="G14" s="783">
        <f>F14/F19*100</f>
        <v>26.717048820167694</v>
      </c>
      <c r="H14" s="429">
        <f t="shared" si="0"/>
        <v>98.874074379017031</v>
      </c>
      <c r="I14" s="51"/>
    </row>
    <row r="15" spans="2:9" ht="15" customHeight="1" x14ac:dyDescent="0.25">
      <c r="B15" s="297" t="s">
        <v>89</v>
      </c>
      <c r="C15" s="821" t="s">
        <v>395</v>
      </c>
      <c r="D15" s="763">
        <v>114495</v>
      </c>
      <c r="E15" s="402">
        <f>D15/D19*100</f>
        <v>17.717047174278367</v>
      </c>
      <c r="F15" s="149">
        <v>118273</v>
      </c>
      <c r="G15" s="783">
        <f>F15/F19*100</f>
        <v>16.445763866679645</v>
      </c>
      <c r="H15" s="429">
        <f t="shared" si="0"/>
        <v>103.29970741080396</v>
      </c>
      <c r="I15" s="51"/>
    </row>
    <row r="16" spans="2:9" ht="15.75" x14ac:dyDescent="0.25">
      <c r="B16" s="297" t="s">
        <v>90</v>
      </c>
      <c r="C16" s="821" t="s">
        <v>396</v>
      </c>
      <c r="D16" s="763">
        <v>103937</v>
      </c>
      <c r="E16" s="402">
        <f>D16/D19*100</f>
        <v>16.083293874430939</v>
      </c>
      <c r="F16" s="149">
        <v>100312</v>
      </c>
      <c r="G16" s="783">
        <f>F16/F19*100</f>
        <v>13.948301514245589</v>
      </c>
      <c r="H16" s="429">
        <f t="shared" si="0"/>
        <v>96.512310341841683</v>
      </c>
      <c r="I16" s="51"/>
    </row>
    <row r="17" spans="2:9" ht="16.5" thickBot="1" x14ac:dyDescent="0.3">
      <c r="B17" s="297" t="s">
        <v>91</v>
      </c>
      <c r="C17" s="821" t="s">
        <v>397</v>
      </c>
      <c r="D17" s="763">
        <v>79412</v>
      </c>
      <c r="E17" s="402">
        <f>D17/D19*100</f>
        <v>12.288275909024794</v>
      </c>
      <c r="F17" s="149">
        <v>76533</v>
      </c>
      <c r="G17" s="783">
        <f>F17/F19*100</f>
        <v>10.641851022706732</v>
      </c>
      <c r="H17" s="429">
        <f t="shared" si="0"/>
        <v>96.374603334508635</v>
      </c>
      <c r="I17" s="51"/>
    </row>
    <row r="18" spans="2:9" ht="16.5" thickBot="1" x14ac:dyDescent="0.3">
      <c r="B18" s="1037" t="s">
        <v>398</v>
      </c>
      <c r="C18" s="1038"/>
      <c r="D18" s="545">
        <f>SUM(D13:D17)</f>
        <v>550320</v>
      </c>
      <c r="E18" s="97">
        <f>D18/D19*100</f>
        <v>85.156953587046331</v>
      </c>
      <c r="F18" s="152">
        <f>SUM(F13:F17)</f>
        <v>620763</v>
      </c>
      <c r="G18" s="97">
        <f>F18/F19*100</f>
        <v>86.316587176884468</v>
      </c>
      <c r="H18" s="42">
        <f t="shared" si="0"/>
        <v>112.80037069341473</v>
      </c>
      <c r="I18" s="51"/>
    </row>
    <row r="19" spans="2:9" ht="16.5" thickBot="1" x14ac:dyDescent="0.3">
      <c r="B19" s="1037" t="s">
        <v>399</v>
      </c>
      <c r="C19" s="1038"/>
      <c r="D19" s="546">
        <f>D11+D18</f>
        <v>646242</v>
      </c>
      <c r="E19" s="40">
        <f>E11+E18</f>
        <v>100</v>
      </c>
      <c r="F19" s="267">
        <f>F11+F18</f>
        <v>719170</v>
      </c>
      <c r="G19" s="40">
        <f>G11+G18</f>
        <v>100</v>
      </c>
      <c r="H19" s="37">
        <f t="shared" si="0"/>
        <v>111.28493660269683</v>
      </c>
      <c r="I19" s="51"/>
    </row>
    <row r="21" spans="2:9" x14ac:dyDescent="0.25">
      <c r="F21" s="51"/>
    </row>
  </sheetData>
  <mergeCells count="8">
    <mergeCell ref="B19:C19"/>
    <mergeCell ref="C4:C5"/>
    <mergeCell ref="D4:E4"/>
    <mergeCell ref="F4:G4"/>
    <mergeCell ref="B3:H3"/>
    <mergeCell ref="B4:B5"/>
    <mergeCell ref="B11:C11"/>
    <mergeCell ref="B18:C18"/>
  </mergeCells>
  <pageMargins left="0.7" right="0.7" top="0.75" bottom="0.75" header="0.3" footer="0.3"/>
  <pageSetup orientation="landscape" r:id="rId1"/>
  <ignoredErrors>
    <ignoredError sqref="E11:F11 E18:F18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6"/>
  <sheetViews>
    <sheetView topLeftCell="A10" workbookViewId="0">
      <selection activeCell="C24" sqref="C24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</cols>
  <sheetData>
    <row r="3" spans="2:7" ht="15.75" x14ac:dyDescent="0.25">
      <c r="C3" s="16"/>
      <c r="D3" s="4"/>
      <c r="E3" s="4"/>
      <c r="F3" s="28"/>
    </row>
    <row r="4" spans="2:7" ht="15.75" x14ac:dyDescent="0.25">
      <c r="F4" s="28"/>
    </row>
    <row r="5" spans="2:7" ht="16.5" thickBot="1" x14ac:dyDescent="0.3">
      <c r="F5" s="28" t="s">
        <v>400</v>
      </c>
    </row>
    <row r="6" spans="2:7" ht="20.100000000000001" customHeight="1" thickBot="1" x14ac:dyDescent="0.3">
      <c r="B6" s="990" t="s">
        <v>401</v>
      </c>
      <c r="C6" s="991"/>
      <c r="D6" s="991"/>
      <c r="E6" s="991"/>
      <c r="F6" s="992"/>
    </row>
    <row r="7" spans="2:7" ht="20.100000000000001" customHeight="1" thickBot="1" x14ac:dyDescent="0.3">
      <c r="B7" s="512" t="s">
        <v>178</v>
      </c>
      <c r="C7" s="22" t="s">
        <v>215</v>
      </c>
      <c r="D7" s="547" t="s">
        <v>166</v>
      </c>
      <c r="E7" s="547" t="s">
        <v>167</v>
      </c>
      <c r="F7" s="759" t="s">
        <v>168</v>
      </c>
    </row>
    <row r="8" spans="2:7" s="318" customFormat="1" ht="15.75" customHeight="1" thickBot="1" x14ac:dyDescent="0.25">
      <c r="B8" s="324">
        <v>1</v>
      </c>
      <c r="C8" s="330">
        <v>2</v>
      </c>
      <c r="D8" s="548">
        <v>3</v>
      </c>
      <c r="E8" s="548">
        <v>4</v>
      </c>
      <c r="F8" s="331">
        <v>5</v>
      </c>
    </row>
    <row r="9" spans="2:7" ht="15.75" x14ac:dyDescent="0.25">
      <c r="B9" s="297" t="s">
        <v>83</v>
      </c>
      <c r="C9" s="856" t="s">
        <v>402</v>
      </c>
      <c r="D9" s="122">
        <v>246671</v>
      </c>
      <c r="E9" s="122">
        <v>250924</v>
      </c>
      <c r="F9" s="53">
        <v>151192</v>
      </c>
    </row>
    <row r="10" spans="2:7" ht="15.75" x14ac:dyDescent="0.25">
      <c r="B10" s="297" t="s">
        <v>84</v>
      </c>
      <c r="C10" s="857" t="s">
        <v>403</v>
      </c>
      <c r="D10" s="122">
        <v>20862740</v>
      </c>
      <c r="E10" s="122">
        <v>22947679</v>
      </c>
      <c r="F10" s="53">
        <v>23725550</v>
      </c>
    </row>
    <row r="11" spans="2:7" ht="15.75" x14ac:dyDescent="0.25">
      <c r="B11" s="297" t="s">
        <v>85</v>
      </c>
      <c r="C11" s="857" t="s">
        <v>404</v>
      </c>
      <c r="D11" s="122">
        <v>2898374</v>
      </c>
      <c r="E11" s="122">
        <v>3092301</v>
      </c>
      <c r="F11" s="53">
        <v>2975110</v>
      </c>
    </row>
    <row r="12" spans="2:7" ht="15.75" x14ac:dyDescent="0.25">
      <c r="B12" s="297" t="s">
        <v>87</v>
      </c>
      <c r="C12" s="857" t="s">
        <v>405</v>
      </c>
      <c r="D12" s="122">
        <v>785718</v>
      </c>
      <c r="E12" s="122">
        <v>802962</v>
      </c>
      <c r="F12" s="53">
        <v>772351</v>
      </c>
    </row>
    <row r="13" spans="2:7" ht="15.75" x14ac:dyDescent="0.25">
      <c r="B13" s="297" t="s">
        <v>88</v>
      </c>
      <c r="C13" s="857" t="s">
        <v>406</v>
      </c>
      <c r="D13" s="122">
        <v>456236</v>
      </c>
      <c r="E13" s="122">
        <v>453366</v>
      </c>
      <c r="F13" s="53">
        <v>425273</v>
      </c>
      <c r="G13" s="51"/>
    </row>
    <row r="14" spans="2:7" ht="15.75" x14ac:dyDescent="0.25">
      <c r="B14" s="297" t="s">
        <v>89</v>
      </c>
      <c r="C14" s="857" t="s">
        <v>407</v>
      </c>
      <c r="D14" s="122">
        <v>329482</v>
      </c>
      <c r="E14" s="122">
        <v>349596</v>
      </c>
      <c r="F14" s="53">
        <v>347078</v>
      </c>
    </row>
    <row r="15" spans="2:7" ht="15.75" x14ac:dyDescent="0.25">
      <c r="B15" s="297" t="s">
        <v>90</v>
      </c>
      <c r="C15" s="857" t="s">
        <v>408</v>
      </c>
      <c r="D15" s="122">
        <v>383777</v>
      </c>
      <c r="E15" s="122">
        <v>388236</v>
      </c>
      <c r="F15" s="53">
        <v>386947</v>
      </c>
    </row>
    <row r="16" spans="2:7" ht="15.75" x14ac:dyDescent="0.25">
      <c r="B16" s="297" t="s">
        <v>91</v>
      </c>
      <c r="C16" s="857" t="s">
        <v>409</v>
      </c>
      <c r="D16" s="122">
        <v>155270</v>
      </c>
      <c r="E16" s="122">
        <v>162084</v>
      </c>
      <c r="F16" s="53">
        <v>233816</v>
      </c>
    </row>
    <row r="17" spans="2:6" ht="15.75" x14ac:dyDescent="0.25">
      <c r="B17" s="297" t="s">
        <v>92</v>
      </c>
      <c r="C17" s="857" t="s">
        <v>410</v>
      </c>
      <c r="D17" s="122">
        <v>91893</v>
      </c>
      <c r="E17" s="122">
        <v>103937</v>
      </c>
      <c r="F17" s="53">
        <v>100312</v>
      </c>
    </row>
    <row r="18" spans="2:6" ht="15.75" x14ac:dyDescent="0.25">
      <c r="B18" s="297"/>
      <c r="C18" s="857"/>
      <c r="D18" s="122"/>
      <c r="E18" s="122"/>
      <c r="F18" s="53"/>
    </row>
    <row r="19" spans="2:6" ht="15.75" x14ac:dyDescent="0.25">
      <c r="B19" s="297" t="s">
        <v>93</v>
      </c>
      <c r="C19" s="857" t="s">
        <v>411</v>
      </c>
      <c r="D19" s="123">
        <f>D9/D10*100</f>
        <v>1.1823518866649347</v>
      </c>
      <c r="E19" s="123">
        <f t="shared" ref="E19:F19" si="0">E9/E10*100</f>
        <v>1.0934613474417174</v>
      </c>
      <c r="F19" s="54">
        <f t="shared" si="0"/>
        <v>0.63725393088885185</v>
      </c>
    </row>
    <row r="20" spans="2:6" ht="15.75" x14ac:dyDescent="0.25">
      <c r="B20" s="297" t="s">
        <v>94</v>
      </c>
      <c r="C20" s="857" t="s">
        <v>412</v>
      </c>
      <c r="D20" s="124">
        <f>D9/D11*100</f>
        <v>8.5106683954520701</v>
      </c>
      <c r="E20" s="124">
        <f t="shared" ref="E20:F20" si="1">E9/E11*100</f>
        <v>8.1144752726206146</v>
      </c>
      <c r="F20" s="54">
        <f t="shared" si="1"/>
        <v>5.0818961315716056</v>
      </c>
    </row>
    <row r="21" spans="2:6" ht="15.75" x14ac:dyDescent="0.25">
      <c r="B21" s="297" t="s">
        <v>95</v>
      </c>
      <c r="C21" s="857" t="s">
        <v>413</v>
      </c>
      <c r="D21" s="123">
        <f>D12/D10*100</f>
        <v>3.766130431573226</v>
      </c>
      <c r="E21" s="123">
        <f t="shared" ref="E21:F21" si="2">E12/E10*100</f>
        <v>3.4990989720572614</v>
      </c>
      <c r="F21" s="54">
        <f t="shared" si="2"/>
        <v>3.2553555133600698</v>
      </c>
    </row>
    <row r="22" spans="2:6" ht="15.75" x14ac:dyDescent="0.25">
      <c r="B22" s="297" t="s">
        <v>96</v>
      </c>
      <c r="C22" s="401" t="s">
        <v>414</v>
      </c>
      <c r="D22" s="123">
        <f>D13/D10*100</f>
        <v>2.1868460231014719</v>
      </c>
      <c r="E22" s="123">
        <f t="shared" ref="E22:F22" si="3">E13/E10*100</f>
        <v>1.975650783680563</v>
      </c>
      <c r="F22" s="54">
        <f t="shared" si="3"/>
        <v>1.792468457000997</v>
      </c>
    </row>
    <row r="23" spans="2:6" ht="32.25" customHeight="1" x14ac:dyDescent="0.25">
      <c r="B23" s="297" t="s">
        <v>97</v>
      </c>
      <c r="C23" s="858" t="s">
        <v>415</v>
      </c>
      <c r="D23" s="124">
        <v>2.2000000000000002</v>
      </c>
      <c r="E23" s="124">
        <v>2</v>
      </c>
      <c r="F23" s="54">
        <v>1.9</v>
      </c>
    </row>
    <row r="24" spans="2:6" ht="32.25" thickBot="1" x14ac:dyDescent="0.3">
      <c r="B24" s="409" t="s">
        <v>98</v>
      </c>
      <c r="C24" s="410" t="s">
        <v>416</v>
      </c>
      <c r="D24" s="55">
        <v>55.3</v>
      </c>
      <c r="E24" s="55">
        <v>55.5</v>
      </c>
      <c r="F24" s="56">
        <v>57.6</v>
      </c>
    </row>
    <row r="25" spans="2:6" x14ac:dyDescent="0.25">
      <c r="C25" s="58" t="s">
        <v>417</v>
      </c>
    </row>
    <row r="26" spans="2:6" x14ac:dyDescent="0.25">
      <c r="C26" s="58" t="s">
        <v>418</v>
      </c>
    </row>
  </sheetData>
  <mergeCells count="1">
    <mergeCell ref="B6:F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"/>
  <sheetViews>
    <sheetView workbookViewId="0">
      <selection activeCell="C3" sqref="C3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C3" s="10"/>
      <c r="D3" s="4"/>
      <c r="E3" s="4"/>
      <c r="F3" s="4"/>
      <c r="G3" s="4"/>
      <c r="H3" s="26" t="s">
        <v>188</v>
      </c>
      <c r="I3" s="4"/>
    </row>
    <row r="4" spans="2:11" ht="20.100000000000001" customHeight="1" thickBot="1" x14ac:dyDescent="0.3">
      <c r="B4" s="969" t="s">
        <v>421</v>
      </c>
      <c r="C4" s="970"/>
      <c r="D4" s="970"/>
      <c r="E4" s="970"/>
      <c r="F4" s="970"/>
      <c r="G4" s="970"/>
      <c r="H4" s="971"/>
      <c r="I4" s="8"/>
    </row>
    <row r="5" spans="2:11" ht="16.5" thickBot="1" x14ac:dyDescent="0.3">
      <c r="B5" s="512" t="s">
        <v>178</v>
      </c>
      <c r="C5" s="300" t="s">
        <v>215</v>
      </c>
      <c r="D5" s="300" t="s">
        <v>0</v>
      </c>
      <c r="E5" s="300" t="s">
        <v>74</v>
      </c>
      <c r="F5" s="300" t="s">
        <v>161</v>
      </c>
      <c r="G5" s="994" t="s">
        <v>191</v>
      </c>
      <c r="H5" s="1040"/>
      <c r="I5" s="119"/>
    </row>
    <row r="6" spans="2:11" ht="16.5" thickBot="1" x14ac:dyDescent="0.3">
      <c r="B6" s="324">
        <v>1</v>
      </c>
      <c r="C6" s="330">
        <v>2</v>
      </c>
      <c r="D6" s="330">
        <v>3</v>
      </c>
      <c r="E6" s="330">
        <v>4</v>
      </c>
      <c r="F6" s="330">
        <v>5</v>
      </c>
      <c r="G6" s="330" t="s">
        <v>153</v>
      </c>
      <c r="H6" s="331" t="s">
        <v>154</v>
      </c>
      <c r="I6" s="8"/>
      <c r="K6" s="51"/>
    </row>
    <row r="7" spans="2:11" ht="16.5" thickBot="1" x14ac:dyDescent="0.3">
      <c r="B7" s="276" t="s">
        <v>83</v>
      </c>
      <c r="C7" s="859" t="s">
        <v>419</v>
      </c>
      <c r="D7" s="43">
        <v>4325281</v>
      </c>
      <c r="E7" s="44">
        <v>4727454</v>
      </c>
      <c r="F7" s="44">
        <v>5358843</v>
      </c>
      <c r="G7" s="44">
        <f>E7/D7*100</f>
        <v>109.29819357401287</v>
      </c>
      <c r="H7" s="292">
        <f>F7/E7*100</f>
        <v>113.35579362591366</v>
      </c>
      <c r="I7" s="8"/>
      <c r="K7" s="51"/>
    </row>
    <row r="8" spans="2:11" ht="16.5" thickBot="1" x14ac:dyDescent="0.3">
      <c r="B8" s="276" t="s">
        <v>84</v>
      </c>
      <c r="C8" s="859" t="s">
        <v>420</v>
      </c>
      <c r="D8" s="43">
        <v>1392629</v>
      </c>
      <c r="E8" s="44">
        <v>1628421</v>
      </c>
      <c r="F8" s="44">
        <v>1952632</v>
      </c>
      <c r="G8" s="44">
        <f t="shared" ref="G8:G9" si="0">E8/D8*100</f>
        <v>116.93142969161205</v>
      </c>
      <c r="H8" s="292">
        <f>F8/E8*100</f>
        <v>119.90953199449037</v>
      </c>
      <c r="I8" s="8"/>
      <c r="K8" s="700"/>
    </row>
    <row r="9" spans="2:11" ht="16.5" thickBot="1" x14ac:dyDescent="0.3">
      <c r="B9" s="993" t="s">
        <v>44</v>
      </c>
      <c r="C9" s="994"/>
      <c r="D9" s="439">
        <f>D7/D8</f>
        <v>3.1058386691645801</v>
      </c>
      <c r="E9" s="549">
        <f>E7/E8</f>
        <v>2.9030907854909755</v>
      </c>
      <c r="F9" s="549">
        <f>F7/F8</f>
        <v>2.7444203516074714</v>
      </c>
      <c r="G9" s="550">
        <f t="shared" si="0"/>
        <v>93.472040718453016</v>
      </c>
      <c r="H9" s="295">
        <f t="shared" ref="H9" si="1">F9/E9*100</f>
        <v>94.53443086669887</v>
      </c>
      <c r="I9" s="8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C15" sqref="C15"/>
    </sheetView>
  </sheetViews>
  <sheetFormatPr defaultColWidth="9.140625" defaultRowHeight="15" x14ac:dyDescent="0.25"/>
  <cols>
    <col min="1" max="2" width="9.140625" style="18"/>
    <col min="3" max="3" width="31" style="18" customWidth="1"/>
    <col min="4" max="5" width="14.85546875" style="18" customWidth="1"/>
    <col min="6" max="6" width="14" style="18" customWidth="1"/>
    <col min="7" max="7" width="14.140625" style="18" customWidth="1"/>
    <col min="8" max="8" width="13.85546875" style="18" customWidth="1"/>
    <col min="9" max="9" width="13.140625" style="18" customWidth="1"/>
    <col min="10" max="10" width="12" style="18" customWidth="1"/>
    <col min="11" max="11" width="13" style="18" customWidth="1"/>
    <col min="12" max="16384" width="9.140625" style="18"/>
  </cols>
  <sheetData>
    <row r="2" spans="2:11" ht="15.75" x14ac:dyDescent="0.25">
      <c r="C2" s="73"/>
    </row>
    <row r="3" spans="2:11" ht="15.75" x14ac:dyDescent="0.25">
      <c r="C3" s="12"/>
      <c r="D3" s="12"/>
      <c r="E3" s="12"/>
      <c r="F3" s="12"/>
      <c r="G3" s="12"/>
      <c r="H3" s="12"/>
      <c r="I3" s="12"/>
      <c r="J3" s="12"/>
      <c r="K3" s="12"/>
    </row>
    <row r="4" spans="2:11" ht="16.5" thickBot="1" x14ac:dyDescent="0.3">
      <c r="C4" s="74" t="s">
        <v>2</v>
      </c>
      <c r="D4" s="46"/>
      <c r="E4" s="46"/>
      <c r="F4" s="46"/>
      <c r="G4" s="46"/>
      <c r="H4" s="46"/>
      <c r="I4" s="46"/>
      <c r="J4" s="46"/>
      <c r="K4" s="65" t="s">
        <v>197</v>
      </c>
    </row>
    <row r="5" spans="2:11" ht="20.100000000000001" customHeight="1" thickBot="1" x14ac:dyDescent="0.3">
      <c r="B5" s="929" t="s">
        <v>198</v>
      </c>
      <c r="C5" s="930"/>
      <c r="D5" s="930"/>
      <c r="E5" s="930"/>
      <c r="F5" s="930"/>
      <c r="G5" s="930"/>
      <c r="H5" s="930"/>
      <c r="I5" s="930"/>
      <c r="J5" s="930"/>
      <c r="K5" s="931"/>
    </row>
    <row r="6" spans="2:11" ht="18" customHeight="1" x14ac:dyDescent="0.25">
      <c r="B6" s="927" t="s">
        <v>178</v>
      </c>
      <c r="C6" s="932" t="s">
        <v>199</v>
      </c>
      <c r="D6" s="932" t="s">
        <v>0</v>
      </c>
      <c r="E6" s="932"/>
      <c r="F6" s="932" t="s">
        <v>74</v>
      </c>
      <c r="G6" s="932"/>
      <c r="H6" s="932" t="s">
        <v>161</v>
      </c>
      <c r="I6" s="932"/>
      <c r="J6" s="932" t="s">
        <v>191</v>
      </c>
      <c r="K6" s="934"/>
    </row>
    <row r="7" spans="2:11" ht="16.5" thickBot="1" x14ac:dyDescent="0.3">
      <c r="B7" s="928"/>
      <c r="C7" s="933"/>
      <c r="D7" s="789" t="s">
        <v>192</v>
      </c>
      <c r="E7" s="238" t="s">
        <v>193</v>
      </c>
      <c r="F7" s="789" t="s">
        <v>192</v>
      </c>
      <c r="G7" s="238" t="s">
        <v>193</v>
      </c>
      <c r="H7" s="789" t="s">
        <v>192</v>
      </c>
      <c r="I7" s="238" t="s">
        <v>193</v>
      </c>
      <c r="J7" s="229" t="s">
        <v>148</v>
      </c>
      <c r="K7" s="118" t="s">
        <v>149</v>
      </c>
    </row>
    <row r="8" spans="2:11" ht="15.75" thickBot="1" x14ac:dyDescent="0.3">
      <c r="B8" s="242">
        <v>1</v>
      </c>
      <c r="C8" s="356">
        <v>2</v>
      </c>
      <c r="D8" s="356">
        <v>3</v>
      </c>
      <c r="E8" s="356">
        <v>4</v>
      </c>
      <c r="F8" s="356">
        <v>5</v>
      </c>
      <c r="G8" s="356">
        <v>6</v>
      </c>
      <c r="H8" s="356">
        <v>7</v>
      </c>
      <c r="I8" s="356">
        <v>8</v>
      </c>
      <c r="J8" s="356">
        <v>9</v>
      </c>
      <c r="K8" s="357">
        <v>10</v>
      </c>
    </row>
    <row r="9" spans="2:11" ht="15.75" x14ac:dyDescent="0.25">
      <c r="B9" s="358" t="s">
        <v>83</v>
      </c>
      <c r="C9" s="819" t="s">
        <v>200</v>
      </c>
      <c r="D9" s="112">
        <v>41619</v>
      </c>
      <c r="E9" s="126">
        <f>D9/D$12*100</f>
        <v>3.2022005078094948</v>
      </c>
      <c r="F9" s="112">
        <v>41619</v>
      </c>
      <c r="G9" s="126">
        <f>F9/F$12*100</f>
        <v>3.2022029716111193</v>
      </c>
      <c r="H9" s="112">
        <v>41619</v>
      </c>
      <c r="I9" s="126">
        <f>H9/H12*100</f>
        <v>3.2022005078094948</v>
      </c>
      <c r="J9" s="359">
        <f>F9/D9*100</f>
        <v>100</v>
      </c>
      <c r="K9" s="360">
        <f>H9/F9*100</f>
        <v>100</v>
      </c>
    </row>
    <row r="10" spans="2:11" ht="18.75" customHeight="1" x14ac:dyDescent="0.25">
      <c r="B10" s="361" t="s">
        <v>84</v>
      </c>
      <c r="C10" s="820" t="s">
        <v>201</v>
      </c>
      <c r="D10" s="67">
        <v>139637</v>
      </c>
      <c r="E10" s="127">
        <f t="shared" ref="E10:E11" si="0">D10/D$12*100</f>
        <v>10.743787027775641</v>
      </c>
      <c r="F10" s="67">
        <v>139355</v>
      </c>
      <c r="G10" s="127">
        <f t="shared" ref="G10:G11" si="1">F10/F$12*100</f>
        <v>10.722097962682128</v>
      </c>
      <c r="H10" s="67">
        <v>139460</v>
      </c>
      <c r="I10" s="127">
        <f>H10/H12*100</f>
        <v>10.730168500423174</v>
      </c>
      <c r="J10" s="354">
        <f t="shared" ref="J10:J12" si="2">F10/D10*100</f>
        <v>99.798047795355103</v>
      </c>
      <c r="K10" s="362">
        <f t="shared" ref="K10:K12" si="3">H10/F10*100</f>
        <v>100.07534713501489</v>
      </c>
    </row>
    <row r="11" spans="2:11" ht="20.25" customHeight="1" thickBot="1" x14ac:dyDescent="0.3">
      <c r="B11" s="363" t="s">
        <v>85</v>
      </c>
      <c r="C11" s="820" t="s">
        <v>202</v>
      </c>
      <c r="D11" s="364">
        <v>1118444</v>
      </c>
      <c r="E11" s="132">
        <f t="shared" si="0"/>
        <v>86.054012464414868</v>
      </c>
      <c r="F11" s="364">
        <v>1118725</v>
      </c>
      <c r="G11" s="132">
        <f t="shared" si="1"/>
        <v>86.075699065706758</v>
      </c>
      <c r="H11" s="364">
        <v>1118621</v>
      </c>
      <c r="I11" s="132">
        <f>H11/H12*100</f>
        <v>86.067630991767331</v>
      </c>
      <c r="J11" s="365">
        <f t="shared" si="2"/>
        <v>100.02512419039309</v>
      </c>
      <c r="K11" s="366">
        <f t="shared" si="3"/>
        <v>99.990703702876033</v>
      </c>
    </row>
    <row r="12" spans="2:11" ht="19.5" customHeight="1" thickBot="1" x14ac:dyDescent="0.3">
      <c r="B12" s="925" t="s">
        <v>196</v>
      </c>
      <c r="C12" s="926"/>
      <c r="D12" s="66">
        <f t="shared" ref="D12:I12" si="4">SUM(D9:D11)</f>
        <v>1299700</v>
      </c>
      <c r="E12" s="94">
        <f t="shared" si="4"/>
        <v>100</v>
      </c>
      <c r="F12" s="66">
        <f t="shared" si="4"/>
        <v>1299699</v>
      </c>
      <c r="G12" s="94">
        <f t="shared" si="4"/>
        <v>100</v>
      </c>
      <c r="H12" s="66">
        <f t="shared" si="4"/>
        <v>1299700</v>
      </c>
      <c r="I12" s="94">
        <f t="shared" si="4"/>
        <v>100</v>
      </c>
      <c r="J12" s="263">
        <f t="shared" si="2"/>
        <v>99.9999230591675</v>
      </c>
      <c r="K12" s="138">
        <f t="shared" si="3"/>
        <v>100.0000769408917</v>
      </c>
    </row>
  </sheetData>
  <mergeCells count="8">
    <mergeCell ref="B12:C12"/>
    <mergeCell ref="B6:B7"/>
    <mergeCell ref="B5:K5"/>
    <mergeCell ref="C6:C7"/>
    <mergeCell ref="D6:E6"/>
    <mergeCell ref="F6:G6"/>
    <mergeCell ref="H6:I6"/>
    <mergeCell ref="J6:K6"/>
  </mergeCells>
  <pageMargins left="0.7" right="0.7" top="0.75" bottom="0.75" header="0.3" footer="0.3"/>
  <pageSetup paperSize="9" orientation="portrait" verticalDpi="0" r:id="rId1"/>
  <ignoredErrors>
    <ignoredError sqref="F12:H12 D12:E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4"/>
  <sheetViews>
    <sheetView workbookViewId="0">
      <selection activeCell="C17" sqref="C17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2" max="12" width="8.85546875" bestFit="1" customWidth="1"/>
  </cols>
  <sheetData>
    <row r="2" spans="2:13" ht="16.5" thickBot="1" x14ac:dyDescent="0.3">
      <c r="K2" s="25" t="s">
        <v>188</v>
      </c>
    </row>
    <row r="3" spans="2:13" ht="20.100000000000001" customHeight="1" thickBot="1" x14ac:dyDescent="0.3">
      <c r="B3" s="977" t="s">
        <v>422</v>
      </c>
      <c r="C3" s="978"/>
      <c r="D3" s="978"/>
      <c r="E3" s="978"/>
      <c r="F3" s="978"/>
      <c r="G3" s="978"/>
      <c r="H3" s="978"/>
      <c r="I3" s="978"/>
      <c r="J3" s="978"/>
      <c r="K3" s="979"/>
    </row>
    <row r="4" spans="2:13" ht="15.75" x14ac:dyDescent="0.25">
      <c r="B4" s="963" t="s">
        <v>178</v>
      </c>
      <c r="C4" s="967" t="s">
        <v>232</v>
      </c>
      <c r="D4" s="967" t="s">
        <v>0</v>
      </c>
      <c r="E4" s="967"/>
      <c r="F4" s="967" t="s">
        <v>74</v>
      </c>
      <c r="G4" s="967"/>
      <c r="H4" s="967" t="s">
        <v>161</v>
      </c>
      <c r="I4" s="967"/>
      <c r="J4" s="967" t="s">
        <v>191</v>
      </c>
      <c r="K4" s="968"/>
    </row>
    <row r="5" spans="2:13" ht="16.5" thickBot="1" x14ac:dyDescent="0.3">
      <c r="B5" s="964"/>
      <c r="C5" s="966"/>
      <c r="D5" s="796" t="s">
        <v>192</v>
      </c>
      <c r="E5" s="796" t="s">
        <v>193</v>
      </c>
      <c r="F5" s="796" t="s">
        <v>192</v>
      </c>
      <c r="G5" s="796" t="s">
        <v>193</v>
      </c>
      <c r="H5" s="796" t="s">
        <v>192</v>
      </c>
      <c r="I5" s="796" t="s">
        <v>193</v>
      </c>
      <c r="J5" s="299" t="s">
        <v>148</v>
      </c>
      <c r="K5" s="52" t="s">
        <v>150</v>
      </c>
    </row>
    <row r="6" spans="2:13" ht="15.75" thickBot="1" x14ac:dyDescent="0.3">
      <c r="B6" s="324">
        <v>1</v>
      </c>
      <c r="C6" s="330">
        <v>2</v>
      </c>
      <c r="D6" s="330">
        <v>3</v>
      </c>
      <c r="E6" s="330">
        <v>4</v>
      </c>
      <c r="F6" s="330">
        <v>5</v>
      </c>
      <c r="G6" s="330">
        <v>6</v>
      </c>
      <c r="H6" s="330">
        <v>7</v>
      </c>
      <c r="I6" s="330">
        <v>8</v>
      </c>
      <c r="J6" s="330">
        <v>9</v>
      </c>
      <c r="K6" s="331">
        <v>10</v>
      </c>
    </row>
    <row r="7" spans="2:13" ht="20.100000000000001" customHeight="1" x14ac:dyDescent="0.25">
      <c r="B7" s="297" t="s">
        <v>83</v>
      </c>
      <c r="C7" s="860" t="s">
        <v>423</v>
      </c>
      <c r="D7" s="149">
        <v>10562608</v>
      </c>
      <c r="E7" s="402">
        <f>D7/D$14*100</f>
        <v>59.999521712845137</v>
      </c>
      <c r="F7" s="149">
        <v>11196133</v>
      </c>
      <c r="G7" s="402">
        <f>F7/F$14*100</f>
        <v>57.669534622273666</v>
      </c>
      <c r="H7" s="149">
        <v>12417386</v>
      </c>
      <c r="I7" s="402">
        <f>H7/H14*100</f>
        <v>64.749861960422209</v>
      </c>
      <c r="J7" s="425">
        <f>F7/D7*100</f>
        <v>105.99780849578057</v>
      </c>
      <c r="K7" s="429">
        <f>H7/F7*100</f>
        <v>110.90781075930414</v>
      </c>
      <c r="L7" s="51"/>
      <c r="M7" s="125"/>
    </row>
    <row r="8" spans="2:13" ht="20.100000000000001" customHeight="1" x14ac:dyDescent="0.25">
      <c r="B8" s="297" t="s">
        <v>84</v>
      </c>
      <c r="C8" s="861" t="s">
        <v>424</v>
      </c>
      <c r="D8" s="149">
        <v>1058414</v>
      </c>
      <c r="E8" s="402">
        <f t="shared" ref="E8:E13" si="0">D8/D$14*100</f>
        <v>6.012183143990506</v>
      </c>
      <c r="F8" s="149">
        <v>855191</v>
      </c>
      <c r="G8" s="402">
        <f t="shared" ref="G8:G13" si="1">F8/F$14*100</f>
        <v>4.404955441593704</v>
      </c>
      <c r="H8" s="149">
        <v>816010</v>
      </c>
      <c r="I8" s="402">
        <f>H8/H14*100</f>
        <v>4.2550448909556424</v>
      </c>
      <c r="J8" s="425">
        <f t="shared" ref="J8:J14" si="2">F8/D8*100</f>
        <v>80.799290258821216</v>
      </c>
      <c r="K8" s="429">
        <f t="shared" ref="K8:K14" si="3">H8/F8*100</f>
        <v>95.418450381259859</v>
      </c>
      <c r="L8" s="51"/>
      <c r="M8" s="125"/>
    </row>
    <row r="9" spans="2:13" ht="20.100000000000001" customHeight="1" thickBot="1" x14ac:dyDescent="0.3">
      <c r="B9" s="297" t="s">
        <v>85</v>
      </c>
      <c r="C9" s="862" t="s">
        <v>425</v>
      </c>
      <c r="D9" s="149">
        <v>2616873</v>
      </c>
      <c r="E9" s="402">
        <f t="shared" si="0"/>
        <v>14.864806909738409</v>
      </c>
      <c r="F9" s="149">
        <v>3175998</v>
      </c>
      <c r="G9" s="402">
        <f t="shared" si="1"/>
        <v>16.359070280897157</v>
      </c>
      <c r="H9" s="149">
        <v>2438817</v>
      </c>
      <c r="I9" s="402">
        <f>H9/H14*100</f>
        <v>12.717093927556974</v>
      </c>
      <c r="J9" s="425">
        <f t="shared" si="2"/>
        <v>121.36614959915899</v>
      </c>
      <c r="K9" s="429">
        <f t="shared" si="3"/>
        <v>76.788996718511797</v>
      </c>
      <c r="L9" s="51"/>
      <c r="M9" s="125"/>
    </row>
    <row r="10" spans="2:13" ht="20.100000000000001" customHeight="1" thickBot="1" x14ac:dyDescent="0.3">
      <c r="B10" s="1037" t="s">
        <v>426</v>
      </c>
      <c r="C10" s="1038"/>
      <c r="D10" s="152">
        <f>SUM(D7:D9)</f>
        <v>14237895</v>
      </c>
      <c r="E10" s="97">
        <f t="shared" si="0"/>
        <v>80.876511766574055</v>
      </c>
      <c r="F10" s="152">
        <f>SUM(F7:F9)</f>
        <v>15227322</v>
      </c>
      <c r="G10" s="97">
        <f t="shared" si="1"/>
        <v>78.43356034476453</v>
      </c>
      <c r="H10" s="152">
        <f>SUM(H7:H9)</f>
        <v>15672213</v>
      </c>
      <c r="I10" s="97">
        <f>H10/H14*100</f>
        <v>81.722000778934827</v>
      </c>
      <c r="J10" s="41">
        <f t="shared" si="2"/>
        <v>106.94925057390859</v>
      </c>
      <c r="K10" s="42">
        <f t="shared" si="3"/>
        <v>102.92166278482848</v>
      </c>
      <c r="L10" s="51"/>
      <c r="M10" s="125"/>
    </row>
    <row r="11" spans="2:13" ht="20.100000000000001" customHeight="1" x14ac:dyDescent="0.25">
      <c r="B11" s="297" t="s">
        <v>87</v>
      </c>
      <c r="C11" s="551" t="s">
        <v>427</v>
      </c>
      <c r="D11" s="149">
        <v>3193809</v>
      </c>
      <c r="E11" s="402">
        <f t="shared" si="0"/>
        <v>18.142016861951159</v>
      </c>
      <c r="F11" s="149">
        <v>3983643</v>
      </c>
      <c r="G11" s="402">
        <f t="shared" si="1"/>
        <v>20.519123693089224</v>
      </c>
      <c r="H11" s="149">
        <v>3336013</v>
      </c>
      <c r="I11" s="402">
        <f>H11/H14*100</f>
        <v>17.3954793100717</v>
      </c>
      <c r="J11" s="425">
        <f t="shared" si="2"/>
        <v>124.73015762683366</v>
      </c>
      <c r="K11" s="429">
        <f t="shared" si="3"/>
        <v>83.742770122724352</v>
      </c>
      <c r="L11" s="51"/>
      <c r="M11" s="125"/>
    </row>
    <row r="12" spans="2:13" ht="20.100000000000001" customHeight="1" thickBot="1" x14ac:dyDescent="0.3">
      <c r="B12" s="297" t="s">
        <v>88</v>
      </c>
      <c r="C12" s="551" t="s">
        <v>428</v>
      </c>
      <c r="D12" s="149">
        <v>172783</v>
      </c>
      <c r="E12" s="402">
        <f t="shared" si="0"/>
        <v>0.98147137147478369</v>
      </c>
      <c r="F12" s="149">
        <v>203329</v>
      </c>
      <c r="G12" s="402">
        <f t="shared" si="1"/>
        <v>1.0473159621462413</v>
      </c>
      <c r="H12" s="149">
        <v>169245</v>
      </c>
      <c r="I12" s="402">
        <f>H12/H14*100</f>
        <v>0.88251991099347771</v>
      </c>
      <c r="J12" s="425">
        <f t="shared" si="2"/>
        <v>117.67882256934999</v>
      </c>
      <c r="K12" s="429">
        <f t="shared" si="3"/>
        <v>83.237019805340111</v>
      </c>
      <c r="L12" s="51"/>
      <c r="M12" s="125"/>
    </row>
    <row r="13" spans="2:13" ht="20.100000000000001" customHeight="1" thickBot="1" x14ac:dyDescent="0.3">
      <c r="B13" s="1037" t="s">
        <v>429</v>
      </c>
      <c r="C13" s="1038"/>
      <c r="D13" s="152">
        <f>SUM(D11:D12)</f>
        <v>3366592</v>
      </c>
      <c r="E13" s="97">
        <f t="shared" si="0"/>
        <v>19.123488233425945</v>
      </c>
      <c r="F13" s="152">
        <f>SUM(F11:F12)</f>
        <v>4186972</v>
      </c>
      <c r="G13" s="97">
        <f t="shared" si="1"/>
        <v>21.566439655235467</v>
      </c>
      <c r="H13" s="152">
        <f>SUM(H11:H12)</f>
        <v>3505258</v>
      </c>
      <c r="I13" s="97">
        <f>H13/H14*100</f>
        <v>18.277999221065176</v>
      </c>
      <c r="J13" s="41">
        <f t="shared" si="2"/>
        <v>124.36826321692681</v>
      </c>
      <c r="K13" s="42">
        <f t="shared" si="3"/>
        <v>83.718209722921472</v>
      </c>
      <c r="L13" s="51"/>
      <c r="M13" s="125"/>
    </row>
    <row r="14" spans="2:13" ht="20.100000000000001" customHeight="1" thickBot="1" x14ac:dyDescent="0.3">
      <c r="B14" s="1037" t="s">
        <v>430</v>
      </c>
      <c r="C14" s="1038"/>
      <c r="D14" s="267">
        <f t="shared" ref="D14:I14" si="4">D10+D13</f>
        <v>17604487</v>
      </c>
      <c r="E14" s="40">
        <f t="shared" si="4"/>
        <v>100</v>
      </c>
      <c r="F14" s="267">
        <f t="shared" si="4"/>
        <v>19414294</v>
      </c>
      <c r="G14" s="299">
        <f t="shared" si="4"/>
        <v>100</v>
      </c>
      <c r="H14" s="267">
        <f>H10+H13</f>
        <v>19177471</v>
      </c>
      <c r="I14" s="40">
        <f t="shared" si="4"/>
        <v>100</v>
      </c>
      <c r="J14" s="40">
        <f t="shared" si="2"/>
        <v>110.28037340707515</v>
      </c>
      <c r="K14" s="37">
        <f t="shared" si="3"/>
        <v>98.780161668510829</v>
      </c>
      <c r="L14" s="51"/>
      <c r="M14" s="125"/>
    </row>
  </sheetData>
  <mergeCells count="10">
    <mergeCell ref="F4:G4"/>
    <mergeCell ref="H4:I4"/>
    <mergeCell ref="B3:K3"/>
    <mergeCell ref="B4:B5"/>
    <mergeCell ref="J4:K4"/>
    <mergeCell ref="B10:C10"/>
    <mergeCell ref="B13:C13"/>
    <mergeCell ref="B14:C14"/>
    <mergeCell ref="C4:C5"/>
    <mergeCell ref="D4:E4"/>
  </mergeCells>
  <pageMargins left="0.7" right="0.7" top="0.75" bottom="0.75" header="0.3" footer="0.3"/>
  <pageSetup scale="71" fitToHeight="0" orientation="landscape" r:id="rId1"/>
  <ignoredErrors>
    <ignoredError sqref="I15" numberStoredAsText="1"/>
    <ignoredError sqref="H10 D10" formulaRange="1"/>
    <ignoredError sqref="E10 E13:G13 G10" formula="1"/>
    <ignoredError sqref="F10" formula="1" formulaRange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"/>
  <sheetViews>
    <sheetView topLeftCell="A2" workbookViewId="0">
      <selection activeCell="B18" sqref="B18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2.5703125" customWidth="1"/>
  </cols>
  <sheetData>
    <row r="3" spans="2:7" ht="16.5" thickBot="1" x14ac:dyDescent="0.3">
      <c r="D3" s="4"/>
      <c r="E3" s="4"/>
      <c r="F3" s="29" t="s">
        <v>104</v>
      </c>
    </row>
    <row r="4" spans="2:7" ht="20.100000000000001" customHeight="1" thickBot="1" x14ac:dyDescent="0.3">
      <c r="B4" s="969" t="s">
        <v>431</v>
      </c>
      <c r="C4" s="970"/>
      <c r="D4" s="970"/>
      <c r="E4" s="970"/>
      <c r="F4" s="971"/>
    </row>
    <row r="5" spans="2:7" ht="16.5" thickBot="1" x14ac:dyDescent="0.3">
      <c r="B5" s="554" t="s">
        <v>178</v>
      </c>
      <c r="C5" s="22" t="s">
        <v>432</v>
      </c>
      <c r="D5" s="22" t="s">
        <v>0</v>
      </c>
      <c r="E5" s="22" t="s">
        <v>74</v>
      </c>
      <c r="F5" s="23" t="s">
        <v>161</v>
      </c>
    </row>
    <row r="6" spans="2:7" ht="15.75" thickBot="1" x14ac:dyDescent="0.3">
      <c r="B6" s="333">
        <v>1</v>
      </c>
      <c r="C6" s="330">
        <v>2</v>
      </c>
      <c r="D6" s="330">
        <v>3</v>
      </c>
      <c r="E6" s="330">
        <v>4</v>
      </c>
      <c r="F6" s="331">
        <v>5</v>
      </c>
    </row>
    <row r="7" spans="2:7" ht="15.75" x14ac:dyDescent="0.25">
      <c r="B7" s="273" t="s">
        <v>83</v>
      </c>
      <c r="C7" s="863" t="s">
        <v>433</v>
      </c>
      <c r="D7" s="555" t="s">
        <v>45</v>
      </c>
      <c r="E7" s="555">
        <v>31.9</v>
      </c>
      <c r="F7" s="682">
        <v>30.392688059722872</v>
      </c>
    </row>
    <row r="8" spans="2:7" ht="15.75" x14ac:dyDescent="0.25">
      <c r="B8" s="276" t="s">
        <v>84</v>
      </c>
      <c r="C8" s="864" t="s">
        <v>434</v>
      </c>
      <c r="D8" s="552" t="s">
        <v>46</v>
      </c>
      <c r="E8" s="552">
        <v>49.2</v>
      </c>
      <c r="F8" s="683">
        <v>44.706369528523723</v>
      </c>
    </row>
    <row r="9" spans="2:7" ht="15.75" x14ac:dyDescent="0.25">
      <c r="B9" s="276" t="s">
        <v>85</v>
      </c>
      <c r="C9" s="864" t="s">
        <v>435</v>
      </c>
      <c r="D9" s="552" t="s">
        <v>47</v>
      </c>
      <c r="E9" s="552">
        <v>75.400000000000006</v>
      </c>
      <c r="F9" s="683">
        <v>78.70137421924224</v>
      </c>
    </row>
    <row r="10" spans="2:7" ht="15.75" x14ac:dyDescent="0.25">
      <c r="B10" s="276" t="s">
        <v>87</v>
      </c>
      <c r="C10" s="865" t="s">
        <v>436</v>
      </c>
      <c r="D10" s="552" t="s">
        <v>48</v>
      </c>
      <c r="E10" s="552">
        <v>75.099999999999994</v>
      </c>
      <c r="F10" s="683">
        <v>75.640715974676468</v>
      </c>
    </row>
    <row r="11" spans="2:7" ht="32.25" thickBot="1" x14ac:dyDescent="0.3">
      <c r="B11" s="277" t="s">
        <v>88</v>
      </c>
      <c r="C11" s="866" t="s">
        <v>437</v>
      </c>
      <c r="D11" s="556" t="s">
        <v>49</v>
      </c>
      <c r="E11" s="556">
        <v>74.400000000000006</v>
      </c>
      <c r="F11" s="684">
        <v>74.923451115796297</v>
      </c>
    </row>
    <row r="12" spans="2:7" ht="15.75" x14ac:dyDescent="0.25">
      <c r="C12" s="4"/>
      <c r="D12" s="4"/>
      <c r="E12" s="4"/>
      <c r="F12" s="4"/>
    </row>
    <row r="13" spans="2:7" ht="15.75" x14ac:dyDescent="0.25">
      <c r="B13" s="12" t="s">
        <v>438</v>
      </c>
      <c r="D13" s="15"/>
      <c r="E13" s="15"/>
      <c r="F13" s="15"/>
      <c r="G13" s="2"/>
    </row>
    <row r="14" spans="2:7" ht="15.75" x14ac:dyDescent="0.25">
      <c r="B14" s="12" t="s">
        <v>439</v>
      </c>
      <c r="D14" s="15"/>
      <c r="E14" s="15"/>
      <c r="F14" s="15"/>
      <c r="G14" s="2"/>
    </row>
    <row r="15" spans="2:7" ht="15.75" x14ac:dyDescent="0.25">
      <c r="B15" s="12" t="s">
        <v>440</v>
      </c>
      <c r="D15" s="15"/>
      <c r="E15" s="15"/>
      <c r="F15" s="15"/>
      <c r="G15" s="2"/>
    </row>
    <row r="16" spans="2:7" ht="15.75" x14ac:dyDescent="0.25">
      <c r="C16" s="2"/>
      <c r="D16" s="2"/>
      <c r="E16" s="2"/>
      <c r="F16" s="2"/>
      <c r="G16" s="2"/>
    </row>
  </sheetData>
  <mergeCells count="1">
    <mergeCell ref="B4:F4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topLeftCell="A16" workbookViewId="0">
      <selection activeCell="C33" sqref="C33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</cols>
  <sheetData>
    <row r="2" spans="2:8" ht="16.5" thickBot="1" x14ac:dyDescent="0.3">
      <c r="D2" s="4"/>
      <c r="E2" s="4"/>
      <c r="F2" s="4"/>
      <c r="G2" s="4"/>
      <c r="H2" s="29" t="s">
        <v>441</v>
      </c>
    </row>
    <row r="3" spans="2:8" ht="20.100000000000001" customHeight="1" thickBot="1" x14ac:dyDescent="0.3">
      <c r="B3" s="977" t="s">
        <v>442</v>
      </c>
      <c r="C3" s="978"/>
      <c r="D3" s="978"/>
      <c r="E3" s="978"/>
      <c r="F3" s="978"/>
      <c r="G3" s="978"/>
      <c r="H3" s="979"/>
    </row>
    <row r="4" spans="2:8" ht="15.75" x14ac:dyDescent="0.25">
      <c r="B4" s="963" t="s">
        <v>178</v>
      </c>
      <c r="C4" s="967" t="s">
        <v>215</v>
      </c>
      <c r="D4" s="416" t="s">
        <v>0</v>
      </c>
      <c r="E4" s="416" t="s">
        <v>74</v>
      </c>
      <c r="F4" s="416" t="s">
        <v>161</v>
      </c>
      <c r="G4" s="967" t="s">
        <v>191</v>
      </c>
      <c r="H4" s="968"/>
    </row>
    <row r="5" spans="2:8" ht="16.5" thickBot="1" x14ac:dyDescent="0.3">
      <c r="B5" s="964"/>
      <c r="C5" s="966"/>
      <c r="D5" s="299" t="s">
        <v>192</v>
      </c>
      <c r="E5" s="796" t="s">
        <v>192</v>
      </c>
      <c r="F5" s="796" t="s">
        <v>192</v>
      </c>
      <c r="G5" s="299" t="s">
        <v>12</v>
      </c>
      <c r="H5" s="52" t="s">
        <v>152</v>
      </c>
    </row>
    <row r="6" spans="2:8" ht="15.75" thickBot="1" x14ac:dyDescent="0.3">
      <c r="B6" s="270">
        <v>1</v>
      </c>
      <c r="C6" s="264">
        <v>2</v>
      </c>
      <c r="D6" s="264">
        <v>3</v>
      </c>
      <c r="E6" s="264">
        <v>4</v>
      </c>
      <c r="F6" s="264">
        <v>5</v>
      </c>
      <c r="G6" s="264">
        <v>6</v>
      </c>
      <c r="H6" s="265">
        <v>7</v>
      </c>
    </row>
    <row r="7" spans="2:8" ht="15.75" x14ac:dyDescent="0.25">
      <c r="B7" s="273"/>
      <c r="C7" s="559" t="s">
        <v>443</v>
      </c>
      <c r="D7" s="560"/>
      <c r="E7" s="560"/>
      <c r="F7" s="560"/>
      <c r="G7" s="560"/>
      <c r="H7" s="561"/>
    </row>
    <row r="8" spans="2:8" ht="15.75" x14ac:dyDescent="0.25">
      <c r="B8" s="276" t="s">
        <v>83</v>
      </c>
      <c r="C8" s="829" t="s">
        <v>444</v>
      </c>
      <c r="D8" s="562">
        <v>9513412</v>
      </c>
      <c r="E8" s="563">
        <v>10579834</v>
      </c>
      <c r="F8" s="562">
        <v>10621854</v>
      </c>
      <c r="G8" s="425">
        <f>E8/D8*100</f>
        <v>111.20966904408218</v>
      </c>
      <c r="H8" s="429">
        <f>F8/E8*100</f>
        <v>100.39717069284831</v>
      </c>
    </row>
    <row r="9" spans="2:8" ht="15.75" x14ac:dyDescent="0.25">
      <c r="B9" s="276" t="s">
        <v>84</v>
      </c>
      <c r="C9" s="829" t="s">
        <v>445</v>
      </c>
      <c r="D9" s="562">
        <v>10425706</v>
      </c>
      <c r="E9" s="563">
        <v>11624766</v>
      </c>
      <c r="F9" s="563">
        <v>12843811</v>
      </c>
      <c r="G9" s="425">
        <f>E9/D9*100</f>
        <v>111.50099571194507</v>
      </c>
      <c r="H9" s="429">
        <f t="shared" ref="H9:H25" si="0">F9/E9*100</f>
        <v>110.48661968765651</v>
      </c>
    </row>
    <row r="10" spans="2:8" ht="15.75" x14ac:dyDescent="0.25">
      <c r="B10" s="276" t="s">
        <v>85</v>
      </c>
      <c r="C10" s="829" t="s">
        <v>446</v>
      </c>
      <c r="D10" s="562">
        <f>D8-D9</f>
        <v>-912294</v>
      </c>
      <c r="E10" s="562">
        <f>E8-E9</f>
        <v>-1044932</v>
      </c>
      <c r="F10" s="562">
        <f>F8-F9</f>
        <v>-2221957</v>
      </c>
      <c r="G10" s="403" t="s">
        <v>26</v>
      </c>
      <c r="H10" s="429" t="s">
        <v>26</v>
      </c>
    </row>
    <row r="11" spans="2:8" ht="15.75" customHeight="1" x14ac:dyDescent="0.25">
      <c r="B11" s="276"/>
      <c r="C11" s="867" t="s">
        <v>447</v>
      </c>
      <c r="D11" s="564"/>
      <c r="E11" s="552"/>
      <c r="F11" s="552"/>
      <c r="G11" s="403"/>
      <c r="H11" s="429"/>
    </row>
    <row r="12" spans="2:8" ht="15.75" x14ac:dyDescent="0.25">
      <c r="B12" s="276" t="s">
        <v>77</v>
      </c>
      <c r="C12" s="821" t="s">
        <v>448</v>
      </c>
      <c r="D12" s="565">
        <f>D8/D9</f>
        <v>0.91249571012265263</v>
      </c>
      <c r="E12" s="565">
        <f>E8/E9</f>
        <v>0.91011156697691808</v>
      </c>
      <c r="F12" s="565">
        <f>F8/F9</f>
        <v>0.82700173647837083</v>
      </c>
      <c r="G12" s="566"/>
      <c r="H12" s="429"/>
    </row>
    <row r="13" spans="2:8" ht="16.5" thickBot="1" x14ac:dyDescent="0.3">
      <c r="B13" s="276" t="s">
        <v>78</v>
      </c>
      <c r="C13" s="821" t="s">
        <v>449</v>
      </c>
      <c r="D13" s="403" t="s">
        <v>50</v>
      </c>
      <c r="E13" s="403" t="s">
        <v>50</v>
      </c>
      <c r="F13" s="565">
        <v>0.65</v>
      </c>
      <c r="G13" s="566"/>
      <c r="H13" s="429"/>
    </row>
    <row r="14" spans="2:8" ht="16.5" customHeight="1" thickBot="1" x14ac:dyDescent="0.3">
      <c r="B14" s="1037" t="s">
        <v>450</v>
      </c>
      <c r="C14" s="1038"/>
      <c r="D14" s="557">
        <f>D12-D13</f>
        <v>6.2495710122652648E-2</v>
      </c>
      <c r="E14" s="557">
        <f>E12-E13</f>
        <v>6.0111566976918107E-2</v>
      </c>
      <c r="F14" s="557">
        <f>F12-F13</f>
        <v>0.17700173647837081</v>
      </c>
      <c r="G14" s="558"/>
      <c r="H14" s="42"/>
    </row>
    <row r="15" spans="2:8" ht="16.350000000000001" customHeight="1" x14ac:dyDescent="0.25">
      <c r="B15" s="276"/>
      <c r="C15" s="540" t="s">
        <v>451</v>
      </c>
      <c r="D15" s="403"/>
      <c r="E15" s="552"/>
      <c r="F15" s="552"/>
      <c r="G15" s="403"/>
      <c r="H15" s="429"/>
    </row>
    <row r="16" spans="2:8" ht="15.75" x14ac:dyDescent="0.25">
      <c r="B16" s="276" t="s">
        <v>83</v>
      </c>
      <c r="C16" s="821" t="s">
        <v>444</v>
      </c>
      <c r="D16" s="562">
        <v>10556830</v>
      </c>
      <c r="E16" s="563">
        <v>11641857</v>
      </c>
      <c r="F16" s="563">
        <v>11793694</v>
      </c>
      <c r="G16" s="425">
        <f>E16/D16*100</f>
        <v>110.2779622291919</v>
      </c>
      <c r="H16" s="429">
        <f t="shared" si="0"/>
        <v>101.30423350845143</v>
      </c>
    </row>
    <row r="17" spans="2:8" ht="15.75" x14ac:dyDescent="0.25">
      <c r="B17" s="276" t="s">
        <v>84</v>
      </c>
      <c r="C17" s="821" t="s">
        <v>445</v>
      </c>
      <c r="D17" s="562">
        <v>11345741</v>
      </c>
      <c r="E17" s="563">
        <v>12367913</v>
      </c>
      <c r="F17" s="563">
        <v>13541963</v>
      </c>
      <c r="G17" s="425">
        <f>E17/D17*100</f>
        <v>109.00930137573208</v>
      </c>
      <c r="H17" s="429">
        <f t="shared" si="0"/>
        <v>109.49270907710947</v>
      </c>
    </row>
    <row r="18" spans="2:8" ht="15.75" x14ac:dyDescent="0.25">
      <c r="B18" s="276" t="s">
        <v>85</v>
      </c>
      <c r="C18" s="821" t="s">
        <v>446</v>
      </c>
      <c r="D18" s="562">
        <f>D16-D17</f>
        <v>-788911</v>
      </c>
      <c r="E18" s="562">
        <f>E16-E17</f>
        <v>-726056</v>
      </c>
      <c r="F18" s="562">
        <f>F16-F17</f>
        <v>-1748269</v>
      </c>
      <c r="G18" s="403" t="s">
        <v>26</v>
      </c>
      <c r="H18" s="429" t="s">
        <v>26</v>
      </c>
    </row>
    <row r="19" spans="2:8" ht="15.75" customHeight="1" x14ac:dyDescent="0.25">
      <c r="B19" s="276"/>
      <c r="C19" s="867" t="s">
        <v>447</v>
      </c>
      <c r="D19" s="564"/>
      <c r="E19" s="552"/>
      <c r="F19" s="552"/>
      <c r="G19" s="403"/>
      <c r="H19" s="429"/>
    </row>
    <row r="20" spans="2:8" ht="15.75" x14ac:dyDescent="0.25">
      <c r="B20" s="276" t="s">
        <v>77</v>
      </c>
      <c r="C20" s="821" t="s">
        <v>448</v>
      </c>
      <c r="D20" s="565">
        <f>D16/D17</f>
        <v>0.93046633093422459</v>
      </c>
      <c r="E20" s="565">
        <f>E16/E17</f>
        <v>0.9412951886061941</v>
      </c>
      <c r="F20" s="565">
        <f>F16/F17</f>
        <v>0.87089988356931713</v>
      </c>
      <c r="G20" s="566"/>
      <c r="H20" s="429"/>
    </row>
    <row r="21" spans="2:8" ht="16.5" thickBot="1" x14ac:dyDescent="0.3">
      <c r="B21" s="276" t="s">
        <v>78</v>
      </c>
      <c r="C21" s="821" t="s">
        <v>449</v>
      </c>
      <c r="D21" s="403" t="s">
        <v>51</v>
      </c>
      <c r="E21" s="403" t="s">
        <v>51</v>
      </c>
      <c r="F21" s="565">
        <v>0.6</v>
      </c>
      <c r="G21" s="566"/>
      <c r="H21" s="429"/>
    </row>
    <row r="22" spans="2:8" ht="15.6" customHeight="1" thickBot="1" x14ac:dyDescent="0.3">
      <c r="B22" s="1037" t="s">
        <v>450</v>
      </c>
      <c r="C22" s="1038"/>
      <c r="D22" s="557">
        <f>D20-D21</f>
        <v>0.13046633093422455</v>
      </c>
      <c r="E22" s="557">
        <f>E20-E21</f>
        <v>0.14129518860619406</v>
      </c>
      <c r="F22" s="557">
        <f>F20-F21</f>
        <v>0.27089988356931716</v>
      </c>
      <c r="G22" s="558"/>
      <c r="H22" s="42"/>
    </row>
    <row r="23" spans="2:8" ht="16.5" customHeight="1" x14ac:dyDescent="0.25">
      <c r="B23" s="276"/>
      <c r="C23" s="540" t="s">
        <v>452</v>
      </c>
      <c r="D23" s="403"/>
      <c r="E23" s="552"/>
      <c r="F23" s="552"/>
      <c r="G23" s="403"/>
      <c r="H23" s="429"/>
    </row>
    <row r="24" spans="2:8" ht="15.75" x14ac:dyDescent="0.25">
      <c r="B24" s="276" t="s">
        <v>83</v>
      </c>
      <c r="C24" s="821" t="s">
        <v>444</v>
      </c>
      <c r="D24" s="562">
        <v>11640075</v>
      </c>
      <c r="E24" s="563">
        <v>12985569</v>
      </c>
      <c r="F24" s="563">
        <v>12964355</v>
      </c>
      <c r="G24" s="425">
        <f>E24/D24*100</f>
        <v>111.55915232504945</v>
      </c>
      <c r="H24" s="429">
        <f t="shared" si="0"/>
        <v>99.836634035828538</v>
      </c>
    </row>
    <row r="25" spans="2:8" ht="19.350000000000001" customHeight="1" x14ac:dyDescent="0.25">
      <c r="B25" s="276" t="s">
        <v>84</v>
      </c>
      <c r="C25" s="821" t="s">
        <v>445</v>
      </c>
      <c r="D25" s="562">
        <v>12644902</v>
      </c>
      <c r="E25" s="563">
        <v>13550664</v>
      </c>
      <c r="F25" s="563">
        <v>14668266</v>
      </c>
      <c r="G25" s="425">
        <f>E25/D25*100</f>
        <v>107.16306065479986</v>
      </c>
      <c r="H25" s="429">
        <f t="shared" si="0"/>
        <v>108.2475810779457</v>
      </c>
    </row>
    <row r="26" spans="2:8" ht="15.75" x14ac:dyDescent="0.25">
      <c r="B26" s="276" t="s">
        <v>85</v>
      </c>
      <c r="C26" s="821" t="s">
        <v>446</v>
      </c>
      <c r="D26" s="562">
        <f>D24-D25</f>
        <v>-1004827</v>
      </c>
      <c r="E26" s="562">
        <f>E24-E25</f>
        <v>-565095</v>
      </c>
      <c r="F26" s="562">
        <f>F24-F25</f>
        <v>-1703911</v>
      </c>
      <c r="G26" s="403" t="s">
        <v>26</v>
      </c>
      <c r="H26" s="429" t="s">
        <v>26</v>
      </c>
    </row>
    <row r="27" spans="2:8" ht="15.75" customHeight="1" x14ac:dyDescent="0.25">
      <c r="B27" s="276"/>
      <c r="C27" s="867" t="s">
        <v>447</v>
      </c>
      <c r="D27" s="564"/>
      <c r="E27" s="552"/>
      <c r="F27" s="552"/>
      <c r="G27" s="403"/>
      <c r="H27" s="429"/>
    </row>
    <row r="28" spans="2:8" ht="15" customHeight="1" x14ac:dyDescent="0.25">
      <c r="B28" s="276" t="s">
        <v>77</v>
      </c>
      <c r="C28" s="821" t="s">
        <v>448</v>
      </c>
      <c r="D28" s="565">
        <f>D24/D25</f>
        <v>0.92053501086841161</v>
      </c>
      <c r="E28" s="565">
        <f>E24/E25</f>
        <v>0.9582976155264421</v>
      </c>
      <c r="F28" s="565">
        <f>F24/F25</f>
        <v>0.88383691705618106</v>
      </c>
      <c r="G28" s="566"/>
      <c r="H28" s="429"/>
    </row>
    <row r="29" spans="2:8" ht="21" customHeight="1" thickBot="1" x14ac:dyDescent="0.3">
      <c r="B29" s="276" t="s">
        <v>78</v>
      </c>
      <c r="C29" s="821" t="s">
        <v>449</v>
      </c>
      <c r="D29" s="403" t="s">
        <v>52</v>
      </c>
      <c r="E29" s="403" t="s">
        <v>52</v>
      </c>
      <c r="F29" s="565">
        <v>0.55000000000000004</v>
      </c>
      <c r="G29" s="566"/>
      <c r="H29" s="429"/>
    </row>
    <row r="30" spans="2:8" ht="18.75" customHeight="1" thickBot="1" x14ac:dyDescent="0.3">
      <c r="B30" s="1037" t="s">
        <v>450</v>
      </c>
      <c r="C30" s="1038"/>
      <c r="D30" s="557">
        <f>D28-D29</f>
        <v>0.17053501086841161</v>
      </c>
      <c r="E30" s="557">
        <f>E28-E29</f>
        <v>0.2082976155264421</v>
      </c>
      <c r="F30" s="557">
        <f>F28-F29</f>
        <v>0.33383691705618102</v>
      </c>
      <c r="G30" s="567"/>
      <c r="H30" s="568"/>
    </row>
  </sheetData>
  <mergeCells count="7">
    <mergeCell ref="B3:H3"/>
    <mergeCell ref="B4:B5"/>
    <mergeCell ref="B14:C14"/>
    <mergeCell ref="B22:C22"/>
    <mergeCell ref="B30:C30"/>
    <mergeCell ref="C4:C5"/>
    <mergeCell ref="G4:H4"/>
  </mergeCells>
  <pageMargins left="0.7" right="0.7" top="0.75" bottom="0.75" header="0.3" footer="0.3"/>
  <pageSetup orientation="portrait" r:id="rId1"/>
  <ignoredErrors>
    <ignoredError sqref="D11:E11 D19:E19 D27:E27 D13:E13 D15:E15 D21:E21 D23:E23 D29:E2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3"/>
  <sheetViews>
    <sheetView topLeftCell="A22" workbookViewId="0">
      <selection activeCell="C32" sqref="C32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</cols>
  <sheetData>
    <row r="2" spans="2:15" ht="16.5" thickBot="1" x14ac:dyDescent="0.3">
      <c r="C2" s="7" t="s">
        <v>55</v>
      </c>
      <c r="D2" s="4"/>
      <c r="E2" s="4"/>
      <c r="F2" s="4"/>
      <c r="G2" s="4"/>
      <c r="H2" s="4"/>
      <c r="I2" s="4"/>
      <c r="J2" s="4"/>
      <c r="K2" s="4"/>
      <c r="L2" s="31" t="s">
        <v>453</v>
      </c>
    </row>
    <row r="3" spans="2:15" ht="20.100000000000001" customHeight="1" thickBot="1" x14ac:dyDescent="0.3">
      <c r="B3" s="1042" t="s">
        <v>454</v>
      </c>
      <c r="C3" s="1043"/>
      <c r="D3" s="1043"/>
      <c r="E3" s="1043"/>
      <c r="F3" s="1043"/>
      <c r="G3" s="1043"/>
      <c r="H3" s="1043"/>
      <c r="I3" s="1043"/>
      <c r="J3" s="1043"/>
      <c r="K3" s="1043"/>
      <c r="L3" s="1043"/>
      <c r="M3" s="1044"/>
    </row>
    <row r="4" spans="2:15" ht="15.75" x14ac:dyDescent="0.25">
      <c r="B4" s="963" t="s">
        <v>178</v>
      </c>
      <c r="C4" s="967" t="s">
        <v>215</v>
      </c>
      <c r="D4" s="967" t="s">
        <v>74</v>
      </c>
      <c r="E4" s="967"/>
      <c r="F4" s="967"/>
      <c r="G4" s="967"/>
      <c r="H4" s="967" t="s">
        <v>161</v>
      </c>
      <c r="I4" s="967"/>
      <c r="J4" s="967"/>
      <c r="K4" s="967"/>
      <c r="L4" s="967" t="s">
        <v>191</v>
      </c>
      <c r="M4" s="968"/>
    </row>
    <row r="5" spans="2:15" ht="15.75" x14ac:dyDescent="0.25">
      <c r="B5" s="976"/>
      <c r="C5" s="1041"/>
      <c r="D5" s="1041" t="s">
        <v>53</v>
      </c>
      <c r="E5" s="1041"/>
      <c r="F5" s="1041" t="s">
        <v>196</v>
      </c>
      <c r="G5" s="1041"/>
      <c r="H5" s="1041" t="s">
        <v>53</v>
      </c>
      <c r="I5" s="1041"/>
      <c r="J5" s="1041" t="s">
        <v>196</v>
      </c>
      <c r="K5" s="1041"/>
      <c r="L5" s="534" t="s">
        <v>53</v>
      </c>
      <c r="M5" s="536" t="s">
        <v>196</v>
      </c>
    </row>
    <row r="6" spans="2:15" ht="16.5" thickBot="1" x14ac:dyDescent="0.3">
      <c r="B6" s="964"/>
      <c r="C6" s="966"/>
      <c r="D6" s="797" t="s">
        <v>192</v>
      </c>
      <c r="E6" s="238" t="s">
        <v>193</v>
      </c>
      <c r="F6" s="797" t="s">
        <v>192</v>
      </c>
      <c r="G6" s="238" t="s">
        <v>193</v>
      </c>
      <c r="H6" s="797" t="s">
        <v>192</v>
      </c>
      <c r="I6" s="238" t="s">
        <v>193</v>
      </c>
      <c r="J6" s="797" t="s">
        <v>192</v>
      </c>
      <c r="K6" s="238" t="s">
        <v>193</v>
      </c>
      <c r="L6" s="299" t="s">
        <v>158</v>
      </c>
      <c r="M6" s="52" t="s">
        <v>159</v>
      </c>
    </row>
    <row r="7" spans="2:15" ht="15.75" thickBot="1" x14ac:dyDescent="0.3">
      <c r="B7" s="324">
        <v>1</v>
      </c>
      <c r="C7" s="330">
        <v>2</v>
      </c>
      <c r="D7" s="330">
        <v>3</v>
      </c>
      <c r="E7" s="330">
        <v>4</v>
      </c>
      <c r="F7" s="330">
        <v>5</v>
      </c>
      <c r="G7" s="330">
        <v>6</v>
      </c>
      <c r="H7" s="330">
        <v>7</v>
      </c>
      <c r="I7" s="330">
        <v>8</v>
      </c>
      <c r="J7" s="330">
        <v>9</v>
      </c>
      <c r="K7" s="330">
        <v>10</v>
      </c>
      <c r="L7" s="330">
        <v>11</v>
      </c>
      <c r="M7" s="331">
        <v>12</v>
      </c>
    </row>
    <row r="8" spans="2:15" ht="15.75" x14ac:dyDescent="0.25">
      <c r="B8" s="276"/>
      <c r="C8" s="854" t="s">
        <v>455</v>
      </c>
      <c r="D8" s="566"/>
      <c r="E8" s="403"/>
      <c r="F8" s="566"/>
      <c r="G8" s="401"/>
      <c r="H8" s="553"/>
      <c r="I8" s="566"/>
      <c r="J8" s="403"/>
      <c r="K8" s="403"/>
      <c r="L8" s="403"/>
      <c r="M8" s="570"/>
    </row>
    <row r="9" spans="2:15" ht="20.100000000000001" customHeight="1" x14ac:dyDescent="0.25">
      <c r="B9" s="276" t="s">
        <v>83</v>
      </c>
      <c r="C9" s="821" t="s">
        <v>456</v>
      </c>
      <c r="D9" s="562">
        <v>2065</v>
      </c>
      <c r="E9" s="402">
        <f>D9/D$14*100</f>
        <v>20.588235294117645</v>
      </c>
      <c r="F9" s="562">
        <v>2543</v>
      </c>
      <c r="G9" s="402">
        <f>F9/F$14*100</f>
        <v>23.77302047302982</v>
      </c>
      <c r="H9" s="562">
        <v>1559</v>
      </c>
      <c r="I9" s="402">
        <f>H9/H14*100</f>
        <v>16.506087877183695</v>
      </c>
      <c r="J9" s="562">
        <v>2102</v>
      </c>
      <c r="K9" s="402">
        <f>J9/J14*100</f>
        <v>20.727738881767085</v>
      </c>
      <c r="L9" s="425">
        <f>H9/D9*100</f>
        <v>75.496368038740925</v>
      </c>
      <c r="M9" s="429">
        <f>J9/F9*100</f>
        <v>82.658277624852545</v>
      </c>
    </row>
    <row r="10" spans="2:15" ht="18.600000000000001" customHeight="1" x14ac:dyDescent="0.25">
      <c r="B10" s="276" t="s">
        <v>84</v>
      </c>
      <c r="C10" s="821" t="s">
        <v>457</v>
      </c>
      <c r="D10" s="562">
        <v>336</v>
      </c>
      <c r="E10" s="402">
        <f t="shared" ref="E10:E13" si="0">D10/D$14*100</f>
        <v>3.3499501495513457</v>
      </c>
      <c r="F10" s="562">
        <v>337</v>
      </c>
      <c r="G10" s="402">
        <f t="shared" ref="G10:G13" si="1">F10/F$14*100</f>
        <v>3.1504160044872394</v>
      </c>
      <c r="H10" s="562">
        <v>623</v>
      </c>
      <c r="I10" s="402">
        <f>H10/H14*100</f>
        <v>6.5960825833774477</v>
      </c>
      <c r="J10" s="562">
        <v>623</v>
      </c>
      <c r="K10" s="402">
        <f>J10/J14*100</f>
        <v>6.1433783650527563</v>
      </c>
      <c r="L10" s="425">
        <f t="shared" ref="L10:L14" si="2">H10/D10*100</f>
        <v>185.41666666666669</v>
      </c>
      <c r="M10" s="429">
        <f t="shared" ref="M10:M14" si="3">J10/F10*100</f>
        <v>184.86646884272997</v>
      </c>
    </row>
    <row r="11" spans="2:15" ht="31.5" customHeight="1" x14ac:dyDescent="0.25">
      <c r="B11" s="276" t="s">
        <v>85</v>
      </c>
      <c r="C11" s="821" t="s">
        <v>458</v>
      </c>
      <c r="D11" s="562">
        <v>6651</v>
      </c>
      <c r="E11" s="402">
        <f t="shared" si="0"/>
        <v>66.311066799601193</v>
      </c>
      <c r="F11" s="562">
        <v>6655</v>
      </c>
      <c r="G11" s="402">
        <f t="shared" si="1"/>
        <v>62.213704777040292</v>
      </c>
      <c r="H11" s="562">
        <v>6333</v>
      </c>
      <c r="I11" s="402">
        <f>H11/H14*100</f>
        <v>67.051349920592912</v>
      </c>
      <c r="J11" s="562">
        <v>6334</v>
      </c>
      <c r="K11" s="402">
        <f>J11/J14*100</f>
        <v>62.459323538112614</v>
      </c>
      <c r="L11" s="425">
        <f t="shared" si="2"/>
        <v>95.218764095624721</v>
      </c>
      <c r="M11" s="429">
        <f t="shared" si="3"/>
        <v>95.176558978211872</v>
      </c>
    </row>
    <row r="12" spans="2:15" ht="17.45" customHeight="1" x14ac:dyDescent="0.25">
      <c r="B12" s="276" t="s">
        <v>87</v>
      </c>
      <c r="C12" s="821" t="s">
        <v>459</v>
      </c>
      <c r="D12" s="562">
        <v>727</v>
      </c>
      <c r="E12" s="402">
        <f t="shared" si="0"/>
        <v>7.2482552342971092</v>
      </c>
      <c r="F12" s="562">
        <v>911</v>
      </c>
      <c r="G12" s="402">
        <f t="shared" si="1"/>
        <v>8.5164064691034866</v>
      </c>
      <c r="H12" s="562">
        <v>704</v>
      </c>
      <c r="I12" s="402">
        <f>H12/H14*100</f>
        <v>7.4536791953414507</v>
      </c>
      <c r="J12" s="562">
        <v>856</v>
      </c>
      <c r="K12" s="402">
        <f>J12/J14*100</f>
        <v>8.4409821516615722</v>
      </c>
      <c r="L12" s="425">
        <f t="shared" si="2"/>
        <v>96.836313617606606</v>
      </c>
      <c r="M12" s="429">
        <f t="shared" si="3"/>
        <v>93.962678375411627</v>
      </c>
    </row>
    <row r="13" spans="2:15" ht="33" customHeight="1" thickBot="1" x14ac:dyDescent="0.3">
      <c r="B13" s="276" t="s">
        <v>88</v>
      </c>
      <c r="C13" s="821" t="s">
        <v>460</v>
      </c>
      <c r="D13" s="562">
        <v>251</v>
      </c>
      <c r="E13" s="402">
        <f t="shared" si="0"/>
        <v>2.5024925224327017</v>
      </c>
      <c r="F13" s="562">
        <v>251</v>
      </c>
      <c r="G13" s="402">
        <f t="shared" si="1"/>
        <v>2.3464522763391606</v>
      </c>
      <c r="H13" s="562">
        <v>226</v>
      </c>
      <c r="I13" s="402">
        <f>H13/H14*100</f>
        <v>2.3928004235044997</v>
      </c>
      <c r="J13" s="562">
        <v>226</v>
      </c>
      <c r="K13" s="402">
        <f>J13/J14*100</f>
        <v>2.2285770634059756</v>
      </c>
      <c r="L13" s="425">
        <f t="shared" si="2"/>
        <v>90.039840637450197</v>
      </c>
      <c r="M13" s="429">
        <f t="shared" si="3"/>
        <v>90.039840637450197</v>
      </c>
    </row>
    <row r="14" spans="2:15" ht="23.25" customHeight="1" thickBot="1" x14ac:dyDescent="0.3">
      <c r="B14" s="1037" t="s">
        <v>461</v>
      </c>
      <c r="C14" s="1038"/>
      <c r="D14" s="153">
        <f t="shared" ref="D14:K14" si="4">SUM(D9:D13)</f>
        <v>10030</v>
      </c>
      <c r="E14" s="41">
        <f t="shared" si="4"/>
        <v>99.999999999999986</v>
      </c>
      <c r="F14" s="153">
        <f t="shared" si="4"/>
        <v>10697</v>
      </c>
      <c r="G14" s="41">
        <f t="shared" si="4"/>
        <v>100</v>
      </c>
      <c r="H14" s="153">
        <f t="shared" si="4"/>
        <v>9445</v>
      </c>
      <c r="I14" s="41">
        <f t="shared" si="4"/>
        <v>100</v>
      </c>
      <c r="J14" s="153">
        <f t="shared" si="4"/>
        <v>10141</v>
      </c>
      <c r="K14" s="41">
        <f t="shared" si="4"/>
        <v>100</v>
      </c>
      <c r="L14" s="41">
        <f t="shared" si="2"/>
        <v>94.167497507477577</v>
      </c>
      <c r="M14" s="42">
        <f t="shared" si="3"/>
        <v>94.802281013368244</v>
      </c>
      <c r="O14" s="51"/>
    </row>
    <row r="15" spans="2:15" ht="19.350000000000001" customHeight="1" x14ac:dyDescent="0.25">
      <c r="B15" s="276"/>
      <c r="C15" s="854" t="s">
        <v>462</v>
      </c>
      <c r="D15" s="569"/>
      <c r="E15" s="552"/>
      <c r="F15" s="563"/>
      <c r="G15" s="552"/>
      <c r="H15" s="571"/>
      <c r="I15" s="572"/>
      <c r="J15" s="571"/>
      <c r="K15" s="572"/>
      <c r="L15" s="573"/>
      <c r="M15" s="574"/>
    </row>
    <row r="16" spans="2:15" ht="22.35" customHeight="1" x14ac:dyDescent="0.25">
      <c r="B16" s="276" t="s">
        <v>89</v>
      </c>
      <c r="C16" s="821" t="s">
        <v>463</v>
      </c>
      <c r="D16" s="562">
        <v>6841</v>
      </c>
      <c r="E16" s="402">
        <f>D16/D$20*100</f>
        <v>73.813120414328864</v>
      </c>
      <c r="F16" s="562">
        <v>7529</v>
      </c>
      <c r="G16" s="402">
        <f>F16/F$20*100</f>
        <v>75.562023283821759</v>
      </c>
      <c r="H16" s="562">
        <v>6130</v>
      </c>
      <c r="I16" s="402">
        <f>H16/H$20*100</f>
        <v>71.965250058699226</v>
      </c>
      <c r="J16" s="562">
        <v>6850</v>
      </c>
      <c r="K16" s="402">
        <f>J16/J20*100</f>
        <v>74.070069204152247</v>
      </c>
      <c r="L16" s="425">
        <f>H16/D16*100</f>
        <v>89.60678263411782</v>
      </c>
      <c r="M16" s="429">
        <f>J16/F16*100</f>
        <v>90.981538052862263</v>
      </c>
    </row>
    <row r="17" spans="2:13" ht="20.45" customHeight="1" x14ac:dyDescent="0.25">
      <c r="B17" s="276" t="s">
        <v>90</v>
      </c>
      <c r="C17" s="821" t="s">
        <v>457</v>
      </c>
      <c r="D17" s="562">
        <v>850</v>
      </c>
      <c r="E17" s="402">
        <f t="shared" ref="E17:E19" si="5">D17/D$20*100</f>
        <v>9.1713422529132504</v>
      </c>
      <c r="F17" s="562">
        <v>850</v>
      </c>
      <c r="G17" s="402">
        <f t="shared" ref="G17:G19" si="6">F17/F$20*100</f>
        <v>8.5307105580088312</v>
      </c>
      <c r="H17" s="562">
        <v>800</v>
      </c>
      <c r="I17" s="402">
        <f t="shared" ref="I17:I19" si="7">H17/H$20*100</f>
        <v>9.3918760272364405</v>
      </c>
      <c r="J17" s="562">
        <v>800</v>
      </c>
      <c r="K17" s="402">
        <f>J17/J20*100</f>
        <v>8.6505190311418687</v>
      </c>
      <c r="L17" s="425">
        <f t="shared" ref="L17:L20" si="8">H17/D17*100</f>
        <v>94.117647058823522</v>
      </c>
      <c r="M17" s="429">
        <f t="shared" ref="M17:M20" si="9">J17/F17*100</f>
        <v>94.117647058823522</v>
      </c>
    </row>
    <row r="18" spans="2:13" ht="29.25" customHeight="1" x14ac:dyDescent="0.25">
      <c r="B18" s="276" t="s">
        <v>91</v>
      </c>
      <c r="C18" s="821" t="s">
        <v>464</v>
      </c>
      <c r="D18" s="562">
        <v>1364</v>
      </c>
      <c r="E18" s="402">
        <f t="shared" si="5"/>
        <v>14.717306862321969</v>
      </c>
      <c r="F18" s="562">
        <v>1364</v>
      </c>
      <c r="G18" s="402">
        <f t="shared" si="6"/>
        <v>13.689281413087114</v>
      </c>
      <c r="H18" s="562">
        <v>1363</v>
      </c>
      <c r="I18" s="402">
        <f t="shared" si="7"/>
        <v>16.001408781404088</v>
      </c>
      <c r="J18" s="562">
        <v>1363</v>
      </c>
      <c r="K18" s="402">
        <f>J18/J20*100</f>
        <v>14.738321799307958</v>
      </c>
      <c r="L18" s="425">
        <f t="shared" si="8"/>
        <v>99.926686217008793</v>
      </c>
      <c r="M18" s="429">
        <f t="shared" si="9"/>
        <v>99.926686217008793</v>
      </c>
    </row>
    <row r="19" spans="2:13" ht="22.35" customHeight="1" thickBot="1" x14ac:dyDescent="0.3">
      <c r="B19" s="276" t="s">
        <v>92</v>
      </c>
      <c r="C19" s="821" t="s">
        <v>459</v>
      </c>
      <c r="D19" s="562">
        <v>213</v>
      </c>
      <c r="E19" s="402">
        <f t="shared" si="5"/>
        <v>2.2982304704359082</v>
      </c>
      <c r="F19" s="562">
        <v>221</v>
      </c>
      <c r="G19" s="402">
        <f t="shared" si="6"/>
        <v>2.2179847450822963</v>
      </c>
      <c r="H19" s="562">
        <v>225</v>
      </c>
      <c r="I19" s="402">
        <f t="shared" si="7"/>
        <v>2.6414651326602487</v>
      </c>
      <c r="J19" s="562">
        <v>235</v>
      </c>
      <c r="K19" s="402">
        <f>J19/J20*100</f>
        <v>2.5410899653979238</v>
      </c>
      <c r="L19" s="425">
        <f t="shared" si="8"/>
        <v>105.63380281690141</v>
      </c>
      <c r="M19" s="429">
        <f t="shared" si="9"/>
        <v>106.33484162895928</v>
      </c>
    </row>
    <row r="20" spans="2:13" ht="22.35" customHeight="1" thickBot="1" x14ac:dyDescent="0.3">
      <c r="B20" s="1037" t="s">
        <v>465</v>
      </c>
      <c r="C20" s="1038"/>
      <c r="D20" s="153">
        <f t="shared" ref="D20:K20" si="10">SUM(D16:D19)</f>
        <v>9268</v>
      </c>
      <c r="E20" s="41">
        <f t="shared" si="10"/>
        <v>99.999999999999986</v>
      </c>
      <c r="F20" s="153">
        <f t="shared" si="10"/>
        <v>9964</v>
      </c>
      <c r="G20" s="41">
        <f t="shared" si="10"/>
        <v>100</v>
      </c>
      <c r="H20" s="153">
        <f t="shared" si="10"/>
        <v>8518</v>
      </c>
      <c r="I20" s="41">
        <f t="shared" si="10"/>
        <v>100</v>
      </c>
      <c r="J20" s="153">
        <f t="shared" si="10"/>
        <v>9248</v>
      </c>
      <c r="K20" s="41">
        <f t="shared" si="10"/>
        <v>100</v>
      </c>
      <c r="L20" s="41">
        <f t="shared" si="8"/>
        <v>91.907639188605955</v>
      </c>
      <c r="M20" s="42">
        <f t="shared" si="9"/>
        <v>92.814130871136086</v>
      </c>
    </row>
    <row r="21" spans="2:13" ht="18" customHeight="1" x14ac:dyDescent="0.25">
      <c r="B21" s="276"/>
      <c r="C21" s="854" t="s">
        <v>466</v>
      </c>
      <c r="D21" s="553"/>
      <c r="E21" s="553"/>
      <c r="F21" s="553"/>
      <c r="G21" s="553"/>
      <c r="H21" s="553"/>
      <c r="I21" s="553"/>
      <c r="J21" s="553"/>
      <c r="K21" s="553"/>
      <c r="L21" s="553"/>
      <c r="M21" s="575"/>
    </row>
    <row r="22" spans="2:13" ht="19.350000000000001" customHeight="1" x14ac:dyDescent="0.25">
      <c r="B22" s="276" t="s">
        <v>93</v>
      </c>
      <c r="C22" s="821" t="s">
        <v>467</v>
      </c>
      <c r="D22" s="403">
        <v>37</v>
      </c>
      <c r="E22" s="403"/>
      <c r="F22" s="403">
        <v>79</v>
      </c>
      <c r="G22" s="403"/>
      <c r="H22" s="403">
        <v>95</v>
      </c>
      <c r="I22" s="403"/>
      <c r="J22" s="403">
        <v>137</v>
      </c>
      <c r="K22" s="403"/>
      <c r="L22" s="563">
        <f>H22/D22*100</f>
        <v>256.75675675675677</v>
      </c>
      <c r="M22" s="784">
        <f>J22/F22*100</f>
        <v>173.41772151898732</v>
      </c>
    </row>
    <row r="23" spans="2:13" ht="17.100000000000001" customHeight="1" x14ac:dyDescent="0.25">
      <c r="B23" s="276" t="s">
        <v>94</v>
      </c>
      <c r="C23" s="821" t="s">
        <v>468</v>
      </c>
      <c r="D23" s="403">
        <v>764</v>
      </c>
      <c r="E23" s="403"/>
      <c r="F23" s="403">
        <v>771</v>
      </c>
      <c r="G23" s="403"/>
      <c r="H23" s="403">
        <v>989</v>
      </c>
      <c r="I23" s="403"/>
      <c r="J23" s="403">
        <v>991</v>
      </c>
      <c r="K23" s="403"/>
      <c r="L23" s="563">
        <f>H23/D23*100</f>
        <v>129.45026178010471</v>
      </c>
      <c r="M23" s="784">
        <f>J23/F23*100</f>
        <v>128.53437094682232</v>
      </c>
    </row>
    <row r="24" spans="2:13" ht="20.100000000000001" customHeight="1" thickBot="1" x14ac:dyDescent="0.3">
      <c r="B24" s="276"/>
      <c r="C24" s="854" t="s">
        <v>469</v>
      </c>
      <c r="D24" s="553"/>
      <c r="E24" s="553"/>
      <c r="F24" s="553"/>
      <c r="G24" s="553"/>
      <c r="H24" s="553"/>
      <c r="I24" s="553"/>
      <c r="J24" s="553"/>
      <c r="K24" s="553"/>
      <c r="L24" s="553"/>
      <c r="M24" s="575"/>
    </row>
    <row r="25" spans="2:13" ht="17.45" customHeight="1" thickBot="1" x14ac:dyDescent="0.3">
      <c r="B25" s="442"/>
      <c r="C25" s="821" t="s">
        <v>470</v>
      </c>
      <c r="D25" s="578">
        <f>D14-D20+D22-D23</f>
        <v>35</v>
      </c>
      <c r="E25" s="577"/>
      <c r="F25" s="578">
        <f>F14-F20+F22-F23</f>
        <v>41</v>
      </c>
      <c r="G25" s="577"/>
      <c r="H25" s="582">
        <f>H14-H20+H22-H23</f>
        <v>33</v>
      </c>
      <c r="I25" s="578"/>
      <c r="J25" s="582">
        <f>J14-J20+J22-J23</f>
        <v>39</v>
      </c>
      <c r="K25" s="577"/>
      <c r="L25" s="577"/>
      <c r="M25" s="579"/>
    </row>
    <row r="26" spans="2:13" ht="16.5" thickBot="1" x14ac:dyDescent="0.3">
      <c r="B26" s="276"/>
      <c r="C26" s="821" t="s">
        <v>7</v>
      </c>
      <c r="D26" s="565">
        <v>1.2999999999999999E-2</v>
      </c>
      <c r="E26" s="553"/>
      <c r="F26" s="565">
        <v>1.4999999999999999E-2</v>
      </c>
      <c r="G26" s="553"/>
      <c r="H26" s="565">
        <v>1.2999999999999999E-2</v>
      </c>
      <c r="I26" s="403"/>
      <c r="J26" s="565">
        <v>1.4999999999999999E-2</v>
      </c>
      <c r="K26" s="553"/>
      <c r="L26" s="553"/>
      <c r="M26" s="575"/>
    </row>
    <row r="27" spans="2:13" ht="16.5" thickBot="1" x14ac:dyDescent="0.3">
      <c r="B27" s="442"/>
      <c r="C27" s="821" t="s">
        <v>471</v>
      </c>
      <c r="D27" s="578"/>
      <c r="E27" s="578"/>
      <c r="F27" s="578"/>
      <c r="G27" s="577"/>
      <c r="H27" s="583"/>
      <c r="I27" s="577"/>
      <c r="J27" s="583"/>
      <c r="K27" s="577"/>
      <c r="L27" s="577"/>
      <c r="M27" s="579"/>
    </row>
    <row r="28" spans="2:13" ht="15.75" x14ac:dyDescent="0.25">
      <c r="B28" s="276"/>
      <c r="C28" s="401" t="s">
        <v>7</v>
      </c>
      <c r="D28" s="403"/>
      <c r="E28" s="403"/>
      <c r="F28" s="403"/>
      <c r="G28" s="553"/>
      <c r="H28" s="576"/>
      <c r="I28" s="553"/>
      <c r="J28" s="576"/>
      <c r="K28" s="553"/>
      <c r="L28" s="553"/>
      <c r="M28" s="575"/>
    </row>
    <row r="29" spans="2:13" ht="18.600000000000001" customHeight="1" thickBot="1" x14ac:dyDescent="0.3">
      <c r="B29" s="276"/>
      <c r="C29" s="401" t="s">
        <v>472</v>
      </c>
      <c r="D29" s="403" t="s">
        <v>54</v>
      </c>
      <c r="E29" s="403"/>
      <c r="F29" s="403" t="s">
        <v>54</v>
      </c>
      <c r="G29" s="553"/>
      <c r="H29" s="565">
        <v>0.4</v>
      </c>
      <c r="I29" s="403"/>
      <c r="J29" s="565">
        <v>0.4</v>
      </c>
      <c r="K29" s="553"/>
      <c r="L29" s="553"/>
      <c r="M29" s="575"/>
    </row>
    <row r="30" spans="2:13" ht="19.350000000000001" customHeight="1" thickBot="1" x14ac:dyDescent="0.3">
      <c r="B30" s="1037" t="s">
        <v>473</v>
      </c>
      <c r="C30" s="1038"/>
      <c r="D30" s="557">
        <f>D29-D26</f>
        <v>0.28699999999999998</v>
      </c>
      <c r="E30" s="557"/>
      <c r="F30" s="557">
        <f>F29-F26</f>
        <v>0.28499999999999998</v>
      </c>
      <c r="G30" s="580"/>
      <c r="H30" s="557">
        <f>H29-H26</f>
        <v>0.38700000000000001</v>
      </c>
      <c r="I30" s="22"/>
      <c r="J30" s="557">
        <f>J29-J26</f>
        <v>0.38500000000000001</v>
      </c>
      <c r="K30" s="580"/>
      <c r="L30" s="580"/>
      <c r="M30" s="581"/>
    </row>
    <row r="31" spans="2:13" ht="15.75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12" t="s">
        <v>474</v>
      </c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13">
    <mergeCell ref="B3:M3"/>
    <mergeCell ref="B4:B6"/>
    <mergeCell ref="H4:K4"/>
    <mergeCell ref="L4:M4"/>
    <mergeCell ref="D5:E5"/>
    <mergeCell ref="F5:G5"/>
    <mergeCell ref="H5:I5"/>
    <mergeCell ref="J5:K5"/>
    <mergeCell ref="B14:C14"/>
    <mergeCell ref="B20:C20"/>
    <mergeCell ref="B30:C30"/>
    <mergeCell ref="C4:C6"/>
    <mergeCell ref="D4:G4"/>
  </mergeCells>
  <pageMargins left="0.7" right="0.7" top="0.75" bottom="0.75" header="0.3" footer="0.3"/>
  <pageSetup paperSize="9" orientation="landscape" horizontalDpi="300" verticalDpi="300" r:id="rId1"/>
  <ignoredErrors>
    <ignoredError sqref="D27:D29 E15:J15 E21:J21 K15 E24:G24 E27:G29 E25 G25 E30 G30 E22:E23 G22:G23 E26 G2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C14" sqref="C14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2" spans="2:10" ht="15.75" thickBot="1" x14ac:dyDescent="0.3"/>
    <row r="3" spans="2:10" ht="17.25" thickTop="1" thickBot="1" x14ac:dyDescent="0.3">
      <c r="B3" s="1047" t="s">
        <v>475</v>
      </c>
      <c r="C3" s="1048"/>
      <c r="D3" s="1048"/>
      <c r="E3" s="1048"/>
      <c r="F3" s="1048"/>
      <c r="G3" s="1048"/>
      <c r="H3" s="1049"/>
    </row>
    <row r="4" spans="2:10" ht="15.75" x14ac:dyDescent="0.25">
      <c r="B4" s="1050" t="s">
        <v>178</v>
      </c>
      <c r="C4" s="1052" t="s">
        <v>204</v>
      </c>
      <c r="D4" s="1052" t="s">
        <v>75</v>
      </c>
      <c r="E4" s="1052"/>
      <c r="F4" s="1052" t="s">
        <v>162</v>
      </c>
      <c r="G4" s="1052"/>
      <c r="H4" s="304" t="s">
        <v>191</v>
      </c>
    </row>
    <row r="5" spans="2:10" ht="32.25" thickBot="1" x14ac:dyDescent="0.3">
      <c r="B5" s="1051"/>
      <c r="C5" s="1053"/>
      <c r="D5" s="809" t="s">
        <v>476</v>
      </c>
      <c r="E5" s="812" t="s">
        <v>193</v>
      </c>
      <c r="F5" s="809" t="s">
        <v>476</v>
      </c>
      <c r="G5" s="812" t="s">
        <v>193</v>
      </c>
      <c r="H5" s="305" t="s">
        <v>148</v>
      </c>
    </row>
    <row r="6" spans="2:10" ht="15.75" thickBot="1" x14ac:dyDescent="0.3">
      <c r="B6" s="584">
        <v>1</v>
      </c>
      <c r="C6" s="585">
        <v>2</v>
      </c>
      <c r="D6" s="585">
        <v>3</v>
      </c>
      <c r="E6" s="585">
        <v>4</v>
      </c>
      <c r="F6" s="585">
        <v>5</v>
      </c>
      <c r="G6" s="585">
        <v>6</v>
      </c>
      <c r="H6" s="586">
        <v>7</v>
      </c>
    </row>
    <row r="7" spans="2:10" ht="15.75" x14ac:dyDescent="0.25">
      <c r="B7" s="199" t="s">
        <v>83</v>
      </c>
      <c r="C7" s="868" t="s">
        <v>477</v>
      </c>
      <c r="D7" s="193">
        <f>655+45+2</f>
        <v>702</v>
      </c>
      <c r="E7" s="194">
        <f>D7/D11*100</f>
        <v>52.271034996276988</v>
      </c>
      <c r="F7" s="706">
        <v>727</v>
      </c>
      <c r="G7" s="194">
        <f>F7/F11*100</f>
        <v>52.834302325581397</v>
      </c>
      <c r="H7" s="101">
        <f>F7/D7*100</f>
        <v>103.56125356125357</v>
      </c>
    </row>
    <row r="8" spans="2:10" ht="31.5" x14ac:dyDescent="0.25">
      <c r="B8" s="199" t="s">
        <v>84</v>
      </c>
      <c r="C8" s="192" t="s">
        <v>478</v>
      </c>
      <c r="D8" s="193">
        <v>102</v>
      </c>
      <c r="E8" s="194">
        <f>D8/D11*100</f>
        <v>7.59493670886076</v>
      </c>
      <c r="F8" s="707">
        <v>102</v>
      </c>
      <c r="G8" s="194">
        <f>F8/F11*100</f>
        <v>7.4127906976744189</v>
      </c>
      <c r="H8" s="101">
        <f>F8/D8*100</f>
        <v>100</v>
      </c>
    </row>
    <row r="9" spans="2:10" ht="31.5" x14ac:dyDescent="0.25">
      <c r="B9" s="199" t="s">
        <v>85</v>
      </c>
      <c r="C9" s="192" t="s">
        <v>479</v>
      </c>
      <c r="D9" s="193">
        <v>529</v>
      </c>
      <c r="E9" s="194">
        <f>D9/D11*100</f>
        <v>39.38942665673865</v>
      </c>
      <c r="F9" s="707">
        <v>536</v>
      </c>
      <c r="G9" s="194">
        <f>F9/F11*100</f>
        <v>38.953488372093027</v>
      </c>
      <c r="H9" s="101">
        <f>F9/D9*100</f>
        <v>101.32325141776937</v>
      </c>
    </row>
    <row r="10" spans="2:10" ht="16.5" thickBot="1" x14ac:dyDescent="0.3">
      <c r="B10" s="195" t="s">
        <v>87</v>
      </c>
      <c r="C10" s="196" t="s">
        <v>275</v>
      </c>
      <c r="D10" s="197">
        <v>10</v>
      </c>
      <c r="E10" s="198">
        <f>D10/D11*100</f>
        <v>0.74460163812360391</v>
      </c>
      <c r="F10" s="691">
        <v>11</v>
      </c>
      <c r="G10" s="198">
        <f>F10/F11*100</f>
        <v>0.79941860465116288</v>
      </c>
      <c r="H10" s="101">
        <f>F10/D10*100</f>
        <v>110.00000000000001</v>
      </c>
    </row>
    <row r="11" spans="2:10" ht="16.5" thickBot="1" x14ac:dyDescent="0.3">
      <c r="B11" s="1045" t="s">
        <v>196</v>
      </c>
      <c r="C11" s="1046"/>
      <c r="D11" s="220">
        <f>SUM(D7:D10)</f>
        <v>1343</v>
      </c>
      <c r="E11" s="221">
        <v>100</v>
      </c>
      <c r="F11" s="220">
        <f>SUM(F7:F10)</f>
        <v>1376</v>
      </c>
      <c r="G11" s="221">
        <f>SUM(G7:G10)</f>
        <v>100.00000000000001</v>
      </c>
      <c r="H11" s="79">
        <f>F11/D11*100</f>
        <v>102.45718540580788</v>
      </c>
      <c r="J11" s="51"/>
    </row>
  </sheetData>
  <mergeCells count="6">
    <mergeCell ref="B11:C11"/>
    <mergeCell ref="B3:H3"/>
    <mergeCell ref="B4:B5"/>
    <mergeCell ref="C4:C5"/>
    <mergeCell ref="D4:E4"/>
    <mergeCell ref="F4:G4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topLeftCell="B13" workbookViewId="0">
      <selection activeCell="C27" sqref="C27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96" customWidth="1"/>
    <col min="12" max="12" width="11.5703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1"/>
      <c r="I2" s="1"/>
      <c r="J2" s="1"/>
      <c r="K2" s="222"/>
      <c r="L2" s="25" t="s">
        <v>480</v>
      </c>
    </row>
    <row r="3" spans="2:12" ht="16.5" thickBot="1" x14ac:dyDescent="0.3">
      <c r="B3" s="1062" t="s">
        <v>483</v>
      </c>
      <c r="C3" s="1063"/>
      <c r="D3" s="1063"/>
      <c r="E3" s="1063"/>
      <c r="F3" s="1063"/>
      <c r="G3" s="1063"/>
      <c r="H3" s="1063"/>
      <c r="I3" s="1063"/>
      <c r="J3" s="1063"/>
      <c r="K3" s="1063"/>
      <c r="L3" s="1064"/>
    </row>
    <row r="4" spans="2:12" ht="16.5" thickBot="1" x14ac:dyDescent="0.3">
      <c r="B4" s="1065" t="s">
        <v>178</v>
      </c>
      <c r="C4" s="1052" t="s">
        <v>215</v>
      </c>
      <c r="D4" s="1067" t="s">
        <v>76</v>
      </c>
      <c r="E4" s="1067"/>
      <c r="F4" s="1067"/>
      <c r="G4" s="1067"/>
      <c r="H4" s="1068" t="s">
        <v>169</v>
      </c>
      <c r="I4" s="1068"/>
      <c r="J4" s="1068"/>
      <c r="K4" s="1068"/>
      <c r="L4" s="304" t="s">
        <v>191</v>
      </c>
    </row>
    <row r="5" spans="2:12" ht="32.25" thickBot="1" x14ac:dyDescent="0.3">
      <c r="B5" s="1066"/>
      <c r="C5" s="1053"/>
      <c r="D5" s="803" t="s">
        <v>481</v>
      </c>
      <c r="E5" s="803" t="s">
        <v>482</v>
      </c>
      <c r="F5" s="803" t="s">
        <v>196</v>
      </c>
      <c r="G5" s="869" t="s">
        <v>7</v>
      </c>
      <c r="H5" s="803" t="s">
        <v>481</v>
      </c>
      <c r="I5" s="803" t="s">
        <v>482</v>
      </c>
      <c r="J5" s="803" t="s">
        <v>196</v>
      </c>
      <c r="K5" s="869" t="s">
        <v>7</v>
      </c>
      <c r="L5" s="305" t="s">
        <v>159</v>
      </c>
    </row>
    <row r="6" spans="2:12" ht="15" customHeight="1" thickBot="1" x14ac:dyDescent="0.3">
      <c r="B6" s="588">
        <v>1</v>
      </c>
      <c r="C6" s="588">
        <v>2</v>
      </c>
      <c r="D6" s="588">
        <v>3</v>
      </c>
      <c r="E6" s="588">
        <v>4</v>
      </c>
      <c r="F6" s="588" t="s">
        <v>123</v>
      </c>
      <c r="G6" s="588">
        <v>6</v>
      </c>
      <c r="H6" s="589">
        <v>7</v>
      </c>
      <c r="I6" s="588">
        <v>8</v>
      </c>
      <c r="J6" s="588" t="s">
        <v>124</v>
      </c>
      <c r="K6" s="590">
        <v>10</v>
      </c>
      <c r="L6" s="588">
        <v>11</v>
      </c>
    </row>
    <row r="7" spans="2:12" ht="15.75" x14ac:dyDescent="0.25">
      <c r="B7" s="591"/>
      <c r="C7" s="306" t="s">
        <v>217</v>
      </c>
      <c r="D7" s="1054"/>
      <c r="E7" s="1054"/>
      <c r="F7" s="1054"/>
      <c r="G7" s="1054"/>
      <c r="H7" s="1054"/>
      <c r="I7" s="1054"/>
      <c r="J7" s="1054"/>
      <c r="K7" s="1054"/>
      <c r="L7" s="1055"/>
    </row>
    <row r="8" spans="2:12" ht="15.75" x14ac:dyDescent="0.25">
      <c r="B8" s="592" t="s">
        <v>83</v>
      </c>
      <c r="C8" s="192" t="s">
        <v>249</v>
      </c>
      <c r="D8" s="98">
        <v>35594</v>
      </c>
      <c r="E8" s="98">
        <v>13281</v>
      </c>
      <c r="F8" s="98">
        <f t="shared" ref="F8:F16" si="0">D8+E8</f>
        <v>48875</v>
      </c>
      <c r="G8" s="99">
        <f>F8/F17*100</f>
        <v>7.7626803681614955</v>
      </c>
      <c r="H8" s="98">
        <v>36649</v>
      </c>
      <c r="I8" s="98">
        <v>9512</v>
      </c>
      <c r="J8" s="98">
        <f t="shared" ref="J8:J16" si="1">H8+I8</f>
        <v>46161</v>
      </c>
      <c r="K8" s="100">
        <f>J8/J17*100</f>
        <v>7.1310172447619209</v>
      </c>
      <c r="L8" s="593">
        <f>J8/F8*100</f>
        <v>94.447058823529417</v>
      </c>
    </row>
    <row r="9" spans="2:12" ht="15.75" x14ac:dyDescent="0.25">
      <c r="B9" s="594" t="s">
        <v>84</v>
      </c>
      <c r="C9" s="192" t="s">
        <v>484</v>
      </c>
      <c r="D9" s="596">
        <v>2150</v>
      </c>
      <c r="E9" s="596">
        <v>0</v>
      </c>
      <c r="F9" s="596">
        <f t="shared" si="0"/>
        <v>2150</v>
      </c>
      <c r="G9" s="597">
        <f>F9/F17*100</f>
        <v>0.34147852258920136</v>
      </c>
      <c r="H9" s="596">
        <v>1640</v>
      </c>
      <c r="I9" s="596">
        <v>0</v>
      </c>
      <c r="J9" s="596">
        <f t="shared" si="1"/>
        <v>1640</v>
      </c>
      <c r="K9" s="598">
        <f>J9/J17*100</f>
        <v>0.25334954358461798</v>
      </c>
      <c r="L9" s="101">
        <f t="shared" ref="L9:L17" si="2">J9/F9*100</f>
        <v>76.279069767441868</v>
      </c>
    </row>
    <row r="10" spans="2:12" ht="15.75" x14ac:dyDescent="0.25">
      <c r="B10" s="785" t="s">
        <v>85</v>
      </c>
      <c r="C10" s="192" t="s">
        <v>485</v>
      </c>
      <c r="D10" s="596">
        <v>370298</v>
      </c>
      <c r="E10" s="596">
        <v>140707</v>
      </c>
      <c r="F10" s="596">
        <f t="shared" si="0"/>
        <v>511005</v>
      </c>
      <c r="G10" s="597">
        <f>F10/F17*100</f>
        <v>81.161503458462718</v>
      </c>
      <c r="H10" s="596">
        <v>386420</v>
      </c>
      <c r="I10" s="596">
        <v>149937</v>
      </c>
      <c r="J10" s="596">
        <f t="shared" si="1"/>
        <v>536357</v>
      </c>
      <c r="K10" s="598">
        <f>J10/J17*100</f>
        <v>82.857195822204233</v>
      </c>
      <c r="L10" s="101">
        <f t="shared" si="2"/>
        <v>104.96120390211445</v>
      </c>
    </row>
    <row r="11" spans="2:12" ht="15.75" x14ac:dyDescent="0.25">
      <c r="B11" s="785" t="s">
        <v>87</v>
      </c>
      <c r="C11" s="192" t="s">
        <v>486</v>
      </c>
      <c r="D11" s="596">
        <v>2759</v>
      </c>
      <c r="E11" s="596">
        <v>1411</v>
      </c>
      <c r="F11" s="596">
        <f t="shared" si="0"/>
        <v>4170</v>
      </c>
      <c r="G11" s="597">
        <f>F11/F17*100</f>
        <v>0.66230950660324162</v>
      </c>
      <c r="H11" s="596">
        <v>4038</v>
      </c>
      <c r="I11" s="596">
        <v>3105</v>
      </c>
      <c r="J11" s="596">
        <f t="shared" si="1"/>
        <v>7143</v>
      </c>
      <c r="K11" s="598">
        <f>J11/J17*100</f>
        <v>1.1034608474542233</v>
      </c>
      <c r="L11" s="101">
        <f t="shared" si="2"/>
        <v>171.29496402877697</v>
      </c>
    </row>
    <row r="12" spans="2:12" ht="15.75" x14ac:dyDescent="0.25">
      <c r="B12" s="785" t="s">
        <v>88</v>
      </c>
      <c r="C12" s="192" t="s">
        <v>487</v>
      </c>
      <c r="D12" s="596">
        <f>D10-D11</f>
        <v>367539</v>
      </c>
      <c r="E12" s="596">
        <f>E10-E11</f>
        <v>139296</v>
      </c>
      <c r="F12" s="596">
        <f>D12+E12</f>
        <v>506835</v>
      </c>
      <c r="G12" s="597">
        <f>F12/F17*100</f>
        <v>80.499193951859468</v>
      </c>
      <c r="H12" s="596">
        <f>H10-H11</f>
        <v>382382</v>
      </c>
      <c r="I12" s="596">
        <f>I10-I11</f>
        <v>146832</v>
      </c>
      <c r="J12" s="596">
        <f>H12+I12</f>
        <v>529214</v>
      </c>
      <c r="K12" s="598">
        <f>J12/J17*100</f>
        <v>81.753734974750017</v>
      </c>
      <c r="L12" s="101">
        <f t="shared" si="2"/>
        <v>104.4154409225882</v>
      </c>
    </row>
    <row r="13" spans="2:12" ht="15.75" x14ac:dyDescent="0.25">
      <c r="B13" s="785" t="s">
        <v>89</v>
      </c>
      <c r="C13" s="192" t="s">
        <v>488</v>
      </c>
      <c r="D13" s="596">
        <v>28231</v>
      </c>
      <c r="E13" s="596">
        <v>5747</v>
      </c>
      <c r="F13" s="596">
        <f t="shared" si="0"/>
        <v>33978</v>
      </c>
      <c r="G13" s="597">
        <f>F13/F17*100</f>
        <v>5.3966312746678531</v>
      </c>
      <c r="H13" s="596">
        <v>27602</v>
      </c>
      <c r="I13" s="596">
        <v>4749</v>
      </c>
      <c r="J13" s="596">
        <f t="shared" si="1"/>
        <v>32351</v>
      </c>
      <c r="K13" s="598">
        <f>J13/J17*100</f>
        <v>4.9976287100646193</v>
      </c>
      <c r="L13" s="101">
        <f t="shared" si="2"/>
        <v>95.21160751074224</v>
      </c>
    </row>
    <row r="14" spans="2:12" ht="15.75" x14ac:dyDescent="0.25">
      <c r="B14" s="785" t="s">
        <v>90</v>
      </c>
      <c r="C14" s="192" t="s">
        <v>489</v>
      </c>
      <c r="D14" s="596">
        <v>33061</v>
      </c>
      <c r="E14" s="596">
        <v>0</v>
      </c>
      <c r="F14" s="596">
        <f t="shared" si="0"/>
        <v>33061</v>
      </c>
      <c r="G14" s="597">
        <f>F14/F17*100</f>
        <v>5.2509867141030631</v>
      </c>
      <c r="H14" s="596">
        <v>33061</v>
      </c>
      <c r="I14" s="596">
        <v>0</v>
      </c>
      <c r="J14" s="596">
        <f t="shared" si="1"/>
        <v>33061</v>
      </c>
      <c r="K14" s="598">
        <f>J14/J17*100</f>
        <v>5.1073105246652775</v>
      </c>
      <c r="L14" s="101">
        <f t="shared" si="2"/>
        <v>100</v>
      </c>
    </row>
    <row r="15" spans="2:12" ht="15.75" x14ac:dyDescent="0.25">
      <c r="B15" s="785" t="s">
        <v>91</v>
      </c>
      <c r="C15" s="192" t="s">
        <v>490</v>
      </c>
      <c r="D15" s="596">
        <v>3415</v>
      </c>
      <c r="E15" s="596">
        <v>1304</v>
      </c>
      <c r="F15" s="596">
        <f t="shared" si="0"/>
        <v>4719</v>
      </c>
      <c r="G15" s="597">
        <f>F15/F17*100</f>
        <v>0.7495056502783447</v>
      </c>
      <c r="H15" s="596">
        <v>3497</v>
      </c>
      <c r="I15" s="596">
        <v>1406</v>
      </c>
      <c r="J15" s="596">
        <f t="shared" si="1"/>
        <v>4903</v>
      </c>
      <c r="K15" s="598">
        <f>J15/J17*100</f>
        <v>0.75742244646059875</v>
      </c>
      <c r="L15" s="101">
        <f t="shared" si="2"/>
        <v>103.89913117185844</v>
      </c>
    </row>
    <row r="16" spans="2:12" ht="32.25" thickBot="1" x14ac:dyDescent="0.3">
      <c r="B16" s="785" t="s">
        <v>92</v>
      </c>
      <c r="C16" s="196" t="s">
        <v>491</v>
      </c>
      <c r="D16" s="596">
        <v>3</v>
      </c>
      <c r="E16" s="596">
        <v>0</v>
      </c>
      <c r="F16" s="596">
        <f t="shared" si="0"/>
        <v>3</v>
      </c>
      <c r="G16" s="597">
        <f>F16/F17*100</f>
        <v>4.7648165942679253E-4</v>
      </c>
      <c r="H16" s="596">
        <v>3</v>
      </c>
      <c r="I16" s="596">
        <v>0</v>
      </c>
      <c r="J16" s="596">
        <f t="shared" si="1"/>
        <v>3</v>
      </c>
      <c r="K16" s="598">
        <f>J16/J17*100</f>
        <v>4.634442870450329E-4</v>
      </c>
      <c r="L16" s="101">
        <f t="shared" si="2"/>
        <v>100</v>
      </c>
    </row>
    <row r="17" spans="2:12" ht="16.5" customHeight="1" thickBot="1" x14ac:dyDescent="0.3">
      <c r="B17" s="1060" t="s">
        <v>492</v>
      </c>
      <c r="C17" s="1061"/>
      <c r="D17" s="607">
        <f>D8+D9+D12+D13+D14+D15-D16</f>
        <v>469987</v>
      </c>
      <c r="E17" s="607">
        <f>E8+E9+E12+E13+E14+E15-E16</f>
        <v>159628</v>
      </c>
      <c r="F17" s="607">
        <f>F8+F9+F12+F13+F14+F15-F16</f>
        <v>629615</v>
      </c>
      <c r="G17" s="608">
        <f>G8+G9+G12+G13+G14+G15+G16</f>
        <v>100.00095296331887</v>
      </c>
      <c r="H17" s="607">
        <f>H8+H9+H12+H13+H14+H15-H16</f>
        <v>484828</v>
      </c>
      <c r="I17" s="609">
        <f>I8+I9+I12+I13+I14+I15-I16</f>
        <v>162499</v>
      </c>
      <c r="J17" s="609">
        <f>J8+J9+J12+J13+J14+J15-J16</f>
        <v>647327</v>
      </c>
      <c r="K17" s="612">
        <f t="shared" ref="K17" si="3">K8+K9+K12+K13+K14+K15+K16</f>
        <v>100.0009268885741</v>
      </c>
      <c r="L17" s="613">
        <f t="shared" si="2"/>
        <v>102.81314771725579</v>
      </c>
    </row>
    <row r="18" spans="2:12" ht="15.75" customHeight="1" x14ac:dyDescent="0.25">
      <c r="B18" s="1056" t="s">
        <v>219</v>
      </c>
      <c r="C18" s="1057"/>
      <c r="D18" s="1058"/>
      <c r="E18" s="1058"/>
      <c r="F18" s="1058"/>
      <c r="G18" s="1058"/>
      <c r="H18" s="1058"/>
      <c r="I18" s="1058"/>
      <c r="J18" s="1058"/>
      <c r="K18" s="1058"/>
      <c r="L18" s="1059"/>
    </row>
    <row r="19" spans="2:12" ht="16.5" thickBot="1" x14ac:dyDescent="0.3">
      <c r="B19" s="870" t="s">
        <v>93</v>
      </c>
      <c r="C19" s="871" t="s">
        <v>493</v>
      </c>
      <c r="D19" s="599">
        <v>196769</v>
      </c>
      <c r="E19" s="599">
        <v>106797</v>
      </c>
      <c r="F19" s="599">
        <f>D19+E19</f>
        <v>303566</v>
      </c>
      <c r="G19" s="600">
        <f>F19/F22*100</f>
        <v>48.214543808517902</v>
      </c>
      <c r="H19" s="685">
        <v>203456</v>
      </c>
      <c r="I19" s="685">
        <v>106196</v>
      </c>
      <c r="J19" s="596">
        <f>H19+I19</f>
        <v>309652</v>
      </c>
      <c r="K19" s="601">
        <f>J19/J22*100</f>
        <v>47.835483457356176</v>
      </c>
      <c r="L19" s="602">
        <f>J19/F19*100</f>
        <v>102.00483585118228</v>
      </c>
    </row>
    <row r="20" spans="2:12" ht="16.5" thickBot="1" x14ac:dyDescent="0.3">
      <c r="B20" s="870" t="s">
        <v>94</v>
      </c>
      <c r="C20" s="871" t="s">
        <v>494</v>
      </c>
      <c r="D20" s="599">
        <v>24218</v>
      </c>
      <c r="E20" s="599">
        <v>7517</v>
      </c>
      <c r="F20" s="599">
        <f>D20+E20</f>
        <v>31735</v>
      </c>
      <c r="G20" s="600">
        <f>F20/F22*100</f>
        <v>5.040381820636421</v>
      </c>
      <c r="H20" s="685">
        <v>22555</v>
      </c>
      <c r="I20" s="685">
        <v>7397</v>
      </c>
      <c r="J20" s="596">
        <f>H20+I20</f>
        <v>29952</v>
      </c>
      <c r="K20" s="601">
        <f>J20/J22*100</f>
        <v>4.6270277618576081</v>
      </c>
      <c r="L20" s="602">
        <f>J20/F20*100</f>
        <v>94.381597605167798</v>
      </c>
    </row>
    <row r="21" spans="2:12" ht="16.5" thickBot="1" x14ac:dyDescent="0.3">
      <c r="B21" s="872" t="s">
        <v>95</v>
      </c>
      <c r="C21" s="871" t="s">
        <v>495</v>
      </c>
      <c r="D21" s="599">
        <v>249000</v>
      </c>
      <c r="E21" s="599">
        <v>45314</v>
      </c>
      <c r="F21" s="599">
        <f>D21+E21</f>
        <v>294314</v>
      </c>
      <c r="G21" s="600">
        <f>F21/F22*100</f>
        <v>46.745074370845671</v>
      </c>
      <c r="H21" s="686">
        <v>258817</v>
      </c>
      <c r="I21" s="686">
        <v>48906</v>
      </c>
      <c r="J21" s="596">
        <f>H21+I21</f>
        <v>307723</v>
      </c>
      <c r="K21" s="601">
        <f>J21/J22*100</f>
        <v>47.537488780786219</v>
      </c>
      <c r="L21" s="602">
        <f>J21/F21*100</f>
        <v>104.55601840211474</v>
      </c>
    </row>
    <row r="22" spans="2:12" ht="16.5" customHeight="1" thickBot="1" x14ac:dyDescent="0.3">
      <c r="B22" s="1060" t="s">
        <v>496</v>
      </c>
      <c r="C22" s="1061"/>
      <c r="D22" s="607">
        <f t="shared" ref="D22:I22" si="4">SUM(D19:D21)</f>
        <v>469987</v>
      </c>
      <c r="E22" s="607">
        <f t="shared" si="4"/>
        <v>159628</v>
      </c>
      <c r="F22" s="607">
        <f t="shared" si="4"/>
        <v>629615</v>
      </c>
      <c r="G22" s="608">
        <f t="shared" si="4"/>
        <v>100</v>
      </c>
      <c r="H22" s="609">
        <f t="shared" si="4"/>
        <v>484828</v>
      </c>
      <c r="I22" s="609">
        <f t="shared" si="4"/>
        <v>162499</v>
      </c>
      <c r="J22" s="609">
        <f>H22+I22</f>
        <v>647327</v>
      </c>
      <c r="K22" s="610">
        <f>SUM(K19:K21)</f>
        <v>100</v>
      </c>
      <c r="L22" s="611">
        <f>J22/F22*100</f>
        <v>102.81314771725579</v>
      </c>
    </row>
    <row r="23" spans="2:12" ht="16.5" thickBot="1" x14ac:dyDescent="0.3">
      <c r="B23" s="873" t="s">
        <v>96</v>
      </c>
      <c r="C23" s="874" t="s">
        <v>497</v>
      </c>
      <c r="D23" s="603">
        <v>357812</v>
      </c>
      <c r="E23" s="603">
        <v>62655</v>
      </c>
      <c r="F23" s="603">
        <f>D23+E23</f>
        <v>420467</v>
      </c>
      <c r="G23" s="604"/>
      <c r="H23" s="710">
        <v>196546</v>
      </c>
      <c r="I23" s="710">
        <v>35864</v>
      </c>
      <c r="J23" s="603">
        <f>H23+I23</f>
        <v>232410</v>
      </c>
      <c r="K23" s="605"/>
      <c r="L23" s="606">
        <f>J23/F23*100</f>
        <v>55.274254578837343</v>
      </c>
    </row>
    <row r="30" spans="2:12" x14ac:dyDescent="0.25">
      <c r="G30" s="708"/>
      <c r="H30" s="708"/>
    </row>
    <row r="31" spans="2:12" x14ac:dyDescent="0.25">
      <c r="G31" s="708"/>
      <c r="H31" s="709"/>
    </row>
    <row r="32" spans="2:12" x14ac:dyDescent="0.25">
      <c r="G32" s="708"/>
      <c r="H32" s="708"/>
    </row>
    <row r="33" spans="7:8" x14ac:dyDescent="0.25">
      <c r="G33" s="708"/>
      <c r="H33" s="708"/>
    </row>
    <row r="34" spans="7:8" x14ac:dyDescent="0.25">
      <c r="G34" s="708"/>
      <c r="H34" s="708"/>
    </row>
    <row r="35" spans="7:8" x14ac:dyDescent="0.25">
      <c r="G35" s="708"/>
      <c r="H35" s="708"/>
    </row>
    <row r="36" spans="7:8" x14ac:dyDescent="0.25">
      <c r="G36" s="708"/>
      <c r="H36" s="709"/>
    </row>
    <row r="37" spans="7:8" x14ac:dyDescent="0.25">
      <c r="G37" s="711"/>
      <c r="H37" s="711"/>
    </row>
    <row r="38" spans="7:8" x14ac:dyDescent="0.25">
      <c r="G38" s="712"/>
      <c r="H38" s="712"/>
    </row>
    <row r="39" spans="7:8" x14ac:dyDescent="0.25">
      <c r="G39" s="20"/>
      <c r="H39" s="20"/>
    </row>
  </sheetData>
  <mergeCells count="10">
    <mergeCell ref="D7:L7"/>
    <mergeCell ref="B18:C18"/>
    <mergeCell ref="D18:L18"/>
    <mergeCell ref="B22:C22"/>
    <mergeCell ref="B3:L3"/>
    <mergeCell ref="B4:B5"/>
    <mergeCell ref="C4:C5"/>
    <mergeCell ref="D4:G4"/>
    <mergeCell ref="H4:K4"/>
    <mergeCell ref="B17:C17"/>
  </mergeCells>
  <pageMargins left="0.7" right="0.7" top="0.75" bottom="0.75" header="0.3" footer="0.3"/>
  <pageSetup paperSize="9" orientation="portrait" r:id="rId1"/>
  <ignoredErrors>
    <ignoredError sqref="F22 J22 G17" 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workbookViewId="0">
      <selection activeCell="C17" sqref="C17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 ht="16.5" thickBot="1" x14ac:dyDescent="0.3">
      <c r="B3" s="21"/>
      <c r="C3" s="15"/>
      <c r="D3" s="15"/>
      <c r="E3" s="15"/>
      <c r="F3" s="15"/>
      <c r="G3" s="15"/>
      <c r="H3" s="15"/>
      <c r="I3" s="15"/>
      <c r="J3" s="15"/>
      <c r="K3" s="15"/>
      <c r="L3" s="32" t="s">
        <v>498</v>
      </c>
    </row>
    <row r="4" spans="2:12" ht="20.100000000000001" customHeight="1" thickBot="1" x14ac:dyDescent="0.3">
      <c r="B4" s="1071" t="s">
        <v>501</v>
      </c>
      <c r="C4" s="1072"/>
      <c r="D4" s="1072"/>
      <c r="E4" s="1072"/>
      <c r="F4" s="1072"/>
      <c r="G4" s="1072"/>
      <c r="H4" s="1072"/>
      <c r="I4" s="1072"/>
      <c r="J4" s="1072"/>
      <c r="K4" s="1072"/>
      <c r="L4" s="1073"/>
    </row>
    <row r="5" spans="2:12" ht="15.75" x14ac:dyDescent="0.25">
      <c r="B5" s="1074" t="s">
        <v>178</v>
      </c>
      <c r="C5" s="1075" t="s">
        <v>215</v>
      </c>
      <c r="D5" s="1075" t="s">
        <v>76</v>
      </c>
      <c r="E5" s="1075"/>
      <c r="F5" s="1075"/>
      <c r="G5" s="1075"/>
      <c r="H5" s="1075" t="s">
        <v>169</v>
      </c>
      <c r="I5" s="1075"/>
      <c r="J5" s="1075"/>
      <c r="K5" s="1075"/>
      <c r="L5" s="417" t="s">
        <v>191</v>
      </c>
    </row>
    <row r="6" spans="2:12" ht="16.5" thickBot="1" x14ac:dyDescent="0.3">
      <c r="B6" s="965"/>
      <c r="C6" s="1076"/>
      <c r="D6" s="875" t="s">
        <v>499</v>
      </c>
      <c r="E6" s="875" t="s">
        <v>500</v>
      </c>
      <c r="F6" s="875" t="s">
        <v>196</v>
      </c>
      <c r="G6" s="807" t="s">
        <v>7</v>
      </c>
      <c r="H6" s="875" t="s">
        <v>499</v>
      </c>
      <c r="I6" s="875" t="s">
        <v>500</v>
      </c>
      <c r="J6" s="875" t="s">
        <v>196</v>
      </c>
      <c r="K6" s="807" t="s">
        <v>7</v>
      </c>
      <c r="L6" s="52" t="s">
        <v>159</v>
      </c>
    </row>
    <row r="7" spans="2:12" ht="15.75" thickBot="1" x14ac:dyDescent="0.3">
      <c r="B7" s="537">
        <v>1</v>
      </c>
      <c r="C7" s="624">
        <v>2</v>
      </c>
      <c r="D7" s="624">
        <v>3</v>
      </c>
      <c r="E7" s="624">
        <v>4</v>
      </c>
      <c r="F7" s="624" t="s">
        <v>123</v>
      </c>
      <c r="G7" s="624">
        <v>6</v>
      </c>
      <c r="H7" s="624">
        <v>7</v>
      </c>
      <c r="I7" s="624">
        <v>8</v>
      </c>
      <c r="J7" s="624" t="s">
        <v>124</v>
      </c>
      <c r="K7" s="624">
        <v>10</v>
      </c>
      <c r="L7" s="625">
        <v>11</v>
      </c>
    </row>
    <row r="8" spans="2:12" ht="15.75" x14ac:dyDescent="0.25">
      <c r="B8" s="618" t="s">
        <v>83</v>
      </c>
      <c r="C8" s="876" t="s">
        <v>502</v>
      </c>
      <c r="D8" s="614">
        <v>45676</v>
      </c>
      <c r="E8" s="614">
        <v>56995</v>
      </c>
      <c r="F8" s="614">
        <f>D8+E8</f>
        <v>102671</v>
      </c>
      <c r="G8" s="615">
        <f>F8/F11*100</f>
        <v>33.821640104623043</v>
      </c>
      <c r="H8" s="713">
        <v>21652</v>
      </c>
      <c r="I8" s="713">
        <v>450</v>
      </c>
      <c r="J8" s="617">
        <f>H8+I8</f>
        <v>22102</v>
      </c>
      <c r="K8" s="615">
        <f>J8/J11*100</f>
        <v>7.1376900520584403</v>
      </c>
      <c r="L8" s="619">
        <f>J8/F8*100</f>
        <v>21.527013470210672</v>
      </c>
    </row>
    <row r="9" spans="2:12" ht="15.75" x14ac:dyDescent="0.25">
      <c r="B9" s="618" t="s">
        <v>84</v>
      </c>
      <c r="C9" s="876" t="s">
        <v>503</v>
      </c>
      <c r="D9" s="614">
        <v>150186</v>
      </c>
      <c r="E9" s="617">
        <v>48888</v>
      </c>
      <c r="F9" s="614">
        <f>D9+E9</f>
        <v>199074</v>
      </c>
      <c r="G9" s="615">
        <f>F9/F11*100</f>
        <v>65.578490344768511</v>
      </c>
      <c r="H9" s="687">
        <v>180514</v>
      </c>
      <c r="I9" s="687">
        <v>104827</v>
      </c>
      <c r="J9" s="617">
        <f>H9+I9</f>
        <v>285341</v>
      </c>
      <c r="K9" s="615">
        <f>J9/J11*100</f>
        <v>92.148928474545627</v>
      </c>
      <c r="L9" s="619">
        <f>J9/F9*100</f>
        <v>143.3341370545626</v>
      </c>
    </row>
    <row r="10" spans="2:12" ht="16.5" thickBot="1" x14ac:dyDescent="0.3">
      <c r="B10" s="618" t="s">
        <v>85</v>
      </c>
      <c r="C10" s="877" t="s">
        <v>504</v>
      </c>
      <c r="D10" s="614">
        <v>907</v>
      </c>
      <c r="E10" s="617">
        <v>914</v>
      </c>
      <c r="F10" s="614">
        <f>D10+E10</f>
        <v>1821</v>
      </c>
      <c r="G10" s="615">
        <f>F10/F11*100</f>
        <v>0.59986955060843439</v>
      </c>
      <c r="H10" s="714">
        <v>1290</v>
      </c>
      <c r="I10" s="688">
        <v>919</v>
      </c>
      <c r="J10" s="617">
        <f>H10+I10</f>
        <v>2209</v>
      </c>
      <c r="K10" s="615">
        <f>J10/J11*100</f>
        <v>0.71338147339594127</v>
      </c>
      <c r="L10" s="619">
        <f>J10/F10*100</f>
        <v>121.30697419000549</v>
      </c>
    </row>
    <row r="11" spans="2:12" ht="16.5" thickBot="1" x14ac:dyDescent="0.3">
      <c r="B11" s="1069" t="s">
        <v>196</v>
      </c>
      <c r="C11" s="1070"/>
      <c r="D11" s="620">
        <f t="shared" ref="D11:K11" si="0">SUM(D8:D10)</f>
        <v>196769</v>
      </c>
      <c r="E11" s="620">
        <f t="shared" si="0"/>
        <v>106797</v>
      </c>
      <c r="F11" s="620">
        <f t="shared" si="0"/>
        <v>303566</v>
      </c>
      <c r="G11" s="621">
        <f t="shared" si="0"/>
        <v>99.999999999999986</v>
      </c>
      <c r="H11" s="622">
        <f t="shared" si="0"/>
        <v>203456</v>
      </c>
      <c r="I11" s="620">
        <f t="shared" si="0"/>
        <v>106196</v>
      </c>
      <c r="J11" s="620">
        <f t="shared" si="0"/>
        <v>309652</v>
      </c>
      <c r="K11" s="621">
        <f t="shared" si="0"/>
        <v>100.00000000000001</v>
      </c>
      <c r="L11" s="623">
        <f>J11/F11*100</f>
        <v>102.00483585118228</v>
      </c>
    </row>
    <row r="12" spans="2:12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verticalDpi="0" r:id="rId1"/>
  <ignoredErrors>
    <ignoredError sqref="D11:E11 H11:I11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topLeftCell="A2" workbookViewId="0">
      <selection activeCell="C21" sqref="C21"/>
    </sheetView>
  </sheetViews>
  <sheetFormatPr defaultColWidth="9.140625" defaultRowHeight="15" x14ac:dyDescent="0.25"/>
  <cols>
    <col min="1" max="1" width="9.140625" style="160"/>
    <col min="2" max="2" width="8" style="160" customWidth="1"/>
    <col min="3" max="3" width="32.85546875" style="160" customWidth="1"/>
    <col min="4" max="4" width="13.140625" style="160" customWidth="1"/>
    <col min="5" max="5" width="13.42578125" style="160" customWidth="1"/>
    <col min="6" max="6" width="13.140625" style="160" customWidth="1"/>
    <col min="7" max="7" width="10.42578125" style="160" customWidth="1"/>
    <col min="8" max="8" width="12.42578125" style="160" customWidth="1"/>
    <col min="9" max="9" width="12.28515625" style="160" customWidth="1"/>
    <col min="10" max="10" width="12.42578125" style="160" customWidth="1"/>
    <col min="11" max="11" width="10.42578125" style="160" customWidth="1"/>
    <col min="12" max="12" width="11.28515625" style="160" customWidth="1"/>
    <col min="13" max="16384" width="9.140625" style="160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63" t="s">
        <v>505</v>
      </c>
    </row>
    <row r="4" spans="2:12" ht="16.5" thickBot="1" x14ac:dyDescent="0.3">
      <c r="B4" s="1079" t="s">
        <v>508</v>
      </c>
      <c r="C4" s="1080"/>
      <c r="D4" s="1080"/>
      <c r="E4" s="1080"/>
      <c r="F4" s="1080"/>
      <c r="G4" s="1080"/>
      <c r="H4" s="1080"/>
      <c r="I4" s="1080"/>
      <c r="J4" s="1080"/>
      <c r="K4" s="1080"/>
      <c r="L4" s="1081"/>
    </row>
    <row r="5" spans="2:12" ht="14.45" customHeight="1" thickBot="1" x14ac:dyDescent="0.3">
      <c r="B5" s="1065" t="s">
        <v>178</v>
      </c>
      <c r="C5" s="1067" t="s">
        <v>215</v>
      </c>
      <c r="D5" s="1052" t="s">
        <v>76</v>
      </c>
      <c r="E5" s="1052"/>
      <c r="F5" s="1052"/>
      <c r="G5" s="1052"/>
      <c r="H5" s="1052" t="s">
        <v>169</v>
      </c>
      <c r="I5" s="1052"/>
      <c r="J5" s="1052"/>
      <c r="K5" s="1052"/>
      <c r="L5" s="315" t="s">
        <v>191</v>
      </c>
    </row>
    <row r="6" spans="2:12" ht="15" customHeight="1" x14ac:dyDescent="0.25">
      <c r="B6" s="1082"/>
      <c r="C6" s="1083"/>
      <c r="D6" s="1085" t="s">
        <v>506</v>
      </c>
      <c r="E6" s="1085" t="s">
        <v>196</v>
      </c>
      <c r="F6" s="1085" t="s">
        <v>507</v>
      </c>
      <c r="G6" s="1085" t="s">
        <v>7</v>
      </c>
      <c r="H6" s="1085" t="s">
        <v>506</v>
      </c>
      <c r="I6" s="1085" t="s">
        <v>196</v>
      </c>
      <c r="J6" s="1085" t="s">
        <v>507</v>
      </c>
      <c r="K6" s="1085" t="s">
        <v>7</v>
      </c>
      <c r="L6" s="1087" t="s">
        <v>159</v>
      </c>
    </row>
    <row r="7" spans="2:12" ht="15.75" customHeight="1" thickBot="1" x14ac:dyDescent="0.3">
      <c r="B7" s="1066"/>
      <c r="C7" s="1084"/>
      <c r="D7" s="1086"/>
      <c r="E7" s="1086"/>
      <c r="F7" s="1086"/>
      <c r="G7" s="1086"/>
      <c r="H7" s="1086"/>
      <c r="I7" s="1086"/>
      <c r="J7" s="1086"/>
      <c r="K7" s="1086"/>
      <c r="L7" s="1088"/>
    </row>
    <row r="8" spans="2:12" s="161" customFormat="1" ht="15.75" thickBot="1" x14ac:dyDescent="0.3">
      <c r="B8" s="627">
        <v>1</v>
      </c>
      <c r="C8" s="628">
        <v>2</v>
      </c>
      <c r="D8" s="628">
        <v>3</v>
      </c>
      <c r="E8" s="628">
        <v>4</v>
      </c>
      <c r="F8" s="628" t="s">
        <v>127</v>
      </c>
      <c r="G8" s="628">
        <v>6</v>
      </c>
      <c r="H8" s="628">
        <v>7</v>
      </c>
      <c r="I8" s="628">
        <v>8</v>
      </c>
      <c r="J8" s="628" t="s">
        <v>124</v>
      </c>
      <c r="K8" s="628">
        <v>10</v>
      </c>
      <c r="L8" s="629">
        <v>11</v>
      </c>
    </row>
    <row r="9" spans="2:12" ht="15.75" x14ac:dyDescent="0.25">
      <c r="B9" s="785" t="s">
        <v>83</v>
      </c>
      <c r="C9" s="878" t="s">
        <v>509</v>
      </c>
      <c r="D9" s="227">
        <v>48076</v>
      </c>
      <c r="E9" s="227">
        <v>0</v>
      </c>
      <c r="F9" s="227">
        <f t="shared" ref="F9:F15" si="0">D9+E9</f>
        <v>48076</v>
      </c>
      <c r="G9" s="162">
        <f>F9/F16*100</f>
        <v>16.33465729361679</v>
      </c>
      <c r="H9" s="713">
        <v>48076</v>
      </c>
      <c r="I9" s="692">
        <v>0</v>
      </c>
      <c r="J9" s="104">
        <f t="shared" ref="J9:J15" si="1">H9+I9</f>
        <v>48076</v>
      </c>
      <c r="K9" s="162">
        <f>J9/J16*100</f>
        <v>15.623141591626236</v>
      </c>
      <c r="L9" s="105">
        <f>J9/F9*100</f>
        <v>100</v>
      </c>
    </row>
    <row r="10" spans="2:12" ht="18.75" customHeight="1" x14ac:dyDescent="0.25">
      <c r="B10" s="785" t="s">
        <v>84</v>
      </c>
      <c r="C10" s="879" t="s">
        <v>295</v>
      </c>
      <c r="D10" s="227">
        <v>3868</v>
      </c>
      <c r="E10" s="227">
        <v>31600</v>
      </c>
      <c r="F10" s="227">
        <f t="shared" si="0"/>
        <v>35468</v>
      </c>
      <c r="G10" s="162">
        <f>F10/F16*100</f>
        <v>12.050869974415516</v>
      </c>
      <c r="H10" s="687">
        <v>3868</v>
      </c>
      <c r="I10" s="687">
        <v>33100</v>
      </c>
      <c r="J10" s="104">
        <f t="shared" si="1"/>
        <v>36968</v>
      </c>
      <c r="K10" s="162">
        <f>J10/J16*100</f>
        <v>12.013401663184098</v>
      </c>
      <c r="L10" s="105">
        <f>J10/F10*100</f>
        <v>104.22916431713094</v>
      </c>
    </row>
    <row r="11" spans="2:12" ht="20.25" customHeight="1" x14ac:dyDescent="0.25">
      <c r="B11" s="785" t="s">
        <v>85</v>
      </c>
      <c r="C11" s="879" t="s">
        <v>510</v>
      </c>
      <c r="D11" s="227">
        <v>196938</v>
      </c>
      <c r="E11" s="104">
        <v>0</v>
      </c>
      <c r="F11" s="104">
        <f t="shared" si="0"/>
        <v>196938</v>
      </c>
      <c r="G11" s="162">
        <f>F11/F16*100</f>
        <v>66.91311128401496</v>
      </c>
      <c r="H11" s="687">
        <v>206766</v>
      </c>
      <c r="I11" s="690">
        <v>0</v>
      </c>
      <c r="J11" s="104">
        <f t="shared" si="1"/>
        <v>206766</v>
      </c>
      <c r="K11" s="162">
        <f>J11/J16*100</f>
        <v>67.19224757330457</v>
      </c>
      <c r="L11" s="105">
        <f>J11/F11*100</f>
        <v>104.99040307101728</v>
      </c>
    </row>
    <row r="12" spans="2:12" ht="15.75" x14ac:dyDescent="0.25">
      <c r="B12" s="785" t="s">
        <v>87</v>
      </c>
      <c r="C12" s="879" t="s">
        <v>511</v>
      </c>
      <c r="D12" s="227">
        <v>0</v>
      </c>
      <c r="E12" s="227">
        <v>0</v>
      </c>
      <c r="F12" s="227">
        <f t="shared" si="0"/>
        <v>0</v>
      </c>
      <c r="G12" s="162">
        <f>F12/F16*100</f>
        <v>0</v>
      </c>
      <c r="H12" s="690">
        <v>0</v>
      </c>
      <c r="I12" s="690">
        <v>0</v>
      </c>
      <c r="J12" s="104">
        <f t="shared" si="1"/>
        <v>0</v>
      </c>
      <c r="K12" s="162">
        <f>J12/J16*100</f>
        <v>0</v>
      </c>
      <c r="L12" s="105">
        <v>0</v>
      </c>
    </row>
    <row r="13" spans="2:12" ht="15.75" x14ac:dyDescent="0.25">
      <c r="B13" s="785" t="s">
        <v>88</v>
      </c>
      <c r="C13" s="879" t="s">
        <v>512</v>
      </c>
      <c r="D13" s="227">
        <v>0</v>
      </c>
      <c r="E13" s="227">
        <v>9191</v>
      </c>
      <c r="F13" s="227">
        <f t="shared" si="0"/>
        <v>9191</v>
      </c>
      <c r="G13" s="162">
        <f>F13/F16*100</f>
        <v>3.1228021296620332</v>
      </c>
      <c r="H13" s="690">
        <v>0</v>
      </c>
      <c r="I13" s="687">
        <v>8896</v>
      </c>
      <c r="J13" s="104">
        <f t="shared" si="1"/>
        <v>8896</v>
      </c>
      <c r="K13" s="162">
        <f>J13/J16*100</f>
        <v>2.8909116315647512</v>
      </c>
      <c r="L13" s="105">
        <f>J13/F13*100</f>
        <v>96.790338374496784</v>
      </c>
    </row>
    <row r="14" spans="2:12" ht="15.75" x14ac:dyDescent="0.25">
      <c r="B14" s="785" t="s">
        <v>89</v>
      </c>
      <c r="C14" s="879" t="s">
        <v>513</v>
      </c>
      <c r="D14" s="227">
        <v>0</v>
      </c>
      <c r="E14" s="227">
        <v>2528</v>
      </c>
      <c r="F14" s="227">
        <f t="shared" si="0"/>
        <v>2528</v>
      </c>
      <c r="G14" s="162">
        <f>F14/F16*100</f>
        <v>0.8589319751697988</v>
      </c>
      <c r="H14" s="690">
        <v>0</v>
      </c>
      <c r="I14" s="687">
        <v>3568</v>
      </c>
      <c r="J14" s="104">
        <f t="shared" si="1"/>
        <v>3568</v>
      </c>
      <c r="K14" s="162">
        <f>J14/J16*100</f>
        <v>1.1594843414369416</v>
      </c>
      <c r="L14" s="105">
        <f>J14/F14*100</f>
        <v>141.13924050632912</v>
      </c>
    </row>
    <row r="15" spans="2:12" ht="16.5" thickBot="1" x14ac:dyDescent="0.3">
      <c r="B15" s="785" t="s">
        <v>90</v>
      </c>
      <c r="C15" s="880" t="s">
        <v>514</v>
      </c>
      <c r="D15" s="227">
        <v>118</v>
      </c>
      <c r="E15" s="227">
        <v>2000</v>
      </c>
      <c r="F15" s="227">
        <f t="shared" si="0"/>
        <v>2118</v>
      </c>
      <c r="G15" s="162">
        <f>F15/F16*100</f>
        <v>0.71962734312089938</v>
      </c>
      <c r="H15" s="714">
        <v>107</v>
      </c>
      <c r="I15" s="688">
        <v>3342</v>
      </c>
      <c r="J15" s="104">
        <f t="shared" si="1"/>
        <v>3449</v>
      </c>
      <c r="K15" s="162">
        <f>J15/J16*100</f>
        <v>1.1208131988834114</v>
      </c>
      <c r="L15" s="105">
        <f>J15/F15*100</f>
        <v>162.84230406043437</v>
      </c>
    </row>
    <row r="16" spans="2:12" ht="16.5" thickBot="1" x14ac:dyDescent="0.3">
      <c r="B16" s="1077" t="s">
        <v>515</v>
      </c>
      <c r="C16" s="1078"/>
      <c r="D16" s="630">
        <f t="shared" ref="D16:K16" si="2">SUM(D9:D15)</f>
        <v>249000</v>
      </c>
      <c r="E16" s="630">
        <f t="shared" si="2"/>
        <v>45319</v>
      </c>
      <c r="F16" s="630">
        <f t="shared" si="2"/>
        <v>294319</v>
      </c>
      <c r="G16" s="631">
        <f t="shared" si="2"/>
        <v>100</v>
      </c>
      <c r="H16" s="630">
        <f t="shared" si="2"/>
        <v>258817</v>
      </c>
      <c r="I16" s="167">
        <f t="shared" si="2"/>
        <v>48906</v>
      </c>
      <c r="J16" s="167">
        <f t="shared" si="2"/>
        <v>307723</v>
      </c>
      <c r="K16" s="631">
        <f t="shared" si="2"/>
        <v>100</v>
      </c>
      <c r="L16" s="170">
        <f>J16/F16*100</f>
        <v>104.55424216581328</v>
      </c>
    </row>
  </sheetData>
  <mergeCells count="15">
    <mergeCell ref="B16:C16"/>
    <mergeCell ref="B4:L4"/>
    <mergeCell ref="B5:B7"/>
    <mergeCell ref="C5:C7"/>
    <mergeCell ref="D5:G5"/>
    <mergeCell ref="H5:K5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orientation="portrait" r:id="rId1"/>
  <ignoredErrors>
    <ignoredError sqref="D16:E16 H16:I16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topLeftCell="A2" workbookViewId="0">
      <selection activeCell="C16" sqref="C16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164"/>
      <c r="C2" s="164"/>
      <c r="D2" s="164"/>
      <c r="E2" s="164"/>
      <c r="F2" s="164"/>
      <c r="G2" s="164"/>
      <c r="H2" s="164"/>
      <c r="I2" s="164"/>
      <c r="J2" s="164"/>
    </row>
    <row r="3" spans="2:10" ht="20.100000000000001" customHeight="1" thickBot="1" x14ac:dyDescent="0.3">
      <c r="B3" s="160"/>
      <c r="C3" s="1"/>
      <c r="D3" s="1"/>
      <c r="E3" s="1"/>
      <c r="F3" s="1"/>
      <c r="G3" s="1"/>
      <c r="H3" s="1"/>
      <c r="I3" s="1"/>
      <c r="J3" s="163" t="s">
        <v>516</v>
      </c>
    </row>
    <row r="4" spans="2:10" ht="16.5" thickBot="1" x14ac:dyDescent="0.3">
      <c r="B4" s="1091" t="s">
        <v>517</v>
      </c>
      <c r="C4" s="1092"/>
      <c r="D4" s="1092"/>
      <c r="E4" s="1092"/>
      <c r="F4" s="1092"/>
      <c r="G4" s="1092"/>
      <c r="H4" s="1092"/>
      <c r="I4" s="1092"/>
      <c r="J4" s="1093"/>
    </row>
    <row r="5" spans="2:10" ht="15.75" x14ac:dyDescent="0.25">
      <c r="B5" s="1065" t="s">
        <v>178</v>
      </c>
      <c r="C5" s="1052" t="s">
        <v>215</v>
      </c>
      <c r="D5" s="1052" t="s">
        <v>76</v>
      </c>
      <c r="E5" s="1052"/>
      <c r="F5" s="1052"/>
      <c r="G5" s="1052" t="s">
        <v>169</v>
      </c>
      <c r="H5" s="1052"/>
      <c r="I5" s="1052"/>
      <c r="J5" s="315" t="s">
        <v>191</v>
      </c>
    </row>
    <row r="6" spans="2:10" ht="16.5" thickBot="1" x14ac:dyDescent="0.3">
      <c r="B6" s="1066"/>
      <c r="C6" s="1053"/>
      <c r="D6" s="798" t="s">
        <v>499</v>
      </c>
      <c r="E6" s="798" t="s">
        <v>500</v>
      </c>
      <c r="F6" s="798" t="s">
        <v>196</v>
      </c>
      <c r="G6" s="798" t="s">
        <v>499</v>
      </c>
      <c r="H6" s="798" t="s">
        <v>500</v>
      </c>
      <c r="I6" s="798" t="s">
        <v>196</v>
      </c>
      <c r="J6" s="316" t="s">
        <v>157</v>
      </c>
    </row>
    <row r="7" spans="2:10" ht="12" customHeight="1" thickBot="1" x14ac:dyDescent="0.3">
      <c r="B7" s="634">
        <v>1</v>
      </c>
      <c r="C7" s="628">
        <v>2</v>
      </c>
      <c r="D7" s="628">
        <v>3</v>
      </c>
      <c r="E7" s="628">
        <v>4</v>
      </c>
      <c r="F7" s="628" t="s">
        <v>123</v>
      </c>
      <c r="G7" s="628">
        <v>6</v>
      </c>
      <c r="H7" s="628">
        <v>7</v>
      </c>
      <c r="I7" s="628" t="s">
        <v>128</v>
      </c>
      <c r="J7" s="629">
        <v>9</v>
      </c>
    </row>
    <row r="8" spans="2:10" ht="15.75" x14ac:dyDescent="0.25">
      <c r="B8" s="165" t="s">
        <v>83</v>
      </c>
      <c r="C8" s="876" t="s">
        <v>518</v>
      </c>
      <c r="D8" s="104">
        <v>370298</v>
      </c>
      <c r="E8" s="104">
        <v>140707</v>
      </c>
      <c r="F8" s="104">
        <f>D8+E8</f>
        <v>511005</v>
      </c>
      <c r="G8" s="713">
        <v>386420</v>
      </c>
      <c r="H8" s="713">
        <v>149937</v>
      </c>
      <c r="I8" s="104">
        <f>G8+H8</f>
        <v>536357</v>
      </c>
      <c r="J8" s="105">
        <f>I8/F8*100</f>
        <v>104.96120390211445</v>
      </c>
    </row>
    <row r="9" spans="2:10" ht="16.5" thickBot="1" x14ac:dyDescent="0.3">
      <c r="B9" s="165" t="s">
        <v>84</v>
      </c>
      <c r="C9" s="876" t="s">
        <v>519</v>
      </c>
      <c r="D9" s="104">
        <v>2759</v>
      </c>
      <c r="E9" s="104">
        <v>1411</v>
      </c>
      <c r="F9" s="104">
        <f>D9+E9</f>
        <v>4170</v>
      </c>
      <c r="G9" s="688">
        <v>4038</v>
      </c>
      <c r="H9" s="688">
        <v>3105</v>
      </c>
      <c r="I9" s="104">
        <f>G9+H9</f>
        <v>7143</v>
      </c>
      <c r="J9" s="105">
        <f>I9/F9*100</f>
        <v>171.29496402877697</v>
      </c>
    </row>
    <row r="10" spans="2:10" ht="16.5" thickBot="1" x14ac:dyDescent="0.3">
      <c r="B10" s="1089" t="s">
        <v>520</v>
      </c>
      <c r="C10" s="1090"/>
      <c r="D10" s="632">
        <f t="shared" ref="D10:I10" si="0">D8-D9</f>
        <v>367539</v>
      </c>
      <c r="E10" s="632">
        <f t="shared" si="0"/>
        <v>139296</v>
      </c>
      <c r="F10" s="632">
        <f>F8-F9</f>
        <v>506835</v>
      </c>
      <c r="G10" s="167">
        <f t="shared" si="0"/>
        <v>382382</v>
      </c>
      <c r="H10" s="167">
        <f t="shared" si="0"/>
        <v>146832</v>
      </c>
      <c r="I10" s="167">
        <f t="shared" si="0"/>
        <v>529214</v>
      </c>
      <c r="J10" s="633">
        <f>I10/F10*100</f>
        <v>104.4154409225882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workbookViewId="0">
      <selection activeCell="C9" sqref="C9"/>
    </sheetView>
  </sheetViews>
  <sheetFormatPr defaultColWidth="9.140625"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2" spans="2:8" ht="16.5" thickBot="1" x14ac:dyDescent="0.3">
      <c r="H2" s="163" t="s">
        <v>516</v>
      </c>
    </row>
    <row r="3" spans="2:8" ht="16.5" thickBot="1" x14ac:dyDescent="0.3">
      <c r="B3" s="1091" t="s">
        <v>521</v>
      </c>
      <c r="C3" s="1092"/>
      <c r="D3" s="1092"/>
      <c r="E3" s="1092"/>
      <c r="F3" s="1092"/>
      <c r="G3" s="1092"/>
      <c r="H3" s="1093"/>
    </row>
    <row r="4" spans="2:8" ht="15.75" customHeight="1" x14ac:dyDescent="0.25">
      <c r="B4" s="1065" t="s">
        <v>178</v>
      </c>
      <c r="C4" s="1028" t="s">
        <v>522</v>
      </c>
      <c r="D4" s="1028" t="s">
        <v>523</v>
      </c>
      <c r="E4" s="855" t="s">
        <v>524</v>
      </c>
      <c r="F4" s="855" t="s">
        <v>525</v>
      </c>
      <c r="G4" s="1028" t="s">
        <v>196</v>
      </c>
      <c r="H4" s="1099" t="s">
        <v>7</v>
      </c>
    </row>
    <row r="5" spans="2:8" ht="16.5" thickBot="1" x14ac:dyDescent="0.3">
      <c r="B5" s="1066"/>
      <c r="C5" s="1029"/>
      <c r="D5" s="1029"/>
      <c r="E5" s="881" t="s">
        <v>526</v>
      </c>
      <c r="F5" s="881" t="s">
        <v>527</v>
      </c>
      <c r="G5" s="1029"/>
      <c r="H5" s="1100"/>
    </row>
    <row r="6" spans="2:8" ht="16.5" thickBot="1" x14ac:dyDescent="0.3">
      <c r="B6" s="627">
        <v>1</v>
      </c>
      <c r="C6" s="636">
        <v>2</v>
      </c>
      <c r="D6" s="636">
        <v>3</v>
      </c>
      <c r="E6" s="636">
        <v>4</v>
      </c>
      <c r="F6" s="636">
        <v>5</v>
      </c>
      <c r="G6" s="636" t="s">
        <v>129</v>
      </c>
      <c r="H6" s="637">
        <v>7</v>
      </c>
    </row>
    <row r="7" spans="2:8" x14ac:dyDescent="0.25">
      <c r="B7" s="739" t="s">
        <v>83</v>
      </c>
      <c r="C7" s="1094" t="s">
        <v>528</v>
      </c>
      <c r="D7" s="1094"/>
      <c r="E7" s="740"/>
      <c r="F7" s="741"/>
      <c r="G7" s="742"/>
      <c r="H7" s="743"/>
    </row>
    <row r="8" spans="2:8" x14ac:dyDescent="0.25">
      <c r="B8" s="174" t="s">
        <v>77</v>
      </c>
      <c r="C8" s="876" t="s">
        <v>529</v>
      </c>
      <c r="D8" s="690">
        <v>277</v>
      </c>
      <c r="E8" s="687">
        <v>8009</v>
      </c>
      <c r="F8" s="690">
        <v>24</v>
      </c>
      <c r="G8" s="104">
        <f>D8+E8+F8</f>
        <v>8310</v>
      </c>
      <c r="H8" s="314">
        <f>G8/G$13*100</f>
        <v>57.22746367330074</v>
      </c>
    </row>
    <row r="9" spans="2:8" x14ac:dyDescent="0.25">
      <c r="B9" s="174" t="s">
        <v>78</v>
      </c>
      <c r="C9" s="876" t="s">
        <v>530</v>
      </c>
      <c r="D9" s="690">
        <v>118</v>
      </c>
      <c r="E9" s="687">
        <v>2645</v>
      </c>
      <c r="F9" s="690">
        <v>12</v>
      </c>
      <c r="G9" s="104">
        <f>D9+E9+F9</f>
        <v>2775</v>
      </c>
      <c r="H9" s="314">
        <f t="shared" ref="H9:H12" si="0">G9/G$13*100</f>
        <v>19.110254114730392</v>
      </c>
    </row>
    <row r="10" spans="2:8" x14ac:dyDescent="0.25">
      <c r="B10" s="174" t="s">
        <v>79</v>
      </c>
      <c r="C10" s="876" t="s">
        <v>531</v>
      </c>
      <c r="D10" s="690">
        <v>30</v>
      </c>
      <c r="E10" s="687">
        <v>1008</v>
      </c>
      <c r="F10" s="690">
        <v>0</v>
      </c>
      <c r="G10" s="104">
        <f>D10+E10+F10</f>
        <v>1038</v>
      </c>
      <c r="H10" s="314">
        <f t="shared" si="0"/>
        <v>7.1482680256180711</v>
      </c>
    </row>
    <row r="11" spans="2:8" x14ac:dyDescent="0.25">
      <c r="B11" s="174" t="s">
        <v>80</v>
      </c>
      <c r="C11" s="876" t="s">
        <v>532</v>
      </c>
      <c r="D11" s="690">
        <v>119</v>
      </c>
      <c r="E11" s="687">
        <v>2132</v>
      </c>
      <c r="F11" s="690">
        <v>4</v>
      </c>
      <c r="G11" s="104">
        <f>D11+E11+F11</f>
        <v>2255</v>
      </c>
      <c r="H11" s="314">
        <f t="shared" si="0"/>
        <v>15.529233523861993</v>
      </c>
    </row>
    <row r="12" spans="2:8" ht="16.5" thickBot="1" x14ac:dyDescent="0.3">
      <c r="B12" s="174" t="s">
        <v>81</v>
      </c>
      <c r="C12" s="882" t="s">
        <v>275</v>
      </c>
      <c r="D12" s="714">
        <v>27</v>
      </c>
      <c r="E12" s="714">
        <v>116</v>
      </c>
      <c r="F12" s="714">
        <v>0</v>
      </c>
      <c r="G12" s="104">
        <f>D12+E12+F12</f>
        <v>143</v>
      </c>
      <c r="H12" s="314">
        <f t="shared" si="0"/>
        <v>0.98478066248880936</v>
      </c>
    </row>
    <row r="13" spans="2:8" ht="16.5" thickBot="1" x14ac:dyDescent="0.3">
      <c r="B13" s="1095" t="s">
        <v>533</v>
      </c>
      <c r="C13" s="1096"/>
      <c r="D13" s="715">
        <f>SUM(D8:D12)</f>
        <v>571</v>
      </c>
      <c r="E13" s="715">
        <f>SUM(E8:E12)</f>
        <v>13910</v>
      </c>
      <c r="F13" s="715">
        <f>SUM(F8:F12)</f>
        <v>40</v>
      </c>
      <c r="G13" s="167">
        <f>SUM(G8:G12)</f>
        <v>14521</v>
      </c>
      <c r="H13" s="170">
        <f>SUM(H8:H12)</f>
        <v>100</v>
      </c>
    </row>
    <row r="14" spans="2:8" x14ac:dyDescent="0.25">
      <c r="B14" s="744" t="s">
        <v>84</v>
      </c>
      <c r="C14" s="1097" t="s">
        <v>274</v>
      </c>
      <c r="D14" s="1097"/>
      <c r="E14" s="745"/>
      <c r="F14" s="745"/>
      <c r="G14" s="746"/>
      <c r="H14" s="747"/>
    </row>
    <row r="15" spans="2:8" x14ac:dyDescent="0.25">
      <c r="B15" s="90" t="s">
        <v>77</v>
      </c>
      <c r="C15" s="876" t="s">
        <v>529</v>
      </c>
      <c r="D15" s="687">
        <v>3283</v>
      </c>
      <c r="E15" s="687">
        <v>93775</v>
      </c>
      <c r="F15" s="690">
        <v>236</v>
      </c>
      <c r="G15" s="104">
        <f t="shared" ref="G15:G20" si="1">D15+E15+F15</f>
        <v>97294</v>
      </c>
      <c r="H15" s="314">
        <f>G15/G21*100</f>
        <v>18.85089629623889</v>
      </c>
    </row>
    <row r="16" spans="2:8" x14ac:dyDescent="0.25">
      <c r="B16" s="90" t="s">
        <v>78</v>
      </c>
      <c r="C16" s="876" t="s">
        <v>530</v>
      </c>
      <c r="D16" s="690">
        <v>792</v>
      </c>
      <c r="E16" s="687">
        <v>12952</v>
      </c>
      <c r="F16" s="690">
        <v>43</v>
      </c>
      <c r="G16" s="104">
        <f t="shared" si="1"/>
        <v>13787</v>
      </c>
      <c r="H16" s="314">
        <f>G16/G21*100</f>
        <v>2.6712572947586239</v>
      </c>
    </row>
    <row r="17" spans="2:8" x14ac:dyDescent="0.25">
      <c r="B17" s="90" t="s">
        <v>79</v>
      </c>
      <c r="C17" s="876" t="s">
        <v>531</v>
      </c>
      <c r="D17" s="687">
        <v>5254</v>
      </c>
      <c r="E17" s="687">
        <v>163177</v>
      </c>
      <c r="F17" s="690">
        <v>278</v>
      </c>
      <c r="G17" s="104">
        <f t="shared" si="1"/>
        <v>168709</v>
      </c>
      <c r="H17" s="314">
        <f>G17/G21*100</f>
        <v>32.687687454952687</v>
      </c>
    </row>
    <row r="18" spans="2:8" x14ac:dyDescent="0.25">
      <c r="B18" s="90" t="s">
        <v>80</v>
      </c>
      <c r="C18" s="876" t="s">
        <v>532</v>
      </c>
      <c r="D18" s="690">
        <v>379</v>
      </c>
      <c r="E18" s="687">
        <v>12175</v>
      </c>
      <c r="F18" s="690">
        <v>27</v>
      </c>
      <c r="G18" s="104">
        <f t="shared" si="1"/>
        <v>12581</v>
      </c>
      <c r="H18" s="314">
        <f>G18/G21*100</f>
        <v>2.4375925165270362</v>
      </c>
    </row>
    <row r="19" spans="2:8" x14ac:dyDescent="0.25">
      <c r="B19" s="90" t="s">
        <v>81</v>
      </c>
      <c r="C19" s="883" t="s">
        <v>534</v>
      </c>
      <c r="D19" s="687">
        <v>2536</v>
      </c>
      <c r="E19" s="687">
        <v>113857</v>
      </c>
      <c r="F19" s="690">
        <v>272</v>
      </c>
      <c r="G19" s="104">
        <f t="shared" si="1"/>
        <v>116665</v>
      </c>
      <c r="H19" s="314">
        <f>G19/G21*100</f>
        <v>22.604064139625361</v>
      </c>
    </row>
    <row r="20" spans="2:8" ht="16.5" thickBot="1" x14ac:dyDescent="0.3">
      <c r="B20" s="90" t="s">
        <v>82</v>
      </c>
      <c r="C20" s="884" t="s">
        <v>275</v>
      </c>
      <c r="D20" s="688">
        <v>19282</v>
      </c>
      <c r="E20" s="688">
        <v>86672</v>
      </c>
      <c r="F20" s="688">
        <v>1134</v>
      </c>
      <c r="G20" s="104">
        <f t="shared" si="1"/>
        <v>107088</v>
      </c>
      <c r="H20" s="314">
        <f>G20/G21*100</f>
        <v>20.748502297897403</v>
      </c>
    </row>
    <row r="21" spans="2:8" ht="16.5" thickBot="1" x14ac:dyDescent="0.3">
      <c r="B21" s="1077" t="s">
        <v>535</v>
      </c>
      <c r="C21" s="1078"/>
      <c r="D21" s="167">
        <f>SUM(D15:D20)</f>
        <v>31526</v>
      </c>
      <c r="E21" s="167">
        <f>SUM(E15:E20)</f>
        <v>482608</v>
      </c>
      <c r="F21" s="167">
        <f>SUM(F15:F20)</f>
        <v>1990</v>
      </c>
      <c r="G21" s="167">
        <f>SUM(G15:G20)</f>
        <v>516124</v>
      </c>
      <c r="H21" s="170">
        <f>SUM(H15:H20)</f>
        <v>100</v>
      </c>
    </row>
    <row r="22" spans="2:8" ht="16.5" thickBot="1" x14ac:dyDescent="0.3">
      <c r="B22" s="1098" t="s">
        <v>536</v>
      </c>
      <c r="C22" s="1084"/>
      <c r="D22" s="166">
        <f>D13+D21</f>
        <v>32097</v>
      </c>
      <c r="E22" s="166">
        <f>E13+E21</f>
        <v>496518</v>
      </c>
      <c r="F22" s="166">
        <f>F13+F21</f>
        <v>2030</v>
      </c>
      <c r="G22" s="166">
        <f>G13+G21</f>
        <v>530645</v>
      </c>
      <c r="H22" s="316" t="s">
        <v>26</v>
      </c>
    </row>
  </sheetData>
  <mergeCells count="11">
    <mergeCell ref="B3:H3"/>
    <mergeCell ref="B4:B5"/>
    <mergeCell ref="C4:C5"/>
    <mergeCell ref="D4:D5"/>
    <mergeCell ref="G4:G5"/>
    <mergeCell ref="H4:H5"/>
    <mergeCell ref="C7:D7"/>
    <mergeCell ref="B13:C13"/>
    <mergeCell ref="C14:D14"/>
    <mergeCell ref="B21:C21"/>
    <mergeCell ref="B22:C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K33"/>
  <sheetViews>
    <sheetView topLeftCell="A16" workbookViewId="0">
      <selection activeCell="H14" sqref="H14"/>
    </sheetView>
  </sheetViews>
  <sheetFormatPr defaultColWidth="9.140625" defaultRowHeight="15" x14ac:dyDescent="0.25"/>
  <cols>
    <col min="1" max="1" width="9.140625" style="18"/>
    <col min="2" max="2" width="7.7109375" style="18" customWidth="1"/>
    <col min="3" max="3" width="33.140625" style="18" customWidth="1"/>
    <col min="4" max="4" width="15.42578125" style="18" customWidth="1"/>
    <col min="5" max="5" width="13.140625" style="18" customWidth="1"/>
    <col min="6" max="6" width="14.28515625" style="18" customWidth="1"/>
    <col min="7" max="7" width="14.85546875" style="18" customWidth="1"/>
    <col min="8" max="8" width="15.42578125" style="18" customWidth="1"/>
    <col min="9" max="9" width="14.140625" style="18" customWidth="1"/>
    <col min="10" max="10" width="14.85546875" style="18" customWidth="1"/>
    <col min="11" max="11" width="14" style="18" customWidth="1"/>
    <col min="12" max="16384" width="9.140625" style="18"/>
  </cols>
  <sheetData>
    <row r="19" spans="2:11" ht="15.75" x14ac:dyDescent="0.25">
      <c r="C19" s="63"/>
      <c r="D19" s="75"/>
      <c r="E19" s="75"/>
      <c r="F19" s="75"/>
      <c r="G19" s="75"/>
      <c r="H19" s="75"/>
      <c r="I19" s="75"/>
      <c r="J19" s="75"/>
      <c r="K19" s="75"/>
    </row>
    <row r="20" spans="2:11" ht="16.5" thickBot="1" x14ac:dyDescent="0.3">
      <c r="C20" s="46"/>
      <c r="D20" s="46"/>
      <c r="E20" s="46"/>
      <c r="F20" s="46"/>
      <c r="G20" s="46"/>
      <c r="H20" s="46"/>
      <c r="I20" s="46"/>
      <c r="J20" s="46"/>
      <c r="K20" s="46"/>
    </row>
    <row r="21" spans="2:11" ht="20.100000000000001" customHeight="1" thickBot="1" x14ac:dyDescent="0.3">
      <c r="B21" s="929" t="s">
        <v>203</v>
      </c>
      <c r="C21" s="930"/>
      <c r="D21" s="930"/>
      <c r="E21" s="930"/>
      <c r="F21" s="930"/>
      <c r="G21" s="930"/>
      <c r="H21" s="930"/>
      <c r="I21" s="930"/>
      <c r="J21" s="930"/>
      <c r="K21" s="931"/>
    </row>
    <row r="22" spans="2:11" ht="18" customHeight="1" x14ac:dyDescent="0.25">
      <c r="B22" s="935" t="s">
        <v>178</v>
      </c>
      <c r="C22" s="939" t="s">
        <v>204</v>
      </c>
      <c r="D22" s="939" t="s">
        <v>0</v>
      </c>
      <c r="E22" s="939"/>
      <c r="F22" s="939" t="s">
        <v>75</v>
      </c>
      <c r="G22" s="939"/>
      <c r="H22" s="939" t="s">
        <v>162</v>
      </c>
      <c r="I22" s="939"/>
      <c r="J22" s="939" t="s">
        <v>191</v>
      </c>
      <c r="K22" s="941"/>
    </row>
    <row r="23" spans="2:11" ht="32.25" thickBot="1" x14ac:dyDescent="0.3">
      <c r="B23" s="936"/>
      <c r="C23" s="940"/>
      <c r="D23" s="823" t="s">
        <v>210</v>
      </c>
      <c r="E23" s="823" t="s">
        <v>193</v>
      </c>
      <c r="F23" s="823" t="s">
        <v>210</v>
      </c>
      <c r="G23" s="823" t="s">
        <v>193</v>
      </c>
      <c r="H23" s="823" t="s">
        <v>210</v>
      </c>
      <c r="I23" s="823" t="s">
        <v>193</v>
      </c>
      <c r="J23" s="262" t="s">
        <v>148</v>
      </c>
      <c r="K23" s="370" t="s">
        <v>149</v>
      </c>
    </row>
    <row r="24" spans="2:11" ht="15.75" thickBot="1" x14ac:dyDescent="0.3">
      <c r="B24" s="242">
        <v>1</v>
      </c>
      <c r="C24" s="356">
        <v>2</v>
      </c>
      <c r="D24" s="356">
        <v>3</v>
      </c>
      <c r="E24" s="356">
        <v>4</v>
      </c>
      <c r="F24" s="356">
        <v>5</v>
      </c>
      <c r="G24" s="356">
        <v>6</v>
      </c>
      <c r="H24" s="356">
        <v>7</v>
      </c>
      <c r="I24" s="356">
        <v>8</v>
      </c>
      <c r="J24" s="356">
        <v>9</v>
      </c>
      <c r="K24" s="357">
        <v>10</v>
      </c>
    </row>
    <row r="25" spans="2:11" ht="15.75" x14ac:dyDescent="0.25">
      <c r="B25" s="259" t="s">
        <v>83</v>
      </c>
      <c r="C25" s="821" t="s">
        <v>205</v>
      </c>
      <c r="D25" s="256">
        <v>4102</v>
      </c>
      <c r="E25" s="260">
        <f>D25/D$29*100</f>
        <v>60.869565217391312</v>
      </c>
      <c r="F25" s="256">
        <v>4125</v>
      </c>
      <c r="G25" s="260">
        <f>F25/F$29*100</f>
        <v>61.946238173899978</v>
      </c>
      <c r="H25" s="256">
        <v>4077</v>
      </c>
      <c r="I25" s="260">
        <f>H25/H$29*100</f>
        <v>62.396694214876035</v>
      </c>
      <c r="J25" s="261">
        <f>F25/D25*100</f>
        <v>100.56070209653826</v>
      </c>
      <c r="K25" s="258">
        <f>H25/F25*100</f>
        <v>98.836363636363629</v>
      </c>
    </row>
    <row r="26" spans="2:11" ht="31.5" x14ac:dyDescent="0.25">
      <c r="B26" s="371" t="s">
        <v>84</v>
      </c>
      <c r="C26" s="821" t="s">
        <v>206</v>
      </c>
      <c r="D26" s="367">
        <v>520</v>
      </c>
      <c r="E26" s="368">
        <f t="shared" ref="E26:E28" si="0">D26/D$29*100</f>
        <v>7.7162783795815395</v>
      </c>
      <c r="F26" s="367">
        <v>485</v>
      </c>
      <c r="G26" s="368">
        <f t="shared" ref="G26:G28" si="1">F26/F$29*100</f>
        <v>7.2833758822646049</v>
      </c>
      <c r="H26" s="367">
        <v>499</v>
      </c>
      <c r="I26" s="368">
        <f t="shared" ref="I26:I28" si="2">H26/H$29*100</f>
        <v>7.6369758187940011</v>
      </c>
      <c r="J26" s="369">
        <f t="shared" ref="J26:J29" si="3">F26/D26*100</f>
        <v>93.269230769230774</v>
      </c>
      <c r="K26" s="372">
        <f t="shared" ref="K26:K29" si="4">H26/F26*100</f>
        <v>102.88659793814432</v>
      </c>
    </row>
    <row r="27" spans="2:11" ht="15.75" x14ac:dyDescent="0.25">
      <c r="B27" s="371" t="s">
        <v>85</v>
      </c>
      <c r="C27" s="821" t="s">
        <v>207</v>
      </c>
      <c r="D27" s="367">
        <v>2108</v>
      </c>
      <c r="E27" s="368">
        <f t="shared" si="0"/>
        <v>31.280605431072861</v>
      </c>
      <c r="F27" s="367">
        <v>2041</v>
      </c>
      <c r="G27" s="368">
        <f t="shared" si="1"/>
        <v>30.650247784952693</v>
      </c>
      <c r="H27" s="367">
        <v>1952</v>
      </c>
      <c r="I27" s="368">
        <f t="shared" si="2"/>
        <v>29.874502601775326</v>
      </c>
      <c r="J27" s="369">
        <f t="shared" si="3"/>
        <v>96.821631878557881</v>
      </c>
      <c r="K27" s="372">
        <f t="shared" si="4"/>
        <v>95.639392454679083</v>
      </c>
    </row>
    <row r="28" spans="2:11" ht="16.5" thickBot="1" x14ac:dyDescent="0.3">
      <c r="B28" s="371" t="s">
        <v>87</v>
      </c>
      <c r="C28" s="822" t="s">
        <v>208</v>
      </c>
      <c r="D28" s="367">
        <v>9</v>
      </c>
      <c r="E28" s="368">
        <f t="shared" si="0"/>
        <v>0.13355097195429591</v>
      </c>
      <c r="F28" s="367">
        <v>8</v>
      </c>
      <c r="G28" s="368">
        <f t="shared" si="1"/>
        <v>0.12013815888271512</v>
      </c>
      <c r="H28" s="367">
        <v>6</v>
      </c>
      <c r="I28" s="368">
        <f t="shared" si="2"/>
        <v>9.1827364554637275E-2</v>
      </c>
      <c r="J28" s="369">
        <f t="shared" si="3"/>
        <v>88.888888888888886</v>
      </c>
      <c r="K28" s="372">
        <f t="shared" si="4"/>
        <v>75</v>
      </c>
    </row>
    <row r="29" spans="2:11" ht="20.25" customHeight="1" thickBot="1" x14ac:dyDescent="0.3">
      <c r="B29" s="937" t="s">
        <v>209</v>
      </c>
      <c r="C29" s="938"/>
      <c r="D29" s="116">
        <f t="shared" ref="D29:I29" si="5">SUM(D25:D28)</f>
        <v>6739</v>
      </c>
      <c r="E29" s="263">
        <f t="shared" si="5"/>
        <v>100</v>
      </c>
      <c r="F29" s="116">
        <f t="shared" si="5"/>
        <v>6659</v>
      </c>
      <c r="G29" s="263">
        <f t="shared" si="5"/>
        <v>99.999999999999986</v>
      </c>
      <c r="H29" s="116">
        <f t="shared" si="5"/>
        <v>6534</v>
      </c>
      <c r="I29" s="263">
        <f t="shared" si="5"/>
        <v>100</v>
      </c>
      <c r="J29" s="263">
        <f t="shared" si="3"/>
        <v>98.812880249295148</v>
      </c>
      <c r="K29" s="138">
        <f t="shared" si="4"/>
        <v>98.122841267457574</v>
      </c>
    </row>
    <row r="31" spans="2:11" x14ac:dyDescent="0.25">
      <c r="F31" s="60"/>
      <c r="H31" s="60"/>
    </row>
    <row r="33" spans="8:8" x14ac:dyDescent="0.25">
      <c r="H33" s="60"/>
    </row>
  </sheetData>
  <mergeCells count="8">
    <mergeCell ref="B22:B23"/>
    <mergeCell ref="B21:K21"/>
    <mergeCell ref="B29:C29"/>
    <mergeCell ref="C22:C23"/>
    <mergeCell ref="J22:K22"/>
    <mergeCell ref="F22:G22"/>
    <mergeCell ref="H22:I22"/>
    <mergeCell ref="D22:E22"/>
  </mergeCells>
  <pageMargins left="0.7" right="0.7" top="0.75" bottom="0.75" header="0.3" footer="0.3"/>
  <pageSetup orientation="portrait" r:id="rId1"/>
  <ignoredErrors>
    <ignoredError sqref="D29 F29 H29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workbookViewId="0">
      <selection activeCell="A18" sqref="A18"/>
    </sheetView>
  </sheetViews>
  <sheetFormatPr defaultColWidth="9.140625" defaultRowHeight="15" x14ac:dyDescent="0.25"/>
  <cols>
    <col min="1" max="1" width="9.140625" style="172"/>
    <col min="2" max="2" width="7" style="172" customWidth="1"/>
    <col min="3" max="3" width="14.28515625" style="172" customWidth="1"/>
    <col min="4" max="4" width="15.5703125" style="172" customWidth="1"/>
    <col min="5" max="5" width="15" style="172" customWidth="1"/>
    <col min="6" max="6" width="12.28515625" style="172" customWidth="1"/>
    <col min="7" max="7" width="15.5703125" style="172" customWidth="1"/>
    <col min="8" max="8" width="14.140625" style="172" customWidth="1"/>
    <col min="9" max="9" width="15.85546875" style="172" customWidth="1"/>
    <col min="10" max="10" width="14.28515625" style="172" customWidth="1"/>
    <col min="11" max="12" width="15.140625" style="172" customWidth="1"/>
    <col min="13" max="13" width="13.42578125" style="172" customWidth="1"/>
    <col min="14" max="14" width="19.85546875" style="172" customWidth="1"/>
    <col min="15" max="16384" width="9.140625" style="172"/>
  </cols>
  <sheetData>
    <row r="1" spans="2:14" ht="15.75" x14ac:dyDescent="0.25">
      <c r="B1" s="17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6.5" thickBot="1" x14ac:dyDescent="0.3">
      <c r="B2" s="171" t="s">
        <v>59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73" t="s">
        <v>505</v>
      </c>
    </row>
    <row r="3" spans="2:14" ht="16.5" thickBot="1" x14ac:dyDescent="0.3">
      <c r="B3" s="1103" t="s">
        <v>537</v>
      </c>
      <c r="C3" s="1104"/>
      <c r="D3" s="1104"/>
      <c r="E3" s="1104"/>
      <c r="F3" s="1104"/>
      <c r="G3" s="1104"/>
      <c r="H3" s="1104"/>
      <c r="I3" s="1104"/>
      <c r="J3" s="1104"/>
      <c r="K3" s="1104"/>
      <c r="L3" s="1104"/>
      <c r="M3" s="1104"/>
      <c r="N3" s="1105"/>
    </row>
    <row r="4" spans="2:14" ht="15.75" customHeight="1" x14ac:dyDescent="0.25">
      <c r="B4" s="1106" t="s">
        <v>178</v>
      </c>
      <c r="C4" s="1109" t="s">
        <v>538</v>
      </c>
      <c r="D4" s="1109" t="s">
        <v>539</v>
      </c>
      <c r="E4" s="1109" t="s">
        <v>540</v>
      </c>
      <c r="F4" s="1109" t="s">
        <v>541</v>
      </c>
      <c r="G4" s="1109" t="s">
        <v>542</v>
      </c>
      <c r="H4" s="1109"/>
      <c r="I4" s="885"/>
      <c r="J4" s="1109" t="s">
        <v>543</v>
      </c>
      <c r="K4" s="1109"/>
      <c r="L4" s="1109"/>
      <c r="M4" s="1109"/>
      <c r="N4" s="1112" t="s">
        <v>544</v>
      </c>
    </row>
    <row r="5" spans="2:14" ht="15" customHeight="1" x14ac:dyDescent="0.25">
      <c r="B5" s="1107"/>
      <c r="C5" s="1110"/>
      <c r="D5" s="1110"/>
      <c r="E5" s="1110"/>
      <c r="F5" s="1110"/>
      <c r="G5" s="1110" t="s">
        <v>539</v>
      </c>
      <c r="H5" s="1110" t="s">
        <v>545</v>
      </c>
      <c r="I5" s="850" t="s">
        <v>546</v>
      </c>
      <c r="J5" s="1115" t="s">
        <v>547</v>
      </c>
      <c r="K5" s="1110" t="s">
        <v>548</v>
      </c>
      <c r="L5" s="1110" t="s">
        <v>549</v>
      </c>
      <c r="M5" s="1115" t="s">
        <v>550</v>
      </c>
      <c r="N5" s="1113"/>
    </row>
    <row r="6" spans="2:14" ht="15.75" customHeight="1" thickBot="1" x14ac:dyDescent="0.3">
      <c r="B6" s="1108"/>
      <c r="C6" s="1111"/>
      <c r="D6" s="1111"/>
      <c r="E6" s="1111"/>
      <c r="F6" s="1111"/>
      <c r="G6" s="1111"/>
      <c r="H6" s="1111"/>
      <c r="I6" s="809" t="s">
        <v>551</v>
      </c>
      <c r="J6" s="1111"/>
      <c r="K6" s="1111"/>
      <c r="L6" s="1111"/>
      <c r="M6" s="1111"/>
      <c r="N6" s="1114"/>
    </row>
    <row r="7" spans="2:14" s="318" customFormat="1" ht="13.5" thickBot="1" x14ac:dyDescent="0.25">
      <c r="B7" s="642">
        <v>1</v>
      </c>
      <c r="C7" s="643">
        <v>2</v>
      </c>
      <c r="D7" s="643">
        <v>3</v>
      </c>
      <c r="E7" s="643">
        <v>5</v>
      </c>
      <c r="F7" s="644">
        <v>6</v>
      </c>
      <c r="G7" s="643">
        <v>7</v>
      </c>
      <c r="H7" s="643">
        <v>8</v>
      </c>
      <c r="I7" s="643">
        <v>9</v>
      </c>
      <c r="J7" s="643" t="s">
        <v>130</v>
      </c>
      <c r="K7" s="643" t="s">
        <v>131</v>
      </c>
      <c r="L7" s="643" t="s">
        <v>132</v>
      </c>
      <c r="M7" s="643">
        <v>13</v>
      </c>
      <c r="N7" s="645" t="s">
        <v>133</v>
      </c>
    </row>
    <row r="8" spans="2:14" ht="15.75" x14ac:dyDescent="0.25">
      <c r="B8" s="174" t="s">
        <v>83</v>
      </c>
      <c r="C8" s="638">
        <v>0</v>
      </c>
      <c r="D8" s="639">
        <v>0</v>
      </c>
      <c r="E8" s="713">
        <v>512904</v>
      </c>
      <c r="F8" s="640">
        <f>E8/E14*100</f>
        <v>96.656710230003114</v>
      </c>
      <c r="G8" s="639">
        <v>0</v>
      </c>
      <c r="H8" s="692">
        <v>219</v>
      </c>
      <c r="I8" s="692">
        <v>379</v>
      </c>
      <c r="J8" s="692">
        <v>0</v>
      </c>
      <c r="K8" s="692">
        <v>0</v>
      </c>
      <c r="L8" s="692">
        <v>0</v>
      </c>
      <c r="M8" s="706">
        <v>212</v>
      </c>
      <c r="N8" s="91">
        <f t="shared" ref="N8:N14" si="0">J8+K8+L8+M8</f>
        <v>212</v>
      </c>
    </row>
    <row r="9" spans="2:14" ht="15.75" x14ac:dyDescent="0.25">
      <c r="B9" s="174" t="s">
        <v>84</v>
      </c>
      <c r="C9" s="638" t="s">
        <v>60</v>
      </c>
      <c r="D9" s="639">
        <v>0.02</v>
      </c>
      <c r="E9" s="687">
        <v>5379</v>
      </c>
      <c r="F9" s="640">
        <f>E9/E14*100</f>
        <v>1.0136720406297994</v>
      </c>
      <c r="G9" s="639">
        <v>0.02</v>
      </c>
      <c r="H9" s="690">
        <v>72</v>
      </c>
      <c r="I9" s="690">
        <v>0</v>
      </c>
      <c r="J9" s="690">
        <v>108</v>
      </c>
      <c r="K9" s="690">
        <v>2</v>
      </c>
      <c r="L9" s="690">
        <v>0</v>
      </c>
      <c r="M9" s="707">
        <v>2</v>
      </c>
      <c r="N9" s="91">
        <f t="shared" si="0"/>
        <v>112</v>
      </c>
    </row>
    <row r="10" spans="2:14" ht="15.75" x14ac:dyDescent="0.25">
      <c r="B10" s="174" t="s">
        <v>85</v>
      </c>
      <c r="C10" s="638" t="s">
        <v>61</v>
      </c>
      <c r="D10" s="639">
        <v>0.15</v>
      </c>
      <c r="E10" s="687">
        <v>5014</v>
      </c>
      <c r="F10" s="640">
        <f>E10/E14*100</f>
        <v>0.94488782519386794</v>
      </c>
      <c r="G10" s="639">
        <v>1</v>
      </c>
      <c r="H10" s="690">
        <v>61</v>
      </c>
      <c r="I10" s="690">
        <v>0</v>
      </c>
      <c r="J10" s="687">
        <v>752</v>
      </c>
      <c r="K10" s="690">
        <v>61</v>
      </c>
      <c r="L10" s="690">
        <v>0</v>
      </c>
      <c r="M10" s="707">
        <v>36</v>
      </c>
      <c r="N10" s="91">
        <f t="shared" si="0"/>
        <v>849</v>
      </c>
    </row>
    <row r="11" spans="2:14" ht="15.75" x14ac:dyDescent="0.25">
      <c r="B11" s="174" t="s">
        <v>87</v>
      </c>
      <c r="C11" s="638" t="s">
        <v>62</v>
      </c>
      <c r="D11" s="639">
        <v>0.5</v>
      </c>
      <c r="E11" s="687">
        <v>2763</v>
      </c>
      <c r="F11" s="640">
        <f>E11/E14*100</f>
        <v>0.52068708835473809</v>
      </c>
      <c r="G11" s="639">
        <v>1</v>
      </c>
      <c r="H11" s="690">
        <v>73</v>
      </c>
      <c r="I11" s="690">
        <v>0</v>
      </c>
      <c r="J11" s="687">
        <v>1382</v>
      </c>
      <c r="K11" s="690">
        <v>73</v>
      </c>
      <c r="L11" s="690">
        <v>0</v>
      </c>
      <c r="M11" s="707">
        <v>23</v>
      </c>
      <c r="N11" s="91">
        <f t="shared" si="0"/>
        <v>1478</v>
      </c>
    </row>
    <row r="12" spans="2:14" ht="15.75" x14ac:dyDescent="0.25">
      <c r="B12" s="174" t="s">
        <v>88</v>
      </c>
      <c r="C12" s="638" t="s">
        <v>63</v>
      </c>
      <c r="D12" s="639">
        <v>0.8</v>
      </c>
      <c r="E12" s="687">
        <v>1750</v>
      </c>
      <c r="F12" s="640">
        <f>E12/E14*100</f>
        <v>0.32978733428186452</v>
      </c>
      <c r="G12" s="639">
        <v>1</v>
      </c>
      <c r="H12" s="690">
        <v>70</v>
      </c>
      <c r="I12" s="690">
        <v>0</v>
      </c>
      <c r="J12" s="687">
        <v>1400</v>
      </c>
      <c r="K12" s="690">
        <v>70</v>
      </c>
      <c r="L12" s="690">
        <v>0</v>
      </c>
      <c r="M12" s="707">
        <v>0</v>
      </c>
      <c r="N12" s="91">
        <f t="shared" si="0"/>
        <v>1470</v>
      </c>
    </row>
    <row r="13" spans="2:14" ht="16.5" thickBot="1" x14ac:dyDescent="0.3">
      <c r="B13" s="174" t="s">
        <v>89</v>
      </c>
      <c r="C13" s="638" t="s">
        <v>64</v>
      </c>
      <c r="D13" s="639">
        <v>1</v>
      </c>
      <c r="E13" s="688">
        <v>2835</v>
      </c>
      <c r="F13" s="640">
        <f>E13/E14*100</f>
        <v>0.5342554815366205</v>
      </c>
      <c r="G13" s="639">
        <v>1</v>
      </c>
      <c r="H13" s="714">
        <v>171</v>
      </c>
      <c r="I13" s="714">
        <v>0</v>
      </c>
      <c r="J13" s="688">
        <v>2835</v>
      </c>
      <c r="K13" s="714">
        <v>171</v>
      </c>
      <c r="L13" s="714">
        <v>0</v>
      </c>
      <c r="M13" s="691">
        <v>16</v>
      </c>
      <c r="N13" s="91">
        <f t="shared" si="0"/>
        <v>3022</v>
      </c>
    </row>
    <row r="14" spans="2:14" ht="16.5" thickBot="1" x14ac:dyDescent="0.3">
      <c r="B14" s="1101" t="s">
        <v>552</v>
      </c>
      <c r="C14" s="1102"/>
      <c r="D14" s="1102"/>
      <c r="E14" s="176">
        <f>SUM(E8:E13)</f>
        <v>530645</v>
      </c>
      <c r="F14" s="190">
        <f>SUM(F8:F13)</f>
        <v>100</v>
      </c>
      <c r="G14" s="646"/>
      <c r="H14" s="309">
        <f t="shared" ref="H14:M14" si="1">SUM(H8:H13)</f>
        <v>666</v>
      </c>
      <c r="I14" s="309">
        <f t="shared" si="1"/>
        <v>379</v>
      </c>
      <c r="J14" s="176">
        <f t="shared" si="1"/>
        <v>6477</v>
      </c>
      <c r="K14" s="177">
        <f t="shared" si="1"/>
        <v>377</v>
      </c>
      <c r="L14" s="309">
        <f t="shared" si="1"/>
        <v>0</v>
      </c>
      <c r="M14" s="309">
        <f t="shared" si="1"/>
        <v>289</v>
      </c>
      <c r="N14" s="178">
        <f t="shared" si="0"/>
        <v>7143</v>
      </c>
    </row>
    <row r="15" spans="2:14" ht="16.5" thickBot="1" x14ac:dyDescent="0.3">
      <c r="B15" s="179" t="s">
        <v>90</v>
      </c>
      <c r="C15" s="175" t="s">
        <v>553</v>
      </c>
      <c r="D15" s="175" t="s">
        <v>554</v>
      </c>
      <c r="E15" s="80">
        <v>1939</v>
      </c>
      <c r="F15" s="81" t="s">
        <v>134</v>
      </c>
      <c r="G15" s="180">
        <v>1</v>
      </c>
      <c r="H15" s="82">
        <v>370</v>
      </c>
      <c r="I15" s="181" t="s">
        <v>26</v>
      </c>
      <c r="J15" s="181" t="s">
        <v>26</v>
      </c>
      <c r="K15" s="181" t="s">
        <v>26</v>
      </c>
      <c r="L15" s="181" t="s">
        <v>26</v>
      </c>
      <c r="M15" s="181" t="s">
        <v>26</v>
      </c>
      <c r="N15" s="182" t="s">
        <v>26</v>
      </c>
    </row>
  </sheetData>
  <mergeCells count="16">
    <mergeCell ref="B14:D14"/>
    <mergeCell ref="B3:N3"/>
    <mergeCell ref="B4:B6"/>
    <mergeCell ref="C4:C6"/>
    <mergeCell ref="D4:D6"/>
    <mergeCell ref="E4:E6"/>
    <mergeCell ref="F4:F6"/>
    <mergeCell ref="G4:H4"/>
    <mergeCell ref="J4:M4"/>
    <mergeCell ref="N4:N6"/>
    <mergeCell ref="G5:G6"/>
    <mergeCell ref="H5:H6"/>
    <mergeCell ref="J5:J6"/>
    <mergeCell ref="K5:K6"/>
    <mergeCell ref="L5:L6"/>
    <mergeCell ref="M5:M6"/>
  </mergeCells>
  <pageMargins left="0.7" right="0.7" top="0.75" bottom="0.75" header="0.3" footer="0.3"/>
  <pageSetup paperSize="9" orientation="portrait" verticalDpi="0" r:id="rId1"/>
  <ignoredErrors>
    <ignoredError sqref="E14 H14:I14 M14" formulaRange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1"/>
  <sheetViews>
    <sheetView topLeftCell="A7" workbookViewId="0">
      <selection activeCell="C20" sqref="C20"/>
    </sheetView>
  </sheetViews>
  <sheetFormatPr defaultColWidth="9.140625" defaultRowHeight="15.75" x14ac:dyDescent="0.25"/>
  <cols>
    <col min="1" max="1" width="9.140625" style="2"/>
    <col min="2" max="2" width="8.85546875" style="2" customWidth="1"/>
    <col min="3" max="3" width="39.85546875" style="2" customWidth="1"/>
    <col min="4" max="4" width="13.28515625" style="2" customWidth="1"/>
    <col min="5" max="5" width="13.42578125" style="2" customWidth="1"/>
    <col min="6" max="6" width="12.7109375" style="2" customWidth="1"/>
    <col min="7" max="7" width="10" style="2" customWidth="1"/>
    <col min="8" max="8" width="13" style="2" customWidth="1"/>
    <col min="9" max="9" width="12.28515625" style="2" customWidth="1"/>
    <col min="10" max="10" width="12.42578125" style="2" customWidth="1"/>
    <col min="11" max="11" width="10" style="2" customWidth="1"/>
    <col min="12" max="12" width="12.42578125" style="2" customWidth="1"/>
    <col min="13" max="16384" width="9.140625" style="2"/>
  </cols>
  <sheetData>
    <row r="3" spans="1:12" ht="18" customHeight="1" thickBot="1" x14ac:dyDescent="0.3">
      <c r="A3" s="188"/>
      <c r="B3" s="92"/>
      <c r="L3" s="183" t="s">
        <v>505</v>
      </c>
    </row>
    <row r="4" spans="1:12" ht="16.5" thickBot="1" x14ac:dyDescent="0.3">
      <c r="B4" s="1118" t="s">
        <v>557</v>
      </c>
      <c r="C4" s="1119"/>
      <c r="D4" s="1119"/>
      <c r="E4" s="1119"/>
      <c r="F4" s="1119"/>
      <c r="G4" s="1119"/>
      <c r="H4" s="1119"/>
      <c r="I4" s="1119"/>
      <c r="J4" s="1119"/>
      <c r="K4" s="1119"/>
      <c r="L4" s="1120"/>
    </row>
    <row r="5" spans="1:12" ht="16.5" thickBot="1" x14ac:dyDescent="0.3">
      <c r="B5" s="1106" t="s">
        <v>178</v>
      </c>
      <c r="C5" s="1109" t="s">
        <v>215</v>
      </c>
      <c r="D5" s="1109" t="s">
        <v>555</v>
      </c>
      <c r="E5" s="1109"/>
      <c r="F5" s="1109"/>
      <c r="G5" s="1109"/>
      <c r="H5" s="1109" t="s">
        <v>556</v>
      </c>
      <c r="I5" s="1109"/>
      <c r="J5" s="1109"/>
      <c r="K5" s="1109"/>
      <c r="L5" s="311" t="s">
        <v>191</v>
      </c>
    </row>
    <row r="6" spans="1:12" ht="16.5" thickBot="1" x14ac:dyDescent="0.3">
      <c r="B6" s="1108"/>
      <c r="C6" s="1111"/>
      <c r="D6" s="799" t="s">
        <v>499</v>
      </c>
      <c r="E6" s="886" t="s">
        <v>500</v>
      </c>
      <c r="F6" s="886" t="s">
        <v>196</v>
      </c>
      <c r="G6" s="886" t="s">
        <v>7</v>
      </c>
      <c r="H6" s="799" t="s">
        <v>499</v>
      </c>
      <c r="I6" s="886" t="s">
        <v>500</v>
      </c>
      <c r="J6" s="886" t="s">
        <v>196</v>
      </c>
      <c r="K6" s="886" t="s">
        <v>7</v>
      </c>
      <c r="L6" s="312" t="s">
        <v>159</v>
      </c>
    </row>
    <row r="7" spans="1:12" s="318" customFormat="1" ht="13.5" thickBot="1" x14ac:dyDescent="0.25">
      <c r="B7" s="652">
        <v>1</v>
      </c>
      <c r="C7" s="644">
        <v>2</v>
      </c>
      <c r="D7" s="644">
        <v>3</v>
      </c>
      <c r="E7" s="644">
        <v>4</v>
      </c>
      <c r="F7" s="644" t="s">
        <v>57</v>
      </c>
      <c r="G7" s="644">
        <v>6</v>
      </c>
      <c r="H7" s="644">
        <v>7</v>
      </c>
      <c r="I7" s="644">
        <v>8</v>
      </c>
      <c r="J7" s="644" t="s">
        <v>58</v>
      </c>
      <c r="K7" s="644">
        <v>10</v>
      </c>
      <c r="L7" s="645">
        <v>11</v>
      </c>
    </row>
    <row r="8" spans="1:12" x14ac:dyDescent="0.25">
      <c r="B8" s="184" t="s">
        <v>83</v>
      </c>
      <c r="C8" s="1116" t="s">
        <v>558</v>
      </c>
      <c r="D8" s="1116"/>
      <c r="E8" s="1116"/>
      <c r="F8" s="1116"/>
      <c r="G8" s="1116"/>
      <c r="H8" s="1116"/>
      <c r="I8" s="1116"/>
      <c r="J8" s="1116"/>
      <c r="K8" s="1116"/>
      <c r="L8" s="1117"/>
    </row>
    <row r="9" spans="1:12" x14ac:dyDescent="0.25">
      <c r="B9" s="174" t="s">
        <v>15</v>
      </c>
      <c r="C9" s="887" t="s">
        <v>559</v>
      </c>
      <c r="D9" s="647">
        <v>54627</v>
      </c>
      <c r="E9" s="647">
        <v>19476</v>
      </c>
      <c r="F9" s="647">
        <f>D9+E9</f>
        <v>74103</v>
      </c>
      <c r="G9" s="640">
        <f>F9/F12*100</f>
        <v>90.348577768565818</v>
      </c>
      <c r="H9" s="647">
        <v>56570</v>
      </c>
      <c r="I9" s="647">
        <v>19364</v>
      </c>
      <c r="J9" s="647">
        <f>H9+I9</f>
        <v>75934</v>
      </c>
      <c r="K9" s="640">
        <f>J9/J$12*100</f>
        <v>92.631810086124872</v>
      </c>
      <c r="L9" s="88">
        <f>J9/F9*100</f>
        <v>102.47088511936089</v>
      </c>
    </row>
    <row r="10" spans="1:12" x14ac:dyDescent="0.25">
      <c r="B10" s="174" t="s">
        <v>32</v>
      </c>
      <c r="C10" s="887" t="s">
        <v>407</v>
      </c>
      <c r="D10" s="647">
        <v>7702</v>
      </c>
      <c r="E10" s="693">
        <v>214</v>
      </c>
      <c r="F10" s="647">
        <f>D10+E10</f>
        <v>7916</v>
      </c>
      <c r="G10" s="640">
        <f>F10/F12*100</f>
        <v>9.6514222314341804</v>
      </c>
      <c r="H10" s="647">
        <v>5188</v>
      </c>
      <c r="I10" s="693">
        <v>214</v>
      </c>
      <c r="J10" s="647">
        <f>H10+I10</f>
        <v>5402</v>
      </c>
      <c r="K10" s="640">
        <f t="shared" ref="K10:K11" si="0">J10/J$12*100</f>
        <v>6.5898943567472612</v>
      </c>
      <c r="L10" s="88">
        <f>J10/F10*100</f>
        <v>68.241536129358266</v>
      </c>
    </row>
    <row r="11" spans="1:12" ht="16.5" thickBot="1" x14ac:dyDescent="0.3">
      <c r="B11" s="174" t="s">
        <v>105</v>
      </c>
      <c r="C11" s="887" t="s">
        <v>560</v>
      </c>
      <c r="D11" s="693">
        <v>0</v>
      </c>
      <c r="E11" s="693">
        <v>0</v>
      </c>
      <c r="F11" s="647">
        <f>D11+E11</f>
        <v>0</v>
      </c>
      <c r="G11" s="640">
        <f>F11/F12*100</f>
        <v>0</v>
      </c>
      <c r="H11" s="693">
        <v>581</v>
      </c>
      <c r="I11" s="693">
        <v>57</v>
      </c>
      <c r="J11" s="647">
        <f>H11+I11</f>
        <v>638</v>
      </c>
      <c r="K11" s="640">
        <f t="shared" si="0"/>
        <v>0.7782955571278698</v>
      </c>
      <c r="L11" s="191" t="s">
        <v>26</v>
      </c>
    </row>
    <row r="12" spans="1:12" ht="16.5" thickBot="1" x14ac:dyDescent="0.3">
      <c r="B12" s="701" t="s">
        <v>84</v>
      </c>
      <c r="C12" s="83" t="s">
        <v>561</v>
      </c>
      <c r="D12" s="87">
        <f>D9+D10+D11</f>
        <v>62329</v>
      </c>
      <c r="E12" s="87">
        <f>E9+E10+E11</f>
        <v>19690</v>
      </c>
      <c r="F12" s="87">
        <f>F9+F10+F11</f>
        <v>82019</v>
      </c>
      <c r="G12" s="190">
        <f>SUM(G9:G10)</f>
        <v>100</v>
      </c>
      <c r="H12" s="186">
        <f>H9+H10+H11</f>
        <v>62339</v>
      </c>
      <c r="I12" s="186">
        <f>I9+I10+I11</f>
        <v>19635</v>
      </c>
      <c r="J12" s="186">
        <f>J9+J10+J11</f>
        <v>81974</v>
      </c>
      <c r="K12" s="78">
        <f>K9+K10+K11</f>
        <v>100.00000000000001</v>
      </c>
      <c r="L12" s="89">
        <f>J12/F12*100</f>
        <v>99.945134663919333</v>
      </c>
    </row>
    <row r="13" spans="1:12" x14ac:dyDescent="0.25">
      <c r="B13" s="187" t="s">
        <v>85</v>
      </c>
      <c r="C13" s="1116" t="s">
        <v>562</v>
      </c>
      <c r="D13" s="1116"/>
      <c r="E13" s="1116"/>
      <c r="F13" s="1116"/>
      <c r="G13" s="1116"/>
      <c r="H13" s="1116"/>
      <c r="I13" s="1116"/>
      <c r="J13" s="1116"/>
      <c r="K13" s="1116"/>
      <c r="L13" s="1117"/>
    </row>
    <row r="14" spans="1:12" x14ac:dyDescent="0.25">
      <c r="B14" s="90" t="s">
        <v>65</v>
      </c>
      <c r="C14" s="888" t="s">
        <v>563</v>
      </c>
      <c r="D14" s="649">
        <v>6104</v>
      </c>
      <c r="E14" s="649">
        <v>3091</v>
      </c>
      <c r="F14" s="649">
        <f>D14+E14</f>
        <v>9195</v>
      </c>
      <c r="G14" s="650">
        <f>F14/F18*100</f>
        <v>14.0441715542522</v>
      </c>
      <c r="H14" s="647">
        <v>5865</v>
      </c>
      <c r="I14" s="647">
        <v>4289</v>
      </c>
      <c r="J14" s="647">
        <f>H14+I14</f>
        <v>10154</v>
      </c>
      <c r="K14" s="640">
        <f>J14/J18*100</f>
        <v>14.026993051430466</v>
      </c>
      <c r="L14" s="84">
        <f t="shared" ref="L14:L21" si="1">J14/F14*100</f>
        <v>110.42958129418162</v>
      </c>
    </row>
    <row r="15" spans="1:12" x14ac:dyDescent="0.25">
      <c r="B15" s="90" t="s">
        <v>66</v>
      </c>
      <c r="C15" s="888" t="s">
        <v>408</v>
      </c>
      <c r="D15" s="649">
        <v>40900</v>
      </c>
      <c r="E15" s="649">
        <v>11038</v>
      </c>
      <c r="F15" s="649">
        <f>D15+E15</f>
        <v>51938</v>
      </c>
      <c r="G15" s="650">
        <f>F15/F18*100</f>
        <v>79.328567937438905</v>
      </c>
      <c r="H15" s="647">
        <v>41139</v>
      </c>
      <c r="I15" s="647">
        <v>11823</v>
      </c>
      <c r="J15" s="647">
        <f>H15+I15</f>
        <v>52962</v>
      </c>
      <c r="K15" s="640">
        <f>J15/J18*100</f>
        <v>73.163049634613003</v>
      </c>
      <c r="L15" s="84">
        <f t="shared" si="1"/>
        <v>101.97158150102045</v>
      </c>
    </row>
    <row r="16" spans="1:12" x14ac:dyDescent="0.25">
      <c r="B16" s="189" t="s">
        <v>67</v>
      </c>
      <c r="C16" s="888" t="s">
        <v>564</v>
      </c>
      <c r="D16" s="716">
        <v>307</v>
      </c>
      <c r="E16" s="716">
        <v>45</v>
      </c>
      <c r="F16" s="649">
        <f>D16+E16</f>
        <v>352</v>
      </c>
      <c r="G16" s="650">
        <f>F16/F18*100</f>
        <v>0.53763440860215062</v>
      </c>
      <c r="H16" s="693">
        <v>504</v>
      </c>
      <c r="I16" s="693">
        <v>311</v>
      </c>
      <c r="J16" s="647">
        <f>H16+I16</f>
        <v>815</v>
      </c>
      <c r="K16" s="640">
        <f>J16/J18*100</f>
        <v>1.1258616640649821</v>
      </c>
      <c r="L16" s="84">
        <f>J16/F16*100</f>
        <v>231.53409090909091</v>
      </c>
    </row>
    <row r="17" spans="2:12" ht="32.25" thickBot="1" x14ac:dyDescent="0.3">
      <c r="B17" s="189" t="s">
        <v>135</v>
      </c>
      <c r="C17" s="888" t="s">
        <v>565</v>
      </c>
      <c r="D17" s="649">
        <v>2836</v>
      </c>
      <c r="E17" s="716">
        <v>1151</v>
      </c>
      <c r="F17" s="649">
        <f>D17+E17</f>
        <v>3987</v>
      </c>
      <c r="G17" s="650">
        <f>F17/F18*100</f>
        <v>6.0896260997067451</v>
      </c>
      <c r="H17" s="647">
        <v>4213</v>
      </c>
      <c r="I17" s="647">
        <v>4245</v>
      </c>
      <c r="J17" s="647">
        <f>H17+I17</f>
        <v>8458</v>
      </c>
      <c r="K17" s="640">
        <f>J17/J18*100</f>
        <v>11.684095649891558</v>
      </c>
      <c r="L17" s="84">
        <f t="shared" si="1"/>
        <v>212.13945322297465</v>
      </c>
    </row>
    <row r="18" spans="2:12" ht="16.5" thickBot="1" x14ac:dyDescent="0.3">
      <c r="B18" s="701" t="s">
        <v>87</v>
      </c>
      <c r="C18" s="83" t="s">
        <v>566</v>
      </c>
      <c r="D18" s="87">
        <f t="shared" ref="D18:J18" si="2">SUM(D14:D17)</f>
        <v>50147</v>
      </c>
      <c r="E18" s="85">
        <f t="shared" si="2"/>
        <v>15325</v>
      </c>
      <c r="F18" s="85">
        <f t="shared" si="2"/>
        <v>65472</v>
      </c>
      <c r="G18" s="190">
        <f t="shared" si="2"/>
        <v>100</v>
      </c>
      <c r="H18" s="186">
        <f t="shared" si="2"/>
        <v>51721</v>
      </c>
      <c r="I18" s="186">
        <f t="shared" si="2"/>
        <v>20668</v>
      </c>
      <c r="J18" s="186">
        <f t="shared" si="2"/>
        <v>72389</v>
      </c>
      <c r="K18" s="78">
        <f t="shared" ref="K18" si="3">SUM(K14:K17)</f>
        <v>100.00000000000001</v>
      </c>
      <c r="L18" s="86">
        <f t="shared" si="1"/>
        <v>110.56482160312807</v>
      </c>
    </row>
    <row r="19" spans="2:12" ht="37.5" customHeight="1" thickBot="1" x14ac:dyDescent="0.3">
      <c r="B19" s="185" t="s">
        <v>88</v>
      </c>
      <c r="C19" s="889" t="s">
        <v>567</v>
      </c>
      <c r="D19" s="186">
        <f>D12-D18</f>
        <v>12182</v>
      </c>
      <c r="E19" s="186">
        <f>E12-E18</f>
        <v>4365</v>
      </c>
      <c r="F19" s="87">
        <f>D19+E19</f>
        <v>16547</v>
      </c>
      <c r="G19" s="521" t="s">
        <v>26</v>
      </c>
      <c r="H19" s="186">
        <f>H12-H18</f>
        <v>10618</v>
      </c>
      <c r="I19" s="186">
        <f>I12-I18</f>
        <v>-1033</v>
      </c>
      <c r="J19" s="186">
        <f>H19+I19</f>
        <v>9585</v>
      </c>
      <c r="K19" s="310" t="s">
        <v>26</v>
      </c>
      <c r="L19" s="653">
        <f t="shared" si="1"/>
        <v>57.925908019580582</v>
      </c>
    </row>
    <row r="20" spans="2:12" ht="32.25" thickBot="1" x14ac:dyDescent="0.3">
      <c r="B20" s="90" t="s">
        <v>89</v>
      </c>
      <c r="C20" s="888" t="s">
        <v>568</v>
      </c>
      <c r="D20" s="648">
        <v>0</v>
      </c>
      <c r="E20" s="647">
        <v>533</v>
      </c>
      <c r="F20" s="649">
        <f>D20+E20</f>
        <v>533</v>
      </c>
      <c r="G20" s="641" t="s">
        <v>26</v>
      </c>
      <c r="H20" s="647">
        <v>1069</v>
      </c>
      <c r="I20" s="647">
        <v>201</v>
      </c>
      <c r="J20" s="647">
        <f>H20+I20</f>
        <v>1270</v>
      </c>
      <c r="K20" s="651" t="s">
        <v>26</v>
      </c>
      <c r="L20" s="84">
        <f t="shared" si="1"/>
        <v>238.27392120075049</v>
      </c>
    </row>
    <row r="21" spans="2:12" ht="48" thickBot="1" x14ac:dyDescent="0.3">
      <c r="B21" s="185" t="s">
        <v>90</v>
      </c>
      <c r="C21" s="83" t="s">
        <v>569</v>
      </c>
      <c r="D21" s="186">
        <f>D19-D20</f>
        <v>12182</v>
      </c>
      <c r="E21" s="87">
        <f>E19-E20</f>
        <v>3832</v>
      </c>
      <c r="F21" s="87">
        <f>D21+E21</f>
        <v>16014</v>
      </c>
      <c r="G21" s="521" t="s">
        <v>26</v>
      </c>
      <c r="H21" s="186">
        <f>H19-H20</f>
        <v>9549</v>
      </c>
      <c r="I21" s="186">
        <f>I19-I20</f>
        <v>-1234</v>
      </c>
      <c r="J21" s="186">
        <f>H21+I21</f>
        <v>8315</v>
      </c>
      <c r="K21" s="310" t="s">
        <v>26</v>
      </c>
      <c r="L21" s="86">
        <f t="shared" si="1"/>
        <v>51.923317097539659</v>
      </c>
    </row>
  </sheetData>
  <mergeCells count="7">
    <mergeCell ref="C13:L13"/>
    <mergeCell ref="B4:L4"/>
    <mergeCell ref="B5:B6"/>
    <mergeCell ref="C5:C6"/>
    <mergeCell ref="D5:G5"/>
    <mergeCell ref="H5:K5"/>
    <mergeCell ref="C8:L8"/>
  </mergeCells>
  <pageMargins left="0.7" right="0.7" top="0.75" bottom="0.75" header="0.3" footer="0.3"/>
  <pageSetup paperSize="9" orientation="portrait" verticalDpi="0" r:id="rId1"/>
  <ignoredErrors>
    <ignoredError sqref="F18 J18 G12" formula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workbookViewId="0">
      <selection activeCell="C20" sqref="C20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6.5" thickBot="1" x14ac:dyDescent="0.3">
      <c r="B4" s="910" t="s">
        <v>570</v>
      </c>
      <c r="C4" s="911"/>
      <c r="D4" s="911"/>
      <c r="E4" s="911"/>
      <c r="F4" s="911"/>
      <c r="G4" s="911"/>
      <c r="H4" s="912"/>
    </row>
    <row r="5" spans="2:8" ht="15.75" x14ac:dyDescent="0.25">
      <c r="B5" s="1050" t="s">
        <v>178</v>
      </c>
      <c r="C5" s="1052" t="s">
        <v>204</v>
      </c>
      <c r="D5" s="1052" t="s">
        <v>75</v>
      </c>
      <c r="E5" s="1052"/>
      <c r="F5" s="1052" t="s">
        <v>162</v>
      </c>
      <c r="G5" s="1052"/>
      <c r="H5" s="304" t="s">
        <v>191</v>
      </c>
    </row>
    <row r="6" spans="2:8" ht="32.25" thickBot="1" x14ac:dyDescent="0.3">
      <c r="B6" s="1051"/>
      <c r="C6" s="1053"/>
      <c r="D6" s="803" t="s">
        <v>476</v>
      </c>
      <c r="E6" s="810" t="s">
        <v>193</v>
      </c>
      <c r="F6" s="803" t="s">
        <v>476</v>
      </c>
      <c r="G6" s="810" t="s">
        <v>193</v>
      </c>
      <c r="H6" s="305" t="s">
        <v>148</v>
      </c>
    </row>
    <row r="7" spans="2:8" ht="15.75" thickBot="1" x14ac:dyDescent="0.3">
      <c r="B7" s="627">
        <v>1</v>
      </c>
      <c r="C7" s="636">
        <v>2</v>
      </c>
      <c r="D7" s="636">
        <v>3</v>
      </c>
      <c r="E7" s="636">
        <v>4</v>
      </c>
      <c r="F7" s="636">
        <v>5</v>
      </c>
      <c r="G7" s="636">
        <v>6</v>
      </c>
      <c r="H7" s="637">
        <v>7</v>
      </c>
    </row>
    <row r="8" spans="2:8" ht="24" customHeight="1" x14ac:dyDescent="0.25">
      <c r="B8" s="785" t="s">
        <v>83</v>
      </c>
      <c r="C8" s="868" t="s">
        <v>477</v>
      </c>
      <c r="D8" s="757">
        <v>78</v>
      </c>
      <c r="E8" s="194">
        <f>D8/D12*100</f>
        <v>69.642857142857139</v>
      </c>
      <c r="F8" s="757">
        <v>83</v>
      </c>
      <c r="G8" s="194">
        <f>F8/F12*100</f>
        <v>74.774774774774784</v>
      </c>
      <c r="H8" s="101">
        <f>F8/D8*100</f>
        <v>106.41025641025641</v>
      </c>
    </row>
    <row r="9" spans="2:8" ht="31.5" x14ac:dyDescent="0.25">
      <c r="B9" s="785" t="s">
        <v>84</v>
      </c>
      <c r="C9" s="192" t="s">
        <v>478</v>
      </c>
      <c r="D9" s="757">
        <v>5</v>
      </c>
      <c r="E9" s="194">
        <f>D9/D12*100</f>
        <v>4.4642857142857144</v>
      </c>
      <c r="F9" s="757">
        <v>4</v>
      </c>
      <c r="G9" s="194">
        <f>F9/F12*100</f>
        <v>3.6036036036036037</v>
      </c>
      <c r="H9" s="101">
        <f>F9/D9*100</f>
        <v>80</v>
      </c>
    </row>
    <row r="10" spans="2:8" ht="19.5" customHeight="1" x14ac:dyDescent="0.25">
      <c r="B10" s="785" t="s">
        <v>85</v>
      </c>
      <c r="C10" s="192" t="s">
        <v>479</v>
      </c>
      <c r="D10" s="757">
        <v>20</v>
      </c>
      <c r="E10" s="194">
        <f>D10/D12*100</f>
        <v>17.857142857142858</v>
      </c>
      <c r="F10" s="757">
        <v>14</v>
      </c>
      <c r="G10" s="194">
        <f>F10/F12*100</f>
        <v>12.612612612612612</v>
      </c>
      <c r="H10" s="101">
        <f>F10/D10*100</f>
        <v>70</v>
      </c>
    </row>
    <row r="11" spans="2:8" ht="16.5" thickBot="1" x14ac:dyDescent="0.3">
      <c r="B11" s="785" t="s">
        <v>87</v>
      </c>
      <c r="C11" s="196" t="s">
        <v>275</v>
      </c>
      <c r="D11" s="758">
        <v>9</v>
      </c>
      <c r="E11" s="198">
        <f>D11/D12*100</f>
        <v>8.0357142857142865</v>
      </c>
      <c r="F11" s="758">
        <v>10</v>
      </c>
      <c r="G11" s="198">
        <f>F11/F12*100</f>
        <v>9.0090090090090094</v>
      </c>
      <c r="H11" s="101">
        <f>F11/D11*100</f>
        <v>111.11111111111111</v>
      </c>
    </row>
    <row r="12" spans="2:8" ht="16.5" customHeight="1" thickBot="1" x14ac:dyDescent="0.3">
      <c r="B12" s="1045" t="s">
        <v>196</v>
      </c>
      <c r="C12" s="1046"/>
      <c r="D12" s="755">
        <f>SUM(D8:D11)</f>
        <v>112</v>
      </c>
      <c r="E12" s="702">
        <f>SUM(E8:E11)</f>
        <v>100</v>
      </c>
      <c r="F12" s="755">
        <f>SUM(F8:F11)</f>
        <v>111</v>
      </c>
      <c r="G12" s="702">
        <f>SUM(G8:G11)</f>
        <v>100</v>
      </c>
      <c r="H12" s="79">
        <f>F12/D12*100</f>
        <v>99.107142857142861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9"/>
  <sheetViews>
    <sheetView topLeftCell="A4" workbookViewId="0">
      <selection activeCell="C21" sqref="C21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  <col min="8" max="8" width="12.5703125" customWidth="1"/>
  </cols>
  <sheetData>
    <row r="3" spans="2:8" ht="16.5" thickBot="1" x14ac:dyDescent="0.3">
      <c r="B3" s="2"/>
      <c r="C3" s="15"/>
      <c r="D3" s="15"/>
      <c r="E3" s="15"/>
      <c r="F3" s="15"/>
      <c r="G3" s="1121" t="s">
        <v>505</v>
      </c>
      <c r="H3" s="1121"/>
    </row>
    <row r="4" spans="2:8" ht="16.5" thickBot="1" x14ac:dyDescent="0.3">
      <c r="B4" s="910" t="s">
        <v>571</v>
      </c>
      <c r="C4" s="911"/>
      <c r="D4" s="911"/>
      <c r="E4" s="911"/>
      <c r="F4" s="911"/>
      <c r="G4" s="911"/>
      <c r="H4" s="912"/>
    </row>
    <row r="5" spans="2:8" ht="48.75" thickTop="1" thickBot="1" x14ac:dyDescent="0.3">
      <c r="B5" s="658" t="s">
        <v>178</v>
      </c>
      <c r="C5" s="659" t="s">
        <v>215</v>
      </c>
      <c r="D5" s="890" t="s">
        <v>572</v>
      </c>
      <c r="E5" s="890" t="s">
        <v>573</v>
      </c>
      <c r="F5" s="890" t="s">
        <v>574</v>
      </c>
      <c r="G5" s="890" t="s">
        <v>575</v>
      </c>
      <c r="H5" s="891" t="s">
        <v>576</v>
      </c>
    </row>
    <row r="6" spans="2:8" s="318" customFormat="1" ht="13.5" thickBot="1" x14ac:dyDescent="0.25">
      <c r="B6" s="660">
        <v>1</v>
      </c>
      <c r="C6" s="661">
        <v>2</v>
      </c>
      <c r="D6" s="661">
        <v>3</v>
      </c>
      <c r="E6" s="661">
        <v>4</v>
      </c>
      <c r="F6" s="661">
        <v>5</v>
      </c>
      <c r="G6" s="661">
        <v>6</v>
      </c>
      <c r="H6" s="662">
        <v>7</v>
      </c>
    </row>
    <row r="7" spans="2:8" ht="15.75" x14ac:dyDescent="0.25">
      <c r="B7" s="804" t="s">
        <v>83</v>
      </c>
      <c r="C7" s="655" t="s">
        <v>68</v>
      </c>
      <c r="D7" s="654"/>
      <c r="E7" s="654"/>
      <c r="F7" s="654"/>
      <c r="G7" s="654"/>
      <c r="H7" s="657"/>
    </row>
    <row r="8" spans="2:8" ht="15.75" x14ac:dyDescent="0.25">
      <c r="B8" s="785" t="s">
        <v>15</v>
      </c>
      <c r="C8" s="595" t="s">
        <v>72</v>
      </c>
      <c r="D8" s="722">
        <v>39474</v>
      </c>
      <c r="E8" s="722">
        <v>82604</v>
      </c>
      <c r="F8" s="722">
        <v>2369</v>
      </c>
      <c r="G8" s="722">
        <f>D8+E8+F8</f>
        <v>124447</v>
      </c>
      <c r="H8" s="704">
        <f>G8/G13*100</f>
        <v>48.204629615283309</v>
      </c>
    </row>
    <row r="9" spans="2:8" ht="31.5" customHeight="1" x14ac:dyDescent="0.25">
      <c r="B9" s="785" t="s">
        <v>32</v>
      </c>
      <c r="C9" s="595" t="s">
        <v>137</v>
      </c>
      <c r="D9" s="787">
        <v>34390</v>
      </c>
      <c r="E9" s="787">
        <v>56640</v>
      </c>
      <c r="F9" s="787">
        <v>2384</v>
      </c>
      <c r="G9" s="787">
        <f>D9+E9+F9</f>
        <v>93414</v>
      </c>
      <c r="H9" s="786">
        <f>G9/G13*100</f>
        <v>36.183976077222226</v>
      </c>
    </row>
    <row r="10" spans="2:8" ht="15.75" x14ac:dyDescent="0.25">
      <c r="B10" s="785" t="s">
        <v>105</v>
      </c>
      <c r="C10" s="595" t="s">
        <v>136</v>
      </c>
      <c r="D10" s="722">
        <v>12547</v>
      </c>
      <c r="E10" s="722">
        <v>25330</v>
      </c>
      <c r="F10" s="722">
        <v>424</v>
      </c>
      <c r="G10" s="722">
        <f>D10+E10+F10</f>
        <v>38301</v>
      </c>
      <c r="H10" s="704">
        <f>G10/G13*100</f>
        <v>14.83591825351327</v>
      </c>
    </row>
    <row r="11" spans="2:8" ht="15.75" x14ac:dyDescent="0.25">
      <c r="B11" s="785" t="s">
        <v>106</v>
      </c>
      <c r="C11" s="595" t="s">
        <v>73</v>
      </c>
      <c r="D11" s="722">
        <v>253</v>
      </c>
      <c r="E11" s="722">
        <v>1704</v>
      </c>
      <c r="F11" s="722">
        <v>17</v>
      </c>
      <c r="G11" s="722">
        <f>D11+E11+F11</f>
        <v>1974</v>
      </c>
      <c r="H11" s="704">
        <f>G11/G13*100</f>
        <v>0.76463023504439032</v>
      </c>
    </row>
    <row r="12" spans="2:8" ht="16.5" thickBot="1" x14ac:dyDescent="0.3">
      <c r="B12" s="785" t="s">
        <v>107</v>
      </c>
      <c r="C12" s="595" t="s">
        <v>9</v>
      </c>
      <c r="D12" s="722">
        <v>12</v>
      </c>
      <c r="E12" s="722">
        <v>16</v>
      </c>
      <c r="F12" s="722"/>
      <c r="G12" s="722">
        <f>D12+E12+F12</f>
        <v>28</v>
      </c>
      <c r="H12" s="704">
        <f>G12/G13*100</f>
        <v>1.0845818936799864E-2</v>
      </c>
    </row>
    <row r="13" spans="2:8" ht="16.5" customHeight="1" thickBot="1" x14ac:dyDescent="0.3">
      <c r="B13" s="1045" t="s">
        <v>196</v>
      </c>
      <c r="C13" s="1046"/>
      <c r="D13" s="748">
        <f>SUM(D8:D12)</f>
        <v>86676</v>
      </c>
      <c r="E13" s="748">
        <f>SUM(E8:E12)</f>
        <v>166294</v>
      </c>
      <c r="F13" s="748">
        <f>SUM(F8:F12)</f>
        <v>5194</v>
      </c>
      <c r="G13" s="748">
        <f>SUM(G8:G12)</f>
        <v>258164</v>
      </c>
      <c r="H13" s="749">
        <f>SUM(H8:H12)</f>
        <v>100</v>
      </c>
    </row>
    <row r="14" spans="2:8" ht="15.75" x14ac:dyDescent="0.25">
      <c r="B14" s="805" t="s">
        <v>84</v>
      </c>
      <c r="C14" s="750" t="s">
        <v>581</v>
      </c>
      <c r="D14" s="751"/>
      <c r="E14" s="751"/>
      <c r="F14" s="751"/>
      <c r="G14" s="751"/>
      <c r="H14" s="719"/>
    </row>
    <row r="15" spans="2:8" ht="15.75" x14ac:dyDescent="0.25">
      <c r="B15" s="785" t="s">
        <v>108</v>
      </c>
      <c r="C15" s="192" t="s">
        <v>528</v>
      </c>
      <c r="D15" s="104">
        <v>77265</v>
      </c>
      <c r="E15" s="104">
        <v>145942</v>
      </c>
      <c r="F15" s="104">
        <v>3991</v>
      </c>
      <c r="G15" s="104">
        <f>D15+E15+F15</f>
        <v>227198</v>
      </c>
      <c r="H15" s="721">
        <f>G15/G19*100</f>
        <v>88.005298957251981</v>
      </c>
    </row>
    <row r="16" spans="2:8" ht="15.75" x14ac:dyDescent="0.25">
      <c r="B16" s="785" t="s">
        <v>109</v>
      </c>
      <c r="C16" s="192" t="s">
        <v>582</v>
      </c>
      <c r="D16" s="104">
        <v>2664</v>
      </c>
      <c r="E16" s="104">
        <v>4769</v>
      </c>
      <c r="F16" s="104">
        <v>133</v>
      </c>
      <c r="G16" s="104">
        <f>D16+E16+F16</f>
        <v>7566</v>
      </c>
      <c r="H16" s="721">
        <f>G16/G19*100</f>
        <v>2.9306952169938487</v>
      </c>
    </row>
    <row r="17" spans="2:8" ht="15.75" x14ac:dyDescent="0.25">
      <c r="B17" s="785" t="s">
        <v>110</v>
      </c>
      <c r="C17" s="192" t="s">
        <v>583</v>
      </c>
      <c r="D17" s="104">
        <v>4963</v>
      </c>
      <c r="E17" s="104">
        <v>13644</v>
      </c>
      <c r="F17" s="104">
        <v>1053</v>
      </c>
      <c r="G17" s="104">
        <f>D17+E17+F17</f>
        <v>19660</v>
      </c>
      <c r="H17" s="721">
        <f>G17/G19*100</f>
        <v>7.6153142963387612</v>
      </c>
    </row>
    <row r="18" spans="2:8" ht="16.5" thickBot="1" x14ac:dyDescent="0.3">
      <c r="B18" s="195" t="s">
        <v>111</v>
      </c>
      <c r="C18" s="196" t="s">
        <v>584</v>
      </c>
      <c r="D18" s="723">
        <v>1784</v>
      </c>
      <c r="E18" s="723">
        <v>1939</v>
      </c>
      <c r="F18" s="723">
        <v>17</v>
      </c>
      <c r="G18" s="723">
        <f>D18+E18+F18</f>
        <v>3740</v>
      </c>
      <c r="H18" s="724">
        <f>G18/G19*100</f>
        <v>1.4486915294154104</v>
      </c>
    </row>
    <row r="19" spans="2:8" ht="16.5" customHeight="1" thickBot="1" x14ac:dyDescent="0.3">
      <c r="B19" s="1045" t="s">
        <v>196</v>
      </c>
      <c r="C19" s="1046"/>
      <c r="D19" s="202">
        <f>SUM(D15:D18)</f>
        <v>86676</v>
      </c>
      <c r="E19" s="202">
        <f>SUM(E15:E18)</f>
        <v>166294</v>
      </c>
      <c r="F19" s="202">
        <f>SUM(F15:F18)</f>
        <v>5194</v>
      </c>
      <c r="G19" s="201">
        <f>SUM(G15:G18)</f>
        <v>258164</v>
      </c>
      <c r="H19" s="725">
        <f>SUM(H15:H18)</f>
        <v>100.00000000000001</v>
      </c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C20" sqref="C20"/>
    </sheetView>
  </sheetViews>
  <sheetFormatPr defaultRowHeight="15" x14ac:dyDescent="0.25"/>
  <cols>
    <col min="2" max="2" width="8.42578125" customWidth="1"/>
    <col min="3" max="3" width="30.85546875" customWidth="1"/>
    <col min="4" max="4" width="20.28515625" customWidth="1"/>
    <col min="5" max="5" width="18.85546875" customWidth="1"/>
    <col min="6" max="6" width="10.28515625" customWidth="1"/>
  </cols>
  <sheetData>
    <row r="2" spans="2:6" ht="16.5" thickBot="1" x14ac:dyDescent="0.3">
      <c r="B2" s="1"/>
      <c r="C2" s="1"/>
      <c r="D2" s="1"/>
      <c r="E2" s="1122" t="s">
        <v>585</v>
      </c>
      <c r="F2" s="1122"/>
    </row>
    <row r="3" spans="2:6" ht="16.5" thickBot="1" x14ac:dyDescent="0.3">
      <c r="B3" s="1123" t="s">
        <v>587</v>
      </c>
      <c r="C3" s="1124"/>
      <c r="D3" s="1124"/>
      <c r="E3" s="1124"/>
      <c r="F3" s="1125"/>
    </row>
    <row r="4" spans="2:6" ht="32.25" thickBot="1" x14ac:dyDescent="0.3">
      <c r="B4" s="301" t="s">
        <v>178</v>
      </c>
      <c r="C4" s="302" t="s">
        <v>215</v>
      </c>
      <c r="D4" s="302" t="s">
        <v>147</v>
      </c>
      <c r="E4" s="302" t="s">
        <v>170</v>
      </c>
      <c r="F4" s="303" t="s">
        <v>586</v>
      </c>
    </row>
    <row r="5" spans="2:6" s="318" customFormat="1" ht="13.5" customHeight="1" thickBot="1" x14ac:dyDescent="0.25">
      <c r="B5" s="652">
        <v>1</v>
      </c>
      <c r="C5" s="644">
        <v>2</v>
      </c>
      <c r="D5" s="644">
        <v>3</v>
      </c>
      <c r="E5" s="644">
        <v>4</v>
      </c>
      <c r="F5" s="663">
        <v>5</v>
      </c>
    </row>
    <row r="6" spans="2:6" ht="16.5" thickBot="1" x14ac:dyDescent="0.3">
      <c r="B6" s="317" t="s">
        <v>83</v>
      </c>
      <c r="C6" s="200" t="s">
        <v>577</v>
      </c>
      <c r="D6" s="587"/>
      <c r="E6" s="587"/>
      <c r="F6" s="635"/>
    </row>
    <row r="7" spans="2:6" ht="15.75" x14ac:dyDescent="0.25">
      <c r="B7" s="313" t="s">
        <v>15</v>
      </c>
      <c r="C7" s="192" t="s">
        <v>588</v>
      </c>
      <c r="D7" s="722">
        <v>111444</v>
      </c>
      <c r="E7" s="722">
        <v>124447</v>
      </c>
      <c r="F7" s="105">
        <f t="shared" ref="F7:F12" si="0">E7/D7*100</f>
        <v>111.6677434406518</v>
      </c>
    </row>
    <row r="8" spans="2:6" ht="47.25" x14ac:dyDescent="0.25">
      <c r="B8" s="313" t="s">
        <v>32</v>
      </c>
      <c r="C8" s="192" t="s">
        <v>578</v>
      </c>
      <c r="D8" s="722">
        <v>93450</v>
      </c>
      <c r="E8" s="722">
        <v>93414</v>
      </c>
      <c r="F8" s="105">
        <f t="shared" si="0"/>
        <v>99.961476725521663</v>
      </c>
    </row>
    <row r="9" spans="2:6" ht="15.75" x14ac:dyDescent="0.25">
      <c r="B9" s="313" t="s">
        <v>105</v>
      </c>
      <c r="C9" s="192" t="s">
        <v>579</v>
      </c>
      <c r="D9" s="722">
        <v>36588</v>
      </c>
      <c r="E9" s="722">
        <v>38301</v>
      </c>
      <c r="F9" s="105">
        <f t="shared" si="0"/>
        <v>104.68186290587079</v>
      </c>
    </row>
    <row r="10" spans="2:6" ht="15.75" x14ac:dyDescent="0.25">
      <c r="B10" s="313" t="s">
        <v>106</v>
      </c>
      <c r="C10" s="192" t="s">
        <v>580</v>
      </c>
      <c r="D10" s="722">
        <v>2240</v>
      </c>
      <c r="E10" s="722">
        <v>1974</v>
      </c>
      <c r="F10" s="105">
        <f t="shared" si="0"/>
        <v>88.125</v>
      </c>
    </row>
    <row r="11" spans="2:6" ht="16.5" thickBot="1" x14ac:dyDescent="0.3">
      <c r="B11" s="313" t="s">
        <v>107</v>
      </c>
      <c r="C11" s="196" t="s">
        <v>208</v>
      </c>
      <c r="D11" s="726">
        <v>21</v>
      </c>
      <c r="E11" s="723">
        <v>28</v>
      </c>
      <c r="F11" s="105">
        <f t="shared" si="0"/>
        <v>133.33333333333331</v>
      </c>
    </row>
    <row r="12" spans="2:6" ht="16.5" thickBot="1" x14ac:dyDescent="0.3">
      <c r="B12" s="718"/>
      <c r="C12" s="750" t="s">
        <v>196</v>
      </c>
      <c r="D12" s="752">
        <f>SUM(D7:D11)</f>
        <v>243743</v>
      </c>
      <c r="E12" s="752">
        <f>SUM(E7:E11)</f>
        <v>258164</v>
      </c>
      <c r="F12" s="753">
        <f t="shared" si="0"/>
        <v>105.91647760140803</v>
      </c>
    </row>
    <row r="13" spans="2:6" ht="16.5" thickBot="1" x14ac:dyDescent="0.3">
      <c r="B13" s="718" t="s">
        <v>84</v>
      </c>
      <c r="C13" s="892" t="s">
        <v>581</v>
      </c>
      <c r="D13" s="717"/>
      <c r="E13" s="717"/>
      <c r="F13" s="754"/>
    </row>
    <row r="14" spans="2:6" ht="15.75" x14ac:dyDescent="0.25">
      <c r="B14" s="720" t="s">
        <v>108</v>
      </c>
      <c r="C14" s="192" t="s">
        <v>528</v>
      </c>
      <c r="D14" s="104">
        <v>212667</v>
      </c>
      <c r="E14" s="104">
        <v>227198</v>
      </c>
      <c r="F14" s="105">
        <f>E14/D14*100</f>
        <v>106.83274791105345</v>
      </c>
    </row>
    <row r="15" spans="2:6" ht="15.75" x14ac:dyDescent="0.25">
      <c r="B15" s="720" t="s">
        <v>109</v>
      </c>
      <c r="C15" s="192" t="s">
        <v>582</v>
      </c>
      <c r="D15" s="104">
        <v>6184</v>
      </c>
      <c r="E15" s="104">
        <v>7566</v>
      </c>
      <c r="F15" s="105">
        <f>E15/D15*100</f>
        <v>122.34799482535577</v>
      </c>
    </row>
    <row r="16" spans="2:6" ht="15.75" x14ac:dyDescent="0.25">
      <c r="B16" s="720" t="s">
        <v>110</v>
      </c>
      <c r="C16" s="192" t="s">
        <v>583</v>
      </c>
      <c r="D16" s="104">
        <v>20057</v>
      </c>
      <c r="E16" s="104">
        <v>19660</v>
      </c>
      <c r="F16" s="105">
        <f>E16/D16*100</f>
        <v>98.020641172657932</v>
      </c>
    </row>
    <row r="17" spans="2:6" ht="16.5" thickBot="1" x14ac:dyDescent="0.3">
      <c r="B17" s="195" t="s">
        <v>111</v>
      </c>
      <c r="C17" s="196" t="s">
        <v>584</v>
      </c>
      <c r="D17" s="723">
        <v>4835</v>
      </c>
      <c r="E17" s="723">
        <v>3740</v>
      </c>
      <c r="F17" s="729">
        <f>E17/D17*100</f>
        <v>77.352637021716646</v>
      </c>
    </row>
    <row r="18" spans="2:6" ht="16.5" thickBot="1" x14ac:dyDescent="0.3">
      <c r="B18" s="301"/>
      <c r="C18" s="200" t="s">
        <v>196</v>
      </c>
      <c r="D18" s="166">
        <f>SUM(D14:D17)</f>
        <v>243743</v>
      </c>
      <c r="E18" s="166">
        <f>SUM(E14:E17)</f>
        <v>258164</v>
      </c>
      <c r="F18" s="170">
        <f>E18/D18*100</f>
        <v>105.91647760140803</v>
      </c>
    </row>
  </sheetData>
  <mergeCells count="2">
    <mergeCell ref="E2:F2"/>
    <mergeCell ref="B3:F3"/>
  </mergeCells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1"/>
  <sheetViews>
    <sheetView workbookViewId="0">
      <selection activeCell="C17" sqref="C17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203"/>
      <c r="D3" s="1"/>
      <c r="E3" s="1"/>
      <c r="F3" s="1"/>
      <c r="G3" s="1"/>
      <c r="H3" s="204" t="s">
        <v>505</v>
      </c>
      <c r="I3" s="4"/>
      <c r="J3" s="4"/>
      <c r="K3" s="4"/>
      <c r="L3" s="4"/>
      <c r="M3" s="4"/>
      <c r="N3" s="4"/>
    </row>
    <row r="4" spans="2:14" ht="16.5" thickBot="1" x14ac:dyDescent="0.3">
      <c r="B4" s="910" t="s">
        <v>590</v>
      </c>
      <c r="C4" s="911"/>
      <c r="D4" s="911"/>
      <c r="E4" s="911"/>
      <c r="F4" s="911"/>
      <c r="G4" s="911"/>
      <c r="H4" s="912"/>
    </row>
    <row r="5" spans="2:14" ht="16.5" thickBot="1" x14ac:dyDescent="0.3">
      <c r="B5" s="301" t="s">
        <v>178</v>
      </c>
      <c r="C5" s="307" t="s">
        <v>215</v>
      </c>
      <c r="D5" s="307" t="s">
        <v>74</v>
      </c>
      <c r="E5" s="802" t="s">
        <v>193</v>
      </c>
      <c r="F5" s="307" t="s">
        <v>161</v>
      </c>
      <c r="G5" s="802" t="s">
        <v>193</v>
      </c>
      <c r="H5" s="303" t="s">
        <v>589</v>
      </c>
    </row>
    <row r="6" spans="2:14" ht="15.75" thickBot="1" x14ac:dyDescent="0.3">
      <c r="B6" s="627">
        <v>1</v>
      </c>
      <c r="C6" s="628">
        <v>2</v>
      </c>
      <c r="D6" s="628">
        <v>3</v>
      </c>
      <c r="E6" s="628">
        <v>4</v>
      </c>
      <c r="F6" s="628">
        <v>5</v>
      </c>
      <c r="G6" s="628">
        <v>6</v>
      </c>
      <c r="H6" s="629">
        <v>7</v>
      </c>
    </row>
    <row r="7" spans="2:14" ht="15.75" x14ac:dyDescent="0.25">
      <c r="B7" s="785" t="s">
        <v>83</v>
      </c>
      <c r="C7" s="893" t="s">
        <v>591</v>
      </c>
      <c r="D7" s="722">
        <v>241078</v>
      </c>
      <c r="E7" s="727">
        <f>D7/D11*100</f>
        <v>74.570892117530235</v>
      </c>
      <c r="F7" s="722">
        <v>255674</v>
      </c>
      <c r="G7" s="727">
        <f>F7/F11*100</f>
        <v>75.051002885515771</v>
      </c>
      <c r="H7" s="105">
        <f>F7/D7*100</f>
        <v>106.05447199661519</v>
      </c>
    </row>
    <row r="8" spans="2:14" ht="15.75" x14ac:dyDescent="0.25">
      <c r="B8" s="785" t="s">
        <v>84</v>
      </c>
      <c r="C8" s="893" t="s">
        <v>592</v>
      </c>
      <c r="D8" s="722">
        <v>49166</v>
      </c>
      <c r="E8" s="727">
        <f>D8/D11*100</f>
        <v>15.208158694905766</v>
      </c>
      <c r="F8" s="722">
        <v>55583</v>
      </c>
      <c r="G8" s="727">
        <f>F8/F11*100</f>
        <v>16.315933154664233</v>
      </c>
      <c r="H8" s="105">
        <f>F8/D8*100</f>
        <v>113.0517023959647</v>
      </c>
    </row>
    <row r="9" spans="2:14" ht="15.75" x14ac:dyDescent="0.25">
      <c r="B9" s="785" t="s">
        <v>85</v>
      </c>
      <c r="C9" s="893" t="s">
        <v>593</v>
      </c>
      <c r="D9" s="722">
        <v>5331</v>
      </c>
      <c r="E9" s="727">
        <f>D9/D11*100</f>
        <v>1.6489991864813618</v>
      </c>
      <c r="F9" s="722">
        <v>5284</v>
      </c>
      <c r="G9" s="727">
        <f>F9/F11*100</f>
        <v>1.551074803253617</v>
      </c>
      <c r="H9" s="105">
        <f>F9/D9*100</f>
        <v>99.118364284374422</v>
      </c>
    </row>
    <row r="10" spans="2:14" ht="16.5" thickBot="1" x14ac:dyDescent="0.3">
      <c r="B10" s="785" t="s">
        <v>87</v>
      </c>
      <c r="C10" s="893" t="s">
        <v>231</v>
      </c>
      <c r="D10" s="723">
        <f>5530+13572+2+1205+248+1474+5681</f>
        <v>27712</v>
      </c>
      <c r="E10" s="728">
        <f>D10/D11*100</f>
        <v>8.5719500010826284</v>
      </c>
      <c r="F10" s="723">
        <v>24126</v>
      </c>
      <c r="G10" s="728">
        <f>F10/F11*100</f>
        <v>7.0819891565663831</v>
      </c>
      <c r="H10" s="729">
        <f>F10/D10*100</f>
        <v>87.059757505773675</v>
      </c>
    </row>
    <row r="11" spans="2:14" ht="16.5" thickBot="1" x14ac:dyDescent="0.3">
      <c r="B11" s="1077" t="s">
        <v>196</v>
      </c>
      <c r="C11" s="1078"/>
      <c r="D11" s="166">
        <f>SUM(D7:D10)</f>
        <v>323287</v>
      </c>
      <c r="E11" s="703">
        <f>SUM(E7:E10)</f>
        <v>99.999999999999986</v>
      </c>
      <c r="F11" s="166">
        <f>SUM(F7:F10)</f>
        <v>340667</v>
      </c>
      <c r="G11" s="703">
        <f>SUM(G7:G10)</f>
        <v>100</v>
      </c>
      <c r="H11" s="168">
        <f>F11/D11*100</f>
        <v>105.37602811124481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"/>
  <sheetViews>
    <sheetView topLeftCell="A5" workbookViewId="0">
      <selection activeCell="D15" sqref="D15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206"/>
      <c r="D3" s="1"/>
      <c r="E3" s="1"/>
      <c r="F3" s="25"/>
      <c r="G3" s="1"/>
      <c r="H3" s="1"/>
      <c r="I3" s="1"/>
      <c r="J3" s="1"/>
      <c r="K3" s="1"/>
      <c r="L3" s="1"/>
      <c r="M3" s="25" t="s">
        <v>505</v>
      </c>
    </row>
    <row r="4" spans="2:13" ht="16.5" thickBot="1" x14ac:dyDescent="0.3">
      <c r="B4" s="910" t="s">
        <v>594</v>
      </c>
      <c r="C4" s="911"/>
      <c r="D4" s="911"/>
      <c r="E4" s="911"/>
      <c r="F4" s="911"/>
      <c r="G4" s="911"/>
      <c r="H4" s="911"/>
      <c r="I4" s="911"/>
      <c r="J4" s="911"/>
      <c r="K4" s="911"/>
      <c r="L4" s="911"/>
      <c r="M4" s="912"/>
    </row>
    <row r="5" spans="2:13" ht="15.75" customHeight="1" thickTop="1" thickBot="1" x14ac:dyDescent="0.3">
      <c r="B5" s="1126" t="s">
        <v>178</v>
      </c>
      <c r="C5" s="894"/>
      <c r="D5" s="1128" t="s">
        <v>595</v>
      </c>
      <c r="E5" s="1128" t="s">
        <v>596</v>
      </c>
      <c r="F5" s="1128" t="s">
        <v>597</v>
      </c>
      <c r="G5" s="1128" t="s">
        <v>598</v>
      </c>
      <c r="H5" s="1128" t="s">
        <v>599</v>
      </c>
      <c r="I5" s="1128" t="s">
        <v>600</v>
      </c>
      <c r="J5" s="1130" t="s">
        <v>601</v>
      </c>
      <c r="K5" s="1130"/>
      <c r="L5" s="1130"/>
      <c r="M5" s="1131"/>
    </row>
    <row r="6" spans="2:13" ht="79.5" thickBot="1" x14ac:dyDescent="0.3">
      <c r="B6" s="1127"/>
      <c r="C6" s="800" t="s">
        <v>602</v>
      </c>
      <c r="D6" s="1129"/>
      <c r="E6" s="1129"/>
      <c r="F6" s="1129"/>
      <c r="G6" s="1129"/>
      <c r="H6" s="1129"/>
      <c r="I6" s="1129"/>
      <c r="J6" s="813" t="s">
        <v>603</v>
      </c>
      <c r="K6" s="813" t="s">
        <v>604</v>
      </c>
      <c r="L6" s="813" t="s">
        <v>605</v>
      </c>
      <c r="M6" s="895" t="s">
        <v>606</v>
      </c>
    </row>
    <row r="7" spans="2:13" ht="15.75" thickBot="1" x14ac:dyDescent="0.3">
      <c r="B7" s="667">
        <v>1</v>
      </c>
      <c r="C7" s="668">
        <v>2</v>
      </c>
      <c r="D7" s="669">
        <v>3</v>
      </c>
      <c r="E7" s="669">
        <v>4</v>
      </c>
      <c r="F7" s="669">
        <v>5</v>
      </c>
      <c r="G7" s="669">
        <v>6</v>
      </c>
      <c r="H7" s="669">
        <v>7</v>
      </c>
      <c r="I7" s="669">
        <v>8</v>
      </c>
      <c r="J7" s="669" t="s">
        <v>138</v>
      </c>
      <c r="K7" s="669" t="s">
        <v>139</v>
      </c>
      <c r="L7" s="669">
        <v>11</v>
      </c>
      <c r="M7" s="670" t="s">
        <v>140</v>
      </c>
    </row>
    <row r="8" spans="2:13" ht="15.75" x14ac:dyDescent="0.25">
      <c r="B8" s="169" t="s">
        <v>83</v>
      </c>
      <c r="C8" s="664" t="s">
        <v>69</v>
      </c>
      <c r="D8" s="665">
        <v>5.0000000000000001E-3</v>
      </c>
      <c r="E8" s="665">
        <v>5.0000000000000001E-3</v>
      </c>
      <c r="F8" s="722">
        <v>246554</v>
      </c>
      <c r="G8" s="722">
        <v>1870</v>
      </c>
      <c r="H8" s="722">
        <v>42453</v>
      </c>
      <c r="I8" s="722">
        <v>732</v>
      </c>
      <c r="J8" s="722">
        <f t="shared" ref="J8:K12" si="0">H8*D8</f>
        <v>212.26500000000001</v>
      </c>
      <c r="K8" s="722">
        <f t="shared" si="0"/>
        <v>3.66</v>
      </c>
      <c r="L8" s="722">
        <v>378</v>
      </c>
      <c r="M8" s="207">
        <f>J8+K8+L8</f>
        <v>593.92499999999995</v>
      </c>
    </row>
    <row r="9" spans="2:13" ht="15.75" x14ac:dyDescent="0.25">
      <c r="B9" s="169" t="s">
        <v>84</v>
      </c>
      <c r="C9" s="664" t="s">
        <v>70</v>
      </c>
      <c r="D9" s="666">
        <v>0.1</v>
      </c>
      <c r="E9" s="666">
        <v>0.1</v>
      </c>
      <c r="F9" s="722">
        <v>6431</v>
      </c>
      <c r="G9" s="722">
        <v>132</v>
      </c>
      <c r="H9" s="722">
        <v>1114</v>
      </c>
      <c r="I9" s="722">
        <v>98</v>
      </c>
      <c r="J9" s="722">
        <f t="shared" si="0"/>
        <v>111.4</v>
      </c>
      <c r="K9" s="722">
        <f t="shared" si="0"/>
        <v>9.8000000000000007</v>
      </c>
      <c r="L9" s="722">
        <v>16</v>
      </c>
      <c r="M9" s="207">
        <f t="shared" ref="M9:M13" si="1">J9+K9+L9</f>
        <v>137.19999999999999</v>
      </c>
    </row>
    <row r="10" spans="2:13" ht="15.75" x14ac:dyDescent="0.25">
      <c r="B10" s="169" t="s">
        <v>85</v>
      </c>
      <c r="C10" s="664" t="s">
        <v>71</v>
      </c>
      <c r="D10" s="666">
        <v>0.5</v>
      </c>
      <c r="E10" s="666">
        <v>0.5</v>
      </c>
      <c r="F10" s="722">
        <v>1475</v>
      </c>
      <c r="G10" s="722">
        <v>0</v>
      </c>
      <c r="H10" s="722">
        <v>384</v>
      </c>
      <c r="I10" s="722">
        <v>0</v>
      </c>
      <c r="J10" s="722">
        <f t="shared" si="0"/>
        <v>192</v>
      </c>
      <c r="K10" s="722">
        <f t="shared" si="0"/>
        <v>0</v>
      </c>
      <c r="L10" s="722">
        <v>94</v>
      </c>
      <c r="M10" s="207">
        <f t="shared" si="1"/>
        <v>286</v>
      </c>
    </row>
    <row r="11" spans="2:13" ht="15.75" x14ac:dyDescent="0.25">
      <c r="B11" s="169" t="s">
        <v>87</v>
      </c>
      <c r="C11" s="664" t="s">
        <v>553</v>
      </c>
      <c r="D11" s="666">
        <v>1</v>
      </c>
      <c r="E11" s="666">
        <v>0.75</v>
      </c>
      <c r="F11" s="722">
        <v>1702</v>
      </c>
      <c r="G11" s="722">
        <v>0</v>
      </c>
      <c r="H11" s="722">
        <v>1473</v>
      </c>
      <c r="I11" s="722">
        <v>0</v>
      </c>
      <c r="J11" s="722">
        <f t="shared" si="0"/>
        <v>1473</v>
      </c>
      <c r="K11" s="722">
        <f t="shared" si="0"/>
        <v>0</v>
      </c>
      <c r="L11" s="722">
        <v>0</v>
      </c>
      <c r="M11" s="207">
        <f t="shared" si="1"/>
        <v>1473</v>
      </c>
    </row>
    <row r="12" spans="2:13" ht="16.5" thickBot="1" x14ac:dyDescent="0.3">
      <c r="B12" s="169" t="s">
        <v>88</v>
      </c>
      <c r="C12" s="664" t="s">
        <v>607</v>
      </c>
      <c r="D12" s="666">
        <v>1</v>
      </c>
      <c r="E12" s="666">
        <v>1</v>
      </c>
      <c r="F12" s="723">
        <v>0</v>
      </c>
      <c r="G12" s="723">
        <v>0</v>
      </c>
      <c r="H12" s="723">
        <v>0</v>
      </c>
      <c r="I12" s="723">
        <v>0</v>
      </c>
      <c r="J12" s="723">
        <f t="shared" si="0"/>
        <v>0</v>
      </c>
      <c r="K12" s="723">
        <f t="shared" si="0"/>
        <v>0</v>
      </c>
      <c r="L12" s="723">
        <v>0</v>
      </c>
      <c r="M12" s="207">
        <f t="shared" si="1"/>
        <v>0</v>
      </c>
    </row>
    <row r="13" spans="2:13" ht="16.5" thickBot="1" x14ac:dyDescent="0.3">
      <c r="B13" s="1045" t="s">
        <v>196</v>
      </c>
      <c r="C13" s="1046"/>
      <c r="D13" s="1046"/>
      <c r="E13" s="1046"/>
      <c r="F13" s="166">
        <f t="shared" ref="F13:L13" si="2">SUM(F8:F12)</f>
        <v>256162</v>
      </c>
      <c r="G13" s="166">
        <f t="shared" si="2"/>
        <v>2002</v>
      </c>
      <c r="H13" s="166">
        <f t="shared" si="2"/>
        <v>45424</v>
      </c>
      <c r="I13" s="166">
        <f t="shared" si="2"/>
        <v>830</v>
      </c>
      <c r="J13" s="166">
        <f t="shared" si="2"/>
        <v>1988.665</v>
      </c>
      <c r="K13" s="166">
        <f t="shared" si="2"/>
        <v>13.46</v>
      </c>
      <c r="L13" s="166">
        <f t="shared" si="2"/>
        <v>488</v>
      </c>
      <c r="M13" s="208">
        <f t="shared" si="1"/>
        <v>2490.125</v>
      </c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workbookViewId="0">
      <selection activeCell="C22" sqref="C22"/>
    </sheetView>
  </sheetViews>
  <sheetFormatPr defaultColWidth="9.140625"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2" spans="2:11" ht="16.5" thickBot="1" x14ac:dyDescent="0.3">
      <c r="H2" s="25" t="s">
        <v>516</v>
      </c>
      <c r="K2" s="209"/>
    </row>
    <row r="3" spans="2:11" ht="16.5" thickBot="1" x14ac:dyDescent="0.3">
      <c r="B3" s="1079" t="s">
        <v>608</v>
      </c>
      <c r="C3" s="1080"/>
      <c r="D3" s="1080"/>
      <c r="E3" s="1080"/>
      <c r="F3" s="1080"/>
      <c r="G3" s="1080"/>
      <c r="H3" s="1081"/>
    </row>
    <row r="4" spans="2:11" ht="16.5" thickBot="1" x14ac:dyDescent="0.3">
      <c r="B4" s="1065" t="s">
        <v>178</v>
      </c>
      <c r="C4" s="1109" t="s">
        <v>374</v>
      </c>
      <c r="D4" s="1067" t="s">
        <v>171</v>
      </c>
      <c r="E4" s="1067"/>
      <c r="F4" s="1067" t="s">
        <v>172</v>
      </c>
      <c r="G4" s="1067"/>
      <c r="H4" s="315" t="s">
        <v>191</v>
      </c>
    </row>
    <row r="5" spans="2:11" ht="16.5" thickBot="1" x14ac:dyDescent="0.3">
      <c r="B5" s="1066"/>
      <c r="C5" s="1111"/>
      <c r="D5" s="875" t="s">
        <v>192</v>
      </c>
      <c r="E5" s="896" t="s">
        <v>193</v>
      </c>
      <c r="F5" s="875" t="s">
        <v>192</v>
      </c>
      <c r="G5" s="896" t="s">
        <v>193</v>
      </c>
      <c r="H5" s="316" t="s">
        <v>148</v>
      </c>
    </row>
    <row r="6" spans="2:11" ht="16.5" thickBot="1" x14ac:dyDescent="0.3">
      <c r="B6" s="301">
        <v>1</v>
      </c>
      <c r="C6" s="307">
        <v>2</v>
      </c>
      <c r="D6" s="307">
        <v>3</v>
      </c>
      <c r="E6" s="307">
        <v>4</v>
      </c>
      <c r="F6" s="307">
        <v>5</v>
      </c>
      <c r="G6" s="307">
        <v>6</v>
      </c>
      <c r="H6" s="308">
        <v>7</v>
      </c>
    </row>
    <row r="7" spans="2:11" x14ac:dyDescent="0.25">
      <c r="B7" s="808" t="s">
        <v>83</v>
      </c>
      <c r="C7" s="897" t="s">
        <v>609</v>
      </c>
      <c r="D7" s="656"/>
      <c r="E7" s="103"/>
      <c r="F7" s="103"/>
      <c r="G7" s="103"/>
      <c r="H7" s="210"/>
    </row>
    <row r="8" spans="2:11" x14ac:dyDescent="0.25">
      <c r="B8" s="211" t="s">
        <v>15</v>
      </c>
      <c r="C8" s="879" t="s">
        <v>610</v>
      </c>
      <c r="D8" s="722">
        <v>299</v>
      </c>
      <c r="E8" s="727">
        <f>D8/D18*100</f>
        <v>1.2347208457218368</v>
      </c>
      <c r="F8" s="722">
        <v>291</v>
      </c>
      <c r="G8" s="727">
        <f>F8/F18*100</f>
        <v>1.119532181741238</v>
      </c>
      <c r="H8" s="105">
        <f>F8/D8*100</f>
        <v>97.324414715719058</v>
      </c>
    </row>
    <row r="9" spans="2:11" x14ac:dyDescent="0.25">
      <c r="B9" s="211" t="s">
        <v>32</v>
      </c>
      <c r="C9" s="879" t="s">
        <v>611</v>
      </c>
      <c r="D9" s="730">
        <v>8740</v>
      </c>
      <c r="E9" s="727">
        <f>D9/D18*100</f>
        <v>36.091840105715228</v>
      </c>
      <c r="F9" s="730">
        <v>7682</v>
      </c>
      <c r="G9" s="727">
        <f>F9/F18*100</f>
        <v>29.554110722117493</v>
      </c>
      <c r="H9" s="105">
        <f>F9/D9*100</f>
        <v>87.89473684210526</v>
      </c>
    </row>
    <row r="10" spans="2:11" ht="16.5" thickBot="1" x14ac:dyDescent="0.3">
      <c r="B10" s="211" t="s">
        <v>105</v>
      </c>
      <c r="C10" s="880" t="s">
        <v>612</v>
      </c>
      <c r="D10" s="723">
        <v>1184</v>
      </c>
      <c r="E10" s="728">
        <f>D10/D18*100</f>
        <v>4.8893293690122235</v>
      </c>
      <c r="F10" s="723">
        <v>1482</v>
      </c>
      <c r="G10" s="728">
        <f>F10/F18*100-0.1</f>
        <v>5.6015350286615631</v>
      </c>
      <c r="H10" s="105">
        <f>F10/D10*100</f>
        <v>125.16891891891892</v>
      </c>
    </row>
    <row r="11" spans="2:11" ht="16.5" thickBot="1" x14ac:dyDescent="0.3">
      <c r="B11" s="1077" t="s">
        <v>613</v>
      </c>
      <c r="C11" s="1078"/>
      <c r="D11" s="166">
        <f>SUM(D8:D10)</f>
        <v>10223</v>
      </c>
      <c r="E11" s="731">
        <f>D11/D18*100</f>
        <v>42.21589032044929</v>
      </c>
      <c r="F11" s="166">
        <f>SUM(F8:F10)</f>
        <v>9455</v>
      </c>
      <c r="G11" s="731">
        <f>F11/F18*100</f>
        <v>36.375177932520295</v>
      </c>
      <c r="H11" s="170">
        <f>F11/D11*100</f>
        <v>92.487528122860212</v>
      </c>
    </row>
    <row r="12" spans="2:11" x14ac:dyDescent="0.25">
      <c r="B12" s="808" t="s">
        <v>84</v>
      </c>
      <c r="C12" s="897" t="s">
        <v>614</v>
      </c>
      <c r="D12" s="732"/>
      <c r="E12" s="733"/>
      <c r="F12" s="732"/>
      <c r="G12" s="733"/>
      <c r="H12" s="105"/>
    </row>
    <row r="13" spans="2:11" x14ac:dyDescent="0.25">
      <c r="B13" s="785" t="s">
        <v>108</v>
      </c>
      <c r="C13" s="879" t="s">
        <v>615</v>
      </c>
      <c r="D13" s="722">
        <v>10866</v>
      </c>
      <c r="E13" s="727">
        <f>D13/D18*100</f>
        <v>44.871159563924678</v>
      </c>
      <c r="F13" s="722">
        <v>12859</v>
      </c>
      <c r="G13" s="727">
        <f>F13/F18*100</f>
        <v>49.471011426153197</v>
      </c>
      <c r="H13" s="105">
        <f t="shared" ref="H13:H18" si="0">F13/D13*100</f>
        <v>118.34161605006442</v>
      </c>
    </row>
    <row r="14" spans="2:11" x14ac:dyDescent="0.25">
      <c r="B14" s="785" t="s">
        <v>109</v>
      </c>
      <c r="C14" s="879" t="s">
        <v>616</v>
      </c>
      <c r="D14" s="730">
        <v>1</v>
      </c>
      <c r="E14" s="727">
        <f>D14/D18*100</f>
        <v>4.1295011562603231E-3</v>
      </c>
      <c r="F14" s="730">
        <v>1</v>
      </c>
      <c r="G14" s="727">
        <f>F14/F18*100</f>
        <v>3.8471896279767635E-3</v>
      </c>
      <c r="H14" s="105">
        <f t="shared" si="0"/>
        <v>100</v>
      </c>
    </row>
    <row r="15" spans="2:11" ht="16.5" thickBot="1" x14ac:dyDescent="0.3">
      <c r="B15" s="785" t="s">
        <v>110</v>
      </c>
      <c r="C15" s="880" t="s">
        <v>617</v>
      </c>
      <c r="D15" s="723">
        <v>3126</v>
      </c>
      <c r="E15" s="728">
        <f>D15/D18*100</f>
        <v>12.908820614469771</v>
      </c>
      <c r="F15" s="723">
        <v>3678</v>
      </c>
      <c r="G15" s="728">
        <f>F15/F18*100+0.1</f>
        <v>14.249963451698532</v>
      </c>
      <c r="H15" s="105">
        <f t="shared" si="0"/>
        <v>117.65834932821497</v>
      </c>
    </row>
    <row r="16" spans="2:11" ht="16.5" thickBot="1" x14ac:dyDescent="0.3">
      <c r="B16" s="1077" t="s">
        <v>618</v>
      </c>
      <c r="C16" s="1078"/>
      <c r="D16" s="166">
        <f>SUM(D13:D15)</f>
        <v>13993</v>
      </c>
      <c r="E16" s="731">
        <f>D16/D18*100</f>
        <v>57.78410967955071</v>
      </c>
      <c r="F16" s="166">
        <f>SUM(F13:F15)</f>
        <v>16538</v>
      </c>
      <c r="G16" s="731">
        <f>F16/F18*100</f>
        <v>63.624822067479705</v>
      </c>
      <c r="H16" s="170">
        <f t="shared" si="0"/>
        <v>118.18766526120203</v>
      </c>
    </row>
    <row r="17" spans="2:8" ht="16.5" thickBot="1" x14ac:dyDescent="0.3">
      <c r="B17" s="801" t="s">
        <v>85</v>
      </c>
      <c r="C17" s="898" t="s">
        <v>619</v>
      </c>
      <c r="D17" s="734">
        <v>0</v>
      </c>
      <c r="E17" s="731">
        <f>D17/D18*100</f>
        <v>0</v>
      </c>
      <c r="F17" s="734">
        <v>0</v>
      </c>
      <c r="G17" s="731">
        <f>F17/F18*100</f>
        <v>0</v>
      </c>
      <c r="H17" s="212">
        <v>0</v>
      </c>
    </row>
    <row r="18" spans="2:8" ht="16.5" thickBot="1" x14ac:dyDescent="0.3">
      <c r="B18" s="1077" t="s">
        <v>620</v>
      </c>
      <c r="C18" s="1078"/>
      <c r="D18" s="166">
        <f>D11+D16+D17</f>
        <v>24216</v>
      </c>
      <c r="E18" s="213">
        <f>E11+E16+E17</f>
        <v>100</v>
      </c>
      <c r="F18" s="166">
        <f>F11+F16+F17</f>
        <v>25993</v>
      </c>
      <c r="G18" s="213">
        <f>G11+G16+G17</f>
        <v>100</v>
      </c>
      <c r="H18" s="170">
        <f t="shared" si="0"/>
        <v>107.33812355467461</v>
      </c>
    </row>
  </sheetData>
  <mergeCells count="8">
    <mergeCell ref="B11:C11"/>
    <mergeCell ref="B16:C16"/>
    <mergeCell ref="B18:C18"/>
    <mergeCell ref="B3:H3"/>
    <mergeCell ref="B4:B5"/>
    <mergeCell ref="C4:C5"/>
    <mergeCell ref="D4:E4"/>
    <mergeCell ref="F4:G4"/>
  </mergeCells>
  <pageMargins left="0.7" right="0.7" top="0.75" bottom="0.75" header="0.3" footer="0.3"/>
  <pageSetup paperSize="9" orientation="portrait" verticalDpi="0" r:id="rId1"/>
  <ignoredErrors>
    <ignoredError sqref="E11:F11 E16:F16" formula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C21" sqref="C21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14.42578125" customWidth="1"/>
  </cols>
  <sheetData>
    <row r="2" spans="2:10" ht="16.5" thickBot="1" x14ac:dyDescent="0.3">
      <c r="B2" s="1"/>
      <c r="C2" s="1"/>
      <c r="D2" s="1"/>
      <c r="E2" s="1"/>
      <c r="F2" s="1"/>
      <c r="G2" s="1"/>
      <c r="H2" s="93" t="s">
        <v>516</v>
      </c>
      <c r="J2" s="214"/>
    </row>
    <row r="3" spans="2:10" ht="16.5" thickBot="1" x14ac:dyDescent="0.3">
      <c r="B3" s="1079" t="s">
        <v>621</v>
      </c>
      <c r="C3" s="1080"/>
      <c r="D3" s="1080"/>
      <c r="E3" s="1080"/>
      <c r="F3" s="1080"/>
      <c r="G3" s="1080"/>
      <c r="H3" s="1081"/>
    </row>
    <row r="4" spans="2:10" ht="15.75" x14ac:dyDescent="0.25">
      <c r="B4" s="1065" t="s">
        <v>178</v>
      </c>
      <c r="C4" s="1109" t="s">
        <v>387</v>
      </c>
      <c r="D4" s="1067" t="s">
        <v>171</v>
      </c>
      <c r="E4" s="1067"/>
      <c r="F4" s="1067" t="s">
        <v>173</v>
      </c>
      <c r="G4" s="1067"/>
      <c r="H4" s="626" t="s">
        <v>622</v>
      </c>
    </row>
    <row r="5" spans="2:10" ht="16.5" thickBot="1" x14ac:dyDescent="0.3">
      <c r="B5" s="1066"/>
      <c r="C5" s="1111"/>
      <c r="D5" s="875" t="s">
        <v>192</v>
      </c>
      <c r="E5" s="812" t="s">
        <v>193</v>
      </c>
      <c r="F5" s="875" t="s">
        <v>192</v>
      </c>
      <c r="G5" s="812" t="s">
        <v>193</v>
      </c>
      <c r="H5" s="316" t="s">
        <v>148</v>
      </c>
    </row>
    <row r="6" spans="2:10" ht="15.75" thickBot="1" x14ac:dyDescent="0.3">
      <c r="B6" s="627">
        <v>1</v>
      </c>
      <c r="C6" s="628">
        <v>2</v>
      </c>
      <c r="D6" s="628">
        <v>3</v>
      </c>
      <c r="E6" s="628">
        <v>4</v>
      </c>
      <c r="F6" s="628">
        <v>5</v>
      </c>
      <c r="G6" s="628">
        <v>6</v>
      </c>
      <c r="H6" s="629">
        <v>7</v>
      </c>
    </row>
    <row r="7" spans="2:10" ht="15.75" x14ac:dyDescent="0.25">
      <c r="B7" s="317" t="s">
        <v>83</v>
      </c>
      <c r="C7" s="1132" t="s">
        <v>623</v>
      </c>
      <c r="D7" s="1132"/>
      <c r="E7" s="1132"/>
      <c r="F7" s="1133"/>
      <c r="G7" s="1133"/>
      <c r="H7" s="1134"/>
    </row>
    <row r="8" spans="2:10" ht="15.75" x14ac:dyDescent="0.25">
      <c r="B8" s="785" t="s">
        <v>15</v>
      </c>
      <c r="C8" s="879" t="s">
        <v>624</v>
      </c>
      <c r="D8" s="722">
        <v>3162</v>
      </c>
      <c r="E8" s="727">
        <f>D8/D18*100</f>
        <v>13.895236421163649</v>
      </c>
      <c r="F8" s="722">
        <v>3114</v>
      </c>
      <c r="G8" s="727">
        <f>F8/F18*100</f>
        <v>12.847594686030201</v>
      </c>
      <c r="H8" s="105">
        <f>F8/D8*100</f>
        <v>98.481973434535107</v>
      </c>
    </row>
    <row r="9" spans="2:10" ht="15.75" x14ac:dyDescent="0.25">
      <c r="B9" s="785" t="s">
        <v>32</v>
      </c>
      <c r="C9" s="879" t="s">
        <v>625</v>
      </c>
      <c r="D9" s="730">
        <v>75</v>
      </c>
      <c r="E9" s="727">
        <f>D9/D18*100</f>
        <v>0.32958340657409035</v>
      </c>
      <c r="F9" s="730">
        <v>77</v>
      </c>
      <c r="G9" s="727">
        <f>F9/F18*100</f>
        <v>0.31768297714332866</v>
      </c>
      <c r="H9" s="105">
        <f>F9/D9*100</f>
        <v>102.66666666666666</v>
      </c>
    </row>
    <row r="10" spans="2:10" ht="16.5" thickBot="1" x14ac:dyDescent="0.3">
      <c r="B10" s="785" t="s">
        <v>105</v>
      </c>
      <c r="C10" s="880" t="s">
        <v>626</v>
      </c>
      <c r="D10" s="726">
        <v>9</v>
      </c>
      <c r="E10" s="728">
        <f>D10/D18*100</f>
        <v>3.9550008788890839E-2</v>
      </c>
      <c r="F10" s="726">
        <v>2</v>
      </c>
      <c r="G10" s="728">
        <f>F10/F18*100</f>
        <v>8.2515058998267193E-3</v>
      </c>
      <c r="H10" s="105">
        <f>F10/D10*100</f>
        <v>22.222222222222221</v>
      </c>
    </row>
    <row r="11" spans="2:10" ht="16.5" thickBot="1" x14ac:dyDescent="0.3">
      <c r="B11" s="1077" t="s">
        <v>533</v>
      </c>
      <c r="C11" s="1078"/>
      <c r="D11" s="166">
        <f>SUM(D8:D10)</f>
        <v>3246</v>
      </c>
      <c r="E11" s="731">
        <f>D11/D18*100</f>
        <v>14.26436983652663</v>
      </c>
      <c r="F11" s="166">
        <f>SUM(F8:F10)</f>
        <v>3193</v>
      </c>
      <c r="G11" s="731">
        <f>F11/F18*100</f>
        <v>13.173529169073356</v>
      </c>
      <c r="H11" s="170">
        <f>F11/D11*100</f>
        <v>98.367221195317313</v>
      </c>
    </row>
    <row r="12" spans="2:10" ht="15.75" x14ac:dyDescent="0.25">
      <c r="B12" s="808" t="s">
        <v>84</v>
      </c>
      <c r="C12" s="899" t="s">
        <v>408</v>
      </c>
      <c r="D12" s="732"/>
      <c r="E12" s="733"/>
      <c r="F12" s="732"/>
      <c r="G12" s="733"/>
      <c r="H12" s="105"/>
    </row>
    <row r="13" spans="2:10" ht="15.75" x14ac:dyDescent="0.25">
      <c r="B13" s="785" t="s">
        <v>108</v>
      </c>
      <c r="C13" s="879" t="s">
        <v>394</v>
      </c>
      <c r="D13" s="722">
        <v>3955</v>
      </c>
      <c r="E13" s="727">
        <f>D13/D18*100</f>
        <v>17.380031640007033</v>
      </c>
      <c r="F13" s="722">
        <v>3724</v>
      </c>
      <c r="G13" s="727">
        <f>F13/F18*100</f>
        <v>15.364303985477349</v>
      </c>
      <c r="H13" s="105">
        <f t="shared" ref="H13:H17" si="0">F13/D13*100</f>
        <v>94.159292035398238</v>
      </c>
    </row>
    <row r="14" spans="2:10" ht="15.75" x14ac:dyDescent="0.25">
      <c r="B14" s="785" t="s">
        <v>109</v>
      </c>
      <c r="C14" s="879" t="s">
        <v>627</v>
      </c>
      <c r="D14" s="722">
        <v>7217</v>
      </c>
      <c r="E14" s="727">
        <f>D14/D18*100</f>
        <v>31.714712603269469</v>
      </c>
      <c r="F14" s="722">
        <v>8651</v>
      </c>
      <c r="G14" s="727">
        <f>F14/F18*100</f>
        <v>35.691888769700469</v>
      </c>
      <c r="H14" s="105">
        <f t="shared" si="0"/>
        <v>119.86975197450465</v>
      </c>
    </row>
    <row r="15" spans="2:10" ht="16.5" thickBot="1" x14ac:dyDescent="0.3">
      <c r="B15" s="785" t="s">
        <v>110</v>
      </c>
      <c r="C15" s="880" t="s">
        <v>628</v>
      </c>
      <c r="D15" s="723">
        <v>6697</v>
      </c>
      <c r="E15" s="728">
        <f>D15/D18*100</f>
        <v>29.429600984355776</v>
      </c>
      <c r="F15" s="723">
        <v>7219</v>
      </c>
      <c r="G15" s="728">
        <f>F15/F18*100</f>
        <v>29.783810545424537</v>
      </c>
      <c r="H15" s="105">
        <f t="shared" si="0"/>
        <v>107.79453486635806</v>
      </c>
    </row>
    <row r="16" spans="2:10" ht="16.5" thickBot="1" x14ac:dyDescent="0.3">
      <c r="B16" s="1077" t="s">
        <v>535</v>
      </c>
      <c r="C16" s="1078"/>
      <c r="D16" s="166">
        <f>SUM(D13:D15)</f>
        <v>17869</v>
      </c>
      <c r="E16" s="731">
        <f>D16/D18*100</f>
        <v>78.524345227632281</v>
      </c>
      <c r="F16" s="166">
        <f>SUM(F13:F15)</f>
        <v>19594</v>
      </c>
      <c r="G16" s="731">
        <f>F16/F18*100</f>
        <v>80.840003300602362</v>
      </c>
      <c r="H16" s="89">
        <f t="shared" si="0"/>
        <v>109.65359001622923</v>
      </c>
    </row>
    <row r="17" spans="2:8" ht="16.5" thickBot="1" x14ac:dyDescent="0.3">
      <c r="B17" s="801" t="s">
        <v>85</v>
      </c>
      <c r="C17" s="205" t="s">
        <v>629</v>
      </c>
      <c r="D17" s="166">
        <v>1641</v>
      </c>
      <c r="E17" s="731">
        <f>D17/D18*100</f>
        <v>7.2112849358410971</v>
      </c>
      <c r="F17" s="166">
        <v>1451</v>
      </c>
      <c r="G17" s="731">
        <f>F17/F18*100</f>
        <v>5.9864675303242842</v>
      </c>
      <c r="H17" s="89">
        <f t="shared" si="0"/>
        <v>88.421694088970142</v>
      </c>
    </row>
    <row r="18" spans="2:8" ht="16.5" thickBot="1" x14ac:dyDescent="0.3">
      <c r="B18" s="806"/>
      <c r="C18" s="205" t="s">
        <v>630</v>
      </c>
      <c r="D18" s="202">
        <f>D11+D16+D17</f>
        <v>22756</v>
      </c>
      <c r="E18" s="213">
        <f>E11+E16+E17</f>
        <v>100</v>
      </c>
      <c r="F18" s="202">
        <f>F11+F16+F17</f>
        <v>24238</v>
      </c>
      <c r="G18" s="213">
        <f>G11+G16+G17</f>
        <v>100.00000000000001</v>
      </c>
      <c r="H18" s="738">
        <f>F18/D18*100</f>
        <v>106.51256811390401</v>
      </c>
    </row>
  </sheetData>
  <mergeCells count="9">
    <mergeCell ref="B16:C16"/>
    <mergeCell ref="B11:C11"/>
    <mergeCell ref="C7:E7"/>
    <mergeCell ref="F7:H7"/>
    <mergeCell ref="B3:H3"/>
    <mergeCell ref="B4:B5"/>
    <mergeCell ref="C4:C5"/>
    <mergeCell ref="D4:E4"/>
    <mergeCell ref="F4:G4"/>
  </mergeCells>
  <pageMargins left="0.7" right="0.7" top="0.75" bottom="0.75" header="0.3" footer="0.3"/>
  <pageSetup orientation="portrait" r:id="rId1"/>
  <ignoredErrors>
    <ignoredError sqref="E11:F11 F16 E16" formula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3"/>
  <sheetViews>
    <sheetView workbookViewId="0">
      <selection activeCell="C16" sqref="C16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50" customWidth="1"/>
  </cols>
  <sheetData>
    <row r="3" spans="2:17" ht="16.5" thickBot="1" x14ac:dyDescent="0.3">
      <c r="C3" s="215" t="s">
        <v>14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8" t="s">
        <v>505</v>
      </c>
      <c r="P3" s="48"/>
    </row>
    <row r="4" spans="2:17" ht="16.5" thickBot="1" x14ac:dyDescent="0.3">
      <c r="B4" s="910" t="s">
        <v>631</v>
      </c>
      <c r="C4" s="911"/>
      <c r="D4" s="911"/>
      <c r="E4" s="911"/>
      <c r="F4" s="911"/>
      <c r="G4" s="911"/>
      <c r="H4" s="911"/>
      <c r="I4" s="911"/>
      <c r="J4" s="911"/>
      <c r="K4" s="911"/>
      <c r="L4" s="911"/>
      <c r="M4" s="911"/>
      <c r="N4" s="911"/>
      <c r="O4" s="912"/>
      <c r="P4" s="223"/>
    </row>
    <row r="5" spans="2:17" ht="16.5" thickBot="1" x14ac:dyDescent="0.3">
      <c r="B5" s="1065" t="s">
        <v>178</v>
      </c>
      <c r="C5" s="1067" t="s">
        <v>215</v>
      </c>
      <c r="D5" s="1067" t="s">
        <v>171</v>
      </c>
      <c r="E5" s="1067"/>
      <c r="F5" s="1067"/>
      <c r="G5" s="1067"/>
      <c r="H5" s="1067"/>
      <c r="I5" s="1067"/>
      <c r="J5" s="1067" t="s">
        <v>172</v>
      </c>
      <c r="K5" s="1067"/>
      <c r="L5" s="1067"/>
      <c r="M5" s="1067"/>
      <c r="N5" s="1067"/>
      <c r="O5" s="1135"/>
      <c r="P5" s="224"/>
    </row>
    <row r="6" spans="2:17" ht="15.75" customHeight="1" thickBot="1" x14ac:dyDescent="0.3">
      <c r="B6" s="1082"/>
      <c r="C6" s="1083"/>
      <c r="D6" s="1046" t="s">
        <v>591</v>
      </c>
      <c r="E6" s="1046"/>
      <c r="F6" s="1046" t="s">
        <v>592</v>
      </c>
      <c r="G6" s="1046"/>
      <c r="H6" s="1078" t="s">
        <v>196</v>
      </c>
      <c r="I6" s="1136"/>
      <c r="J6" s="1046" t="s">
        <v>591</v>
      </c>
      <c r="K6" s="1046"/>
      <c r="L6" s="1046" t="s">
        <v>592</v>
      </c>
      <c r="M6" s="1046"/>
      <c r="N6" s="1078" t="s">
        <v>196</v>
      </c>
      <c r="O6" s="1136"/>
      <c r="P6" s="224"/>
    </row>
    <row r="7" spans="2:17" ht="16.5" thickBot="1" x14ac:dyDescent="0.3">
      <c r="B7" s="1066"/>
      <c r="C7" s="1084"/>
      <c r="D7" s="803" t="s">
        <v>632</v>
      </c>
      <c r="E7" s="803" t="s">
        <v>192</v>
      </c>
      <c r="F7" s="803" t="s">
        <v>632</v>
      </c>
      <c r="G7" s="803" t="s">
        <v>192</v>
      </c>
      <c r="H7" s="803" t="s">
        <v>632</v>
      </c>
      <c r="I7" s="803" t="s">
        <v>192</v>
      </c>
      <c r="J7" s="803" t="s">
        <v>632</v>
      </c>
      <c r="K7" s="803" t="s">
        <v>192</v>
      </c>
      <c r="L7" s="803" t="s">
        <v>632</v>
      </c>
      <c r="M7" s="803" t="s">
        <v>192</v>
      </c>
      <c r="N7" s="803" t="s">
        <v>632</v>
      </c>
      <c r="O7" s="803" t="s">
        <v>192</v>
      </c>
      <c r="P7" s="224"/>
    </row>
    <row r="8" spans="2:17" ht="16.5" thickBot="1" x14ac:dyDescent="0.3">
      <c r="B8" s="627">
        <v>1</v>
      </c>
      <c r="C8" s="628">
        <v>2</v>
      </c>
      <c r="D8" s="628">
        <v>3</v>
      </c>
      <c r="E8" s="628">
        <v>4</v>
      </c>
      <c r="F8" s="628">
        <v>5</v>
      </c>
      <c r="G8" s="628">
        <v>6</v>
      </c>
      <c r="H8" s="628" t="s">
        <v>141</v>
      </c>
      <c r="I8" s="628" t="s">
        <v>142</v>
      </c>
      <c r="J8" s="628">
        <v>9</v>
      </c>
      <c r="K8" s="628">
        <v>10</v>
      </c>
      <c r="L8" s="628">
        <v>11</v>
      </c>
      <c r="M8" s="628">
        <v>12</v>
      </c>
      <c r="N8" s="628" t="s">
        <v>143</v>
      </c>
      <c r="O8" s="629" t="s">
        <v>144</v>
      </c>
      <c r="P8" s="224"/>
    </row>
    <row r="9" spans="2:17" ht="15.75" x14ac:dyDescent="0.25">
      <c r="B9" s="313" t="s">
        <v>83</v>
      </c>
      <c r="C9" s="893" t="s">
        <v>633</v>
      </c>
      <c r="D9" s="722">
        <v>3362</v>
      </c>
      <c r="E9" s="722">
        <v>108334</v>
      </c>
      <c r="F9" s="722">
        <v>608</v>
      </c>
      <c r="G9" s="722">
        <v>22802</v>
      </c>
      <c r="H9" s="722">
        <f t="shared" ref="H9:I12" si="0">D9+F9</f>
        <v>3970</v>
      </c>
      <c r="I9" s="722">
        <f t="shared" si="0"/>
        <v>131136</v>
      </c>
      <c r="J9" s="722">
        <v>1927</v>
      </c>
      <c r="K9" s="722">
        <v>83887</v>
      </c>
      <c r="L9" s="722">
        <v>681</v>
      </c>
      <c r="M9" s="722">
        <v>26266</v>
      </c>
      <c r="N9" s="722">
        <f>J9+L9</f>
        <v>2608</v>
      </c>
      <c r="O9" s="207">
        <f>K9+M9</f>
        <v>110153</v>
      </c>
      <c r="P9" s="225"/>
      <c r="Q9" s="216"/>
    </row>
    <row r="10" spans="2:17" ht="15.75" x14ac:dyDescent="0.25">
      <c r="B10" s="313" t="s">
        <v>84</v>
      </c>
      <c r="C10" s="893" t="s">
        <v>634</v>
      </c>
      <c r="D10" s="722">
        <v>240</v>
      </c>
      <c r="E10" s="722">
        <v>24050</v>
      </c>
      <c r="F10" s="722">
        <v>0</v>
      </c>
      <c r="G10" s="722">
        <v>0</v>
      </c>
      <c r="H10" s="722">
        <f t="shared" si="0"/>
        <v>240</v>
      </c>
      <c r="I10" s="722">
        <f t="shared" si="0"/>
        <v>24050</v>
      </c>
      <c r="J10" s="722">
        <v>110</v>
      </c>
      <c r="K10" s="722">
        <v>17635</v>
      </c>
      <c r="L10" s="722">
        <v>3</v>
      </c>
      <c r="M10" s="722">
        <v>148</v>
      </c>
      <c r="N10" s="722">
        <f>J10+L10</f>
        <v>113</v>
      </c>
      <c r="O10" s="207">
        <f t="shared" ref="N10:O12" si="1">K10+M10</f>
        <v>17783</v>
      </c>
      <c r="P10" s="225"/>
      <c r="Q10" s="216"/>
    </row>
    <row r="11" spans="2:17" ht="15.75" x14ac:dyDescent="0.25">
      <c r="B11" s="313" t="s">
        <v>85</v>
      </c>
      <c r="C11" s="893" t="s">
        <v>635</v>
      </c>
      <c r="D11" s="722">
        <v>0</v>
      </c>
      <c r="E11" s="722">
        <v>0</v>
      </c>
      <c r="F11" s="722">
        <v>0</v>
      </c>
      <c r="G11" s="722">
        <v>0</v>
      </c>
      <c r="H11" s="722">
        <f t="shared" si="0"/>
        <v>0</v>
      </c>
      <c r="I11" s="722">
        <f t="shared" si="0"/>
        <v>0</v>
      </c>
      <c r="J11" s="722">
        <v>0</v>
      </c>
      <c r="K11" s="722">
        <v>0</v>
      </c>
      <c r="L11" s="722">
        <v>0</v>
      </c>
      <c r="M11" s="722">
        <v>0</v>
      </c>
      <c r="N11" s="722">
        <f t="shared" si="1"/>
        <v>0</v>
      </c>
      <c r="O11" s="207">
        <f t="shared" si="1"/>
        <v>0</v>
      </c>
      <c r="P11" s="225"/>
      <c r="Q11" s="216"/>
    </row>
    <row r="12" spans="2:17" ht="16.5" thickBot="1" x14ac:dyDescent="0.3">
      <c r="B12" s="313" t="s">
        <v>87</v>
      </c>
      <c r="C12" s="893" t="s">
        <v>275</v>
      </c>
      <c r="D12" s="722">
        <v>0</v>
      </c>
      <c r="E12" s="722">
        <v>0</v>
      </c>
      <c r="F12" s="722">
        <v>0</v>
      </c>
      <c r="G12" s="722">
        <v>0</v>
      </c>
      <c r="H12" s="722">
        <f t="shared" si="0"/>
        <v>0</v>
      </c>
      <c r="I12" s="722">
        <f t="shared" si="0"/>
        <v>0</v>
      </c>
      <c r="J12" s="722">
        <v>0</v>
      </c>
      <c r="K12" s="722">
        <v>0</v>
      </c>
      <c r="L12" s="722">
        <v>0</v>
      </c>
      <c r="M12" s="722">
        <v>0</v>
      </c>
      <c r="N12" s="722">
        <f t="shared" si="1"/>
        <v>0</v>
      </c>
      <c r="O12" s="207">
        <f t="shared" si="1"/>
        <v>0</v>
      </c>
      <c r="P12" s="225"/>
      <c r="Q12" s="216"/>
    </row>
    <row r="13" spans="2:17" ht="16.5" thickBot="1" x14ac:dyDescent="0.3">
      <c r="B13" s="217"/>
      <c r="C13" s="102" t="s">
        <v>196</v>
      </c>
      <c r="D13" s="167">
        <f t="shared" ref="D13:O13" si="2">SUM(D9:D12)</f>
        <v>3602</v>
      </c>
      <c r="E13" s="167">
        <f t="shared" si="2"/>
        <v>132384</v>
      </c>
      <c r="F13" s="167">
        <f t="shared" si="2"/>
        <v>608</v>
      </c>
      <c r="G13" s="167">
        <f t="shared" si="2"/>
        <v>22802</v>
      </c>
      <c r="H13" s="167">
        <f t="shared" si="2"/>
        <v>4210</v>
      </c>
      <c r="I13" s="167">
        <f t="shared" si="2"/>
        <v>155186</v>
      </c>
      <c r="J13" s="167">
        <f t="shared" si="2"/>
        <v>2037</v>
      </c>
      <c r="K13" s="167">
        <f t="shared" si="2"/>
        <v>101522</v>
      </c>
      <c r="L13" s="167">
        <f t="shared" si="2"/>
        <v>684</v>
      </c>
      <c r="M13" s="167">
        <f t="shared" si="2"/>
        <v>26414</v>
      </c>
      <c r="N13" s="167">
        <f>SUM(N9:N12)</f>
        <v>2721</v>
      </c>
      <c r="O13" s="208">
        <f t="shared" si="2"/>
        <v>127936</v>
      </c>
      <c r="P13" s="226"/>
      <c r="Q13" s="218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verticalDpi="0" r:id="rId1"/>
  <ignoredErrors>
    <ignoredError sqref="D13:G13 J13:M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workbookViewId="0">
      <selection activeCell="C13" sqref="C13"/>
    </sheetView>
  </sheetViews>
  <sheetFormatPr defaultColWidth="9.140625" defaultRowHeight="15" x14ac:dyDescent="0.25"/>
  <cols>
    <col min="1" max="1" width="9.140625" style="18"/>
    <col min="2" max="2" width="17.42578125" style="18" customWidth="1"/>
    <col min="3" max="3" width="13.140625" style="18" customWidth="1"/>
    <col min="4" max="4" width="20.85546875" style="18" customWidth="1"/>
    <col min="5" max="5" width="13.85546875" style="18" customWidth="1"/>
    <col min="6" max="6" width="14.42578125" style="18" customWidth="1"/>
    <col min="7" max="7" width="18.140625" style="18" customWidth="1"/>
    <col min="8" max="8" width="15.85546875" style="18" customWidth="1"/>
    <col min="9" max="9" width="17.140625" style="18" customWidth="1"/>
    <col min="10" max="10" width="19" style="18" customWidth="1"/>
    <col min="11" max="16384" width="9.140625" style="18"/>
  </cols>
  <sheetData>
    <row r="2" spans="2:10" ht="15.75" x14ac:dyDescent="0.25">
      <c r="B2" s="74"/>
      <c r="C2" s="46"/>
      <c r="D2" s="46"/>
      <c r="E2" s="46"/>
      <c r="F2" s="46"/>
      <c r="G2" s="46"/>
      <c r="H2" s="46"/>
      <c r="I2" s="46"/>
      <c r="J2" s="46"/>
    </row>
    <row r="3" spans="2:10" ht="15.75" x14ac:dyDescent="0.25">
      <c r="B3" s="74"/>
      <c r="C3" s="46"/>
      <c r="D3" s="46"/>
      <c r="E3" s="46"/>
      <c r="F3" s="46"/>
      <c r="G3" s="46"/>
      <c r="H3" s="46"/>
      <c r="I3" s="46"/>
      <c r="J3" s="46"/>
    </row>
    <row r="4" spans="2:10" ht="16.5" thickBot="1" x14ac:dyDescent="0.3">
      <c r="B4" s="74" t="s">
        <v>3</v>
      </c>
      <c r="C4" s="46"/>
      <c r="D4" s="46"/>
      <c r="E4" s="46"/>
      <c r="F4" s="46"/>
      <c r="G4" s="46"/>
      <c r="H4" s="46"/>
      <c r="I4" s="76"/>
      <c r="J4" s="65" t="s">
        <v>211</v>
      </c>
    </row>
    <row r="5" spans="2:10" ht="20.100000000000001" customHeight="1" thickBot="1" x14ac:dyDescent="0.3">
      <c r="B5" s="942" t="s">
        <v>214</v>
      </c>
      <c r="C5" s="943"/>
      <c r="D5" s="943"/>
      <c r="E5" s="943"/>
      <c r="F5" s="943"/>
      <c r="G5" s="943"/>
      <c r="H5" s="943"/>
      <c r="I5" s="943"/>
      <c r="J5" s="944"/>
    </row>
    <row r="6" spans="2:10" ht="16.5" thickBot="1" x14ac:dyDescent="0.3">
      <c r="B6" s="925" t="s">
        <v>0</v>
      </c>
      <c r="C6" s="926"/>
      <c r="D6" s="945"/>
      <c r="E6" s="925" t="s">
        <v>74</v>
      </c>
      <c r="F6" s="926"/>
      <c r="G6" s="945"/>
      <c r="H6" s="925" t="s">
        <v>161</v>
      </c>
      <c r="I6" s="926"/>
      <c r="J6" s="945"/>
    </row>
    <row r="7" spans="2:10" ht="32.25" thickBot="1" x14ac:dyDescent="0.3">
      <c r="B7" s="789" t="s">
        <v>210</v>
      </c>
      <c r="C7" s="790" t="s">
        <v>212</v>
      </c>
      <c r="D7" s="238" t="s">
        <v>213</v>
      </c>
      <c r="E7" s="789" t="s">
        <v>210</v>
      </c>
      <c r="F7" s="790" t="s">
        <v>212</v>
      </c>
      <c r="G7" s="238" t="s">
        <v>213</v>
      </c>
      <c r="H7" s="789" t="s">
        <v>210</v>
      </c>
      <c r="I7" s="790" t="s">
        <v>212</v>
      </c>
      <c r="J7" s="238" t="s">
        <v>213</v>
      </c>
    </row>
    <row r="8" spans="2:10" ht="15.75" thickBot="1" x14ac:dyDescent="0.3">
      <c r="B8" s="378">
        <v>1</v>
      </c>
      <c r="C8" s="379">
        <v>2</v>
      </c>
      <c r="D8" s="379">
        <v>3</v>
      </c>
      <c r="E8" s="379">
        <v>4</v>
      </c>
      <c r="F8" s="379">
        <v>5</v>
      </c>
      <c r="G8" s="379">
        <v>6</v>
      </c>
      <c r="H8" s="379">
        <v>7</v>
      </c>
      <c r="I8" s="379">
        <v>8</v>
      </c>
      <c r="J8" s="380">
        <v>9</v>
      </c>
    </row>
    <row r="9" spans="2:10" ht="16.5" thickBot="1" x14ac:dyDescent="0.3">
      <c r="B9" s="381">
        <v>6739</v>
      </c>
      <c r="C9" s="382">
        <v>22094135</v>
      </c>
      <c r="D9" s="382">
        <v>3279</v>
      </c>
      <c r="E9" s="382">
        <v>6659</v>
      </c>
      <c r="F9" s="382">
        <v>24210567</v>
      </c>
      <c r="G9" s="382">
        <v>3636</v>
      </c>
      <c r="H9" s="382">
        <v>6534</v>
      </c>
      <c r="I9" s="382">
        <v>23806759</v>
      </c>
      <c r="J9" s="383">
        <v>3644</v>
      </c>
    </row>
    <row r="10" spans="2:10" ht="15.75" x14ac:dyDescent="0.25">
      <c r="B10" s="77"/>
      <c r="C10" s="46"/>
      <c r="D10" s="46"/>
      <c r="E10" s="46"/>
      <c r="F10" s="46"/>
      <c r="G10" s="46"/>
      <c r="H10" s="46"/>
      <c r="I10" s="46"/>
      <c r="J10" s="46"/>
    </row>
    <row r="11" spans="2:10" x14ac:dyDescent="0.25">
      <c r="F11" s="60"/>
    </row>
    <row r="13" spans="2:10" x14ac:dyDescent="0.25">
      <c r="H13" s="60"/>
    </row>
  </sheetData>
  <mergeCells count="4">
    <mergeCell ref="B5:J5"/>
    <mergeCell ref="B6:D6"/>
    <mergeCell ref="E6:G6"/>
    <mergeCell ref="H6:J6"/>
  </mergeCell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8"/>
  <sheetViews>
    <sheetView tabSelected="1" workbookViewId="0">
      <selection activeCell="D18" sqref="D18"/>
    </sheetView>
  </sheetViews>
  <sheetFormatPr defaultColWidth="13.42578125" defaultRowHeight="15.75" x14ac:dyDescent="0.25"/>
  <cols>
    <col min="1" max="1" width="4.85546875" style="1" customWidth="1"/>
    <col min="2" max="2" width="7.140625" style="1" customWidth="1"/>
    <col min="3" max="3" width="30.140625" style="1" customWidth="1"/>
    <col min="4" max="4" width="11.42578125" style="1" customWidth="1"/>
    <col min="5" max="5" width="10.28515625" style="1" customWidth="1"/>
    <col min="6" max="6" width="11.42578125" style="1" customWidth="1"/>
    <col min="7" max="7" width="10.28515625" style="1" customWidth="1"/>
    <col min="8" max="8" width="11.42578125" style="1" customWidth="1"/>
    <col min="9" max="9" width="10.28515625" style="1" customWidth="1"/>
    <col min="10" max="10" width="11.42578125" style="1" customWidth="1"/>
    <col min="11" max="11" width="10.28515625" style="1" customWidth="1"/>
    <col min="12" max="12" width="11.42578125" style="1" customWidth="1"/>
    <col min="13" max="13" width="10.28515625" style="1" customWidth="1"/>
    <col min="14" max="14" width="11.42578125" style="1" customWidth="1"/>
    <col min="15" max="15" width="10.28515625" style="1" customWidth="1"/>
    <col min="16" max="16" width="12" style="1" customWidth="1"/>
    <col min="17" max="16384" width="13.42578125" style="1"/>
  </cols>
  <sheetData>
    <row r="2" spans="2:16" ht="16.5" thickBot="1" x14ac:dyDescent="0.3">
      <c r="B2" s="219"/>
      <c r="O2" s="1122" t="s">
        <v>636</v>
      </c>
      <c r="P2" s="1122"/>
    </row>
    <row r="3" spans="2:16" ht="16.5" thickBot="1" x14ac:dyDescent="0.3">
      <c r="B3" s="910" t="s">
        <v>637</v>
      </c>
      <c r="C3" s="911"/>
      <c r="D3" s="911"/>
      <c r="E3" s="911"/>
      <c r="F3" s="911"/>
      <c r="G3" s="911"/>
      <c r="H3" s="911"/>
      <c r="I3" s="911"/>
      <c r="J3" s="911"/>
      <c r="K3" s="911"/>
      <c r="L3" s="911"/>
      <c r="M3" s="911"/>
      <c r="N3" s="911"/>
      <c r="O3" s="911"/>
      <c r="P3" s="912"/>
    </row>
    <row r="4" spans="2:16" ht="15.75" customHeight="1" thickBot="1" x14ac:dyDescent="0.3">
      <c r="B4" s="1126" t="s">
        <v>178</v>
      </c>
      <c r="C4" s="1130" t="s">
        <v>640</v>
      </c>
      <c r="D4" s="1127" t="s">
        <v>638</v>
      </c>
      <c r="E4" s="1129"/>
      <c r="F4" s="1129"/>
      <c r="G4" s="1129"/>
      <c r="H4" s="1129"/>
      <c r="I4" s="1129"/>
      <c r="J4" s="1129"/>
      <c r="K4" s="1129"/>
      <c r="L4" s="1129"/>
      <c r="M4" s="1129"/>
      <c r="N4" s="1129"/>
      <c r="O4" s="1129"/>
      <c r="P4" s="1141"/>
    </row>
    <row r="5" spans="2:16" ht="15.75" customHeight="1" thickBot="1" x14ac:dyDescent="0.3">
      <c r="B5" s="1142"/>
      <c r="C5" s="1143"/>
      <c r="D5" s="1138" t="s">
        <v>639</v>
      </c>
      <c r="E5" s="1139"/>
      <c r="F5" s="1139"/>
      <c r="G5" s="1144"/>
      <c r="H5" s="1138" t="s">
        <v>190</v>
      </c>
      <c r="I5" s="1139"/>
      <c r="J5" s="1139"/>
      <c r="K5" s="1144"/>
      <c r="L5" s="1138" t="s">
        <v>196</v>
      </c>
      <c r="M5" s="1139"/>
      <c r="N5" s="1139"/>
      <c r="O5" s="1144"/>
      <c r="P5" s="1140" t="s">
        <v>191</v>
      </c>
    </row>
    <row r="6" spans="2:16" x14ac:dyDescent="0.25">
      <c r="B6" s="1142"/>
      <c r="C6" s="1143"/>
      <c r="D6" s="1137" t="s">
        <v>174</v>
      </c>
      <c r="E6" s="1137"/>
      <c r="F6" s="1137" t="s">
        <v>175</v>
      </c>
      <c r="G6" s="1137"/>
      <c r="H6" s="1137" t="s">
        <v>174</v>
      </c>
      <c r="I6" s="1137"/>
      <c r="J6" s="1137" t="s">
        <v>175</v>
      </c>
      <c r="K6" s="1137"/>
      <c r="L6" s="1137" t="s">
        <v>174</v>
      </c>
      <c r="M6" s="1137"/>
      <c r="N6" s="1137" t="s">
        <v>175</v>
      </c>
      <c r="O6" s="1137"/>
      <c r="P6" s="1140"/>
    </row>
    <row r="7" spans="2:16" ht="16.5" thickBot="1" x14ac:dyDescent="0.3">
      <c r="B7" s="1142"/>
      <c r="C7" s="1143"/>
      <c r="D7" s="1137"/>
      <c r="E7" s="1137"/>
      <c r="F7" s="1137"/>
      <c r="G7" s="1137"/>
      <c r="H7" s="1137"/>
      <c r="I7" s="1137"/>
      <c r="J7" s="1137"/>
      <c r="K7" s="1137"/>
      <c r="L7" s="1137"/>
      <c r="M7" s="1137"/>
      <c r="N7" s="1137"/>
      <c r="O7" s="1137"/>
      <c r="P7" s="1140" t="s">
        <v>160</v>
      </c>
    </row>
    <row r="8" spans="2:16" ht="15.75" hidden="1" customHeight="1" x14ac:dyDescent="0.25">
      <c r="B8" s="1142"/>
      <c r="C8" s="1143"/>
      <c r="D8" s="1137"/>
      <c r="E8" s="1137"/>
      <c r="F8" s="1137"/>
      <c r="G8" s="1137"/>
      <c r="H8" s="1137" t="s">
        <v>145</v>
      </c>
      <c r="I8" s="1137"/>
      <c r="J8" s="1137"/>
      <c r="K8" s="1137"/>
      <c r="L8" s="1137" t="s">
        <v>145</v>
      </c>
      <c r="M8" s="1137"/>
      <c r="N8" s="1137" t="s">
        <v>146</v>
      </c>
      <c r="O8" s="1137"/>
      <c r="P8" s="1140"/>
    </row>
    <row r="9" spans="2:16" ht="15.75" customHeight="1" x14ac:dyDescent="0.25">
      <c r="B9" s="1142"/>
      <c r="C9" s="1143"/>
      <c r="D9" s="1145" t="s">
        <v>192</v>
      </c>
      <c r="E9" s="900" t="s">
        <v>193</v>
      </c>
      <c r="F9" s="1145" t="s">
        <v>192</v>
      </c>
      <c r="G9" s="900" t="s">
        <v>193</v>
      </c>
      <c r="H9" s="1145" t="s">
        <v>192</v>
      </c>
      <c r="I9" s="900" t="s">
        <v>193</v>
      </c>
      <c r="J9" s="1145" t="s">
        <v>192</v>
      </c>
      <c r="K9" s="900" t="s">
        <v>193</v>
      </c>
      <c r="L9" s="1145" t="s">
        <v>192</v>
      </c>
      <c r="M9" s="900" t="s">
        <v>193</v>
      </c>
      <c r="N9" s="1145" t="s">
        <v>192</v>
      </c>
      <c r="O9" s="900" t="s">
        <v>193</v>
      </c>
      <c r="P9" s="1140"/>
    </row>
    <row r="10" spans="2:16" ht="16.5" thickBot="1" x14ac:dyDescent="0.3">
      <c r="B10" s="1127"/>
      <c r="C10" s="1129"/>
      <c r="D10" s="1146"/>
      <c r="E10" s="901"/>
      <c r="F10" s="1146"/>
      <c r="G10" s="901"/>
      <c r="H10" s="1146"/>
      <c r="I10" s="901"/>
      <c r="J10" s="1146"/>
      <c r="K10" s="901"/>
      <c r="L10" s="1146"/>
      <c r="M10" s="901"/>
      <c r="N10" s="1146"/>
      <c r="O10" s="901"/>
      <c r="P10" s="1141"/>
    </row>
    <row r="11" spans="2:16" ht="16.5" thickBot="1" x14ac:dyDescent="0.3">
      <c r="B11" s="672">
        <v>1</v>
      </c>
      <c r="C11" s="673">
        <v>2</v>
      </c>
      <c r="D11" s="673">
        <v>3</v>
      </c>
      <c r="E11" s="673">
        <v>4</v>
      </c>
      <c r="F11" s="673">
        <v>5</v>
      </c>
      <c r="G11" s="673">
        <v>6</v>
      </c>
      <c r="H11" s="673">
        <v>7</v>
      </c>
      <c r="I11" s="673">
        <v>8</v>
      </c>
      <c r="J11" s="673">
        <v>9</v>
      </c>
      <c r="K11" s="673">
        <v>10</v>
      </c>
      <c r="L11" s="673">
        <v>11</v>
      </c>
      <c r="M11" s="673">
        <v>12</v>
      </c>
      <c r="N11" s="673">
        <v>13</v>
      </c>
      <c r="O11" s="673">
        <v>14</v>
      </c>
      <c r="P11" s="674">
        <v>15</v>
      </c>
    </row>
    <row r="12" spans="2:16" x14ac:dyDescent="0.25">
      <c r="B12" s="671" t="s">
        <v>83</v>
      </c>
      <c r="C12" s="902" t="s">
        <v>641</v>
      </c>
      <c r="D12" s="692">
        <v>0</v>
      </c>
      <c r="E12" s="735">
        <f>D12/D15*100</f>
        <v>0</v>
      </c>
      <c r="F12" s="692">
        <v>0</v>
      </c>
      <c r="G12" s="735">
        <v>0</v>
      </c>
      <c r="H12" s="713">
        <v>63383</v>
      </c>
      <c r="I12" s="735">
        <f>H12/H15*100</f>
        <v>45.770838899760975</v>
      </c>
      <c r="J12" s="713">
        <v>34984</v>
      </c>
      <c r="K12" s="735">
        <f>J12/J15*100</f>
        <v>41.762465828647827</v>
      </c>
      <c r="L12" s="616">
        <f>D12+H12</f>
        <v>63383</v>
      </c>
      <c r="M12" s="735">
        <f>L12/L15*100</f>
        <v>45.554054248300247</v>
      </c>
      <c r="N12" s="616">
        <f>F12+J12</f>
        <v>34984</v>
      </c>
      <c r="O12" s="735">
        <f>N12/N15*100</f>
        <v>41.762465828647827</v>
      </c>
      <c r="P12" s="88">
        <f>N12/L12*100</f>
        <v>55.194610542258971</v>
      </c>
    </row>
    <row r="13" spans="2:16" x14ac:dyDescent="0.25">
      <c r="B13" s="671" t="s">
        <v>84</v>
      </c>
      <c r="C13" s="902" t="s">
        <v>642</v>
      </c>
      <c r="D13" s="690">
        <v>659</v>
      </c>
      <c r="E13" s="735">
        <f>D13/D15*100</f>
        <v>100</v>
      </c>
      <c r="F13" s="690">
        <v>0</v>
      </c>
      <c r="G13" s="735">
        <v>0</v>
      </c>
      <c r="H13" s="687">
        <v>73039</v>
      </c>
      <c r="I13" s="735">
        <f>H13/H15*100</f>
        <v>52.743737317571615</v>
      </c>
      <c r="J13" s="687">
        <v>48785</v>
      </c>
      <c r="K13" s="735">
        <f>J13/J15*100</f>
        <v>58.237534171352166</v>
      </c>
      <c r="L13" s="616">
        <f>D13+H13</f>
        <v>73698</v>
      </c>
      <c r="M13" s="735">
        <f>L13/L15*100</f>
        <v>52.967557389066968</v>
      </c>
      <c r="N13" s="616">
        <f>F13+J13</f>
        <v>48785</v>
      </c>
      <c r="O13" s="735">
        <f>N13/N15*100</f>
        <v>58.237534171352166</v>
      </c>
      <c r="P13" s="88">
        <f>N13/L13*100</f>
        <v>66.195826209666478</v>
      </c>
    </row>
    <row r="14" spans="2:16" ht="16.5" thickBot="1" x14ac:dyDescent="0.3">
      <c r="B14" s="785" t="s">
        <v>85</v>
      </c>
      <c r="C14" s="903" t="s">
        <v>643</v>
      </c>
      <c r="D14" s="714">
        <v>0</v>
      </c>
      <c r="E14" s="735">
        <f>D14/D15*100</f>
        <v>0</v>
      </c>
      <c r="F14" s="714">
        <v>0</v>
      </c>
      <c r="G14" s="735">
        <v>0</v>
      </c>
      <c r="H14" s="688">
        <v>2057</v>
      </c>
      <c r="I14" s="735">
        <f>H14/H15*100</f>
        <v>1.4854237826674082</v>
      </c>
      <c r="J14" s="714">
        <v>0</v>
      </c>
      <c r="K14" s="735">
        <f>J14/J15*100</f>
        <v>0</v>
      </c>
      <c r="L14" s="737">
        <f>D14+H14</f>
        <v>2057</v>
      </c>
      <c r="M14" s="735">
        <f>L14/L15*100</f>
        <v>1.4783883626327818</v>
      </c>
      <c r="N14" s="616">
        <f>F14+J14</f>
        <v>0</v>
      </c>
      <c r="O14" s="735">
        <f>N14/N15*100</f>
        <v>0</v>
      </c>
      <c r="P14" s="88">
        <f>N14/L14*100</f>
        <v>0</v>
      </c>
    </row>
    <row r="15" spans="2:16" ht="16.5" customHeight="1" thickBot="1" x14ac:dyDescent="0.3">
      <c r="B15" s="1138" t="s">
        <v>196</v>
      </c>
      <c r="C15" s="1139"/>
      <c r="D15" s="736">
        <f t="shared" ref="D15:O15" si="0">SUM(D12:D14)</f>
        <v>659</v>
      </c>
      <c r="E15" s="705">
        <f t="shared" si="0"/>
        <v>100</v>
      </c>
      <c r="F15" s="736">
        <f>SUM(F12:F14)</f>
        <v>0</v>
      </c>
      <c r="G15" s="705">
        <f t="shared" si="0"/>
        <v>0</v>
      </c>
      <c r="H15" s="715">
        <f t="shared" si="0"/>
        <v>138479</v>
      </c>
      <c r="I15" s="705">
        <f t="shared" si="0"/>
        <v>100</v>
      </c>
      <c r="J15" s="715">
        <f t="shared" si="0"/>
        <v>83769</v>
      </c>
      <c r="K15" s="705">
        <f t="shared" si="0"/>
        <v>100</v>
      </c>
      <c r="L15" s="715">
        <f t="shared" si="0"/>
        <v>139138</v>
      </c>
      <c r="M15" s="705">
        <f t="shared" si="0"/>
        <v>100</v>
      </c>
      <c r="N15" s="715">
        <f t="shared" si="0"/>
        <v>83769</v>
      </c>
      <c r="O15" s="705">
        <f t="shared" si="0"/>
        <v>100</v>
      </c>
      <c r="P15" s="89">
        <f>N15/L15*100</f>
        <v>60.205695065330822</v>
      </c>
    </row>
    <row r="16" spans="2:16" x14ac:dyDescent="0.25">
      <c r="B16" s="671" t="s">
        <v>87</v>
      </c>
      <c r="C16" s="904" t="s">
        <v>644</v>
      </c>
      <c r="D16" s="692">
        <v>659</v>
      </c>
      <c r="E16" s="735">
        <f>D16/D18*100</f>
        <v>100</v>
      </c>
      <c r="F16" s="737">
        <v>0</v>
      </c>
      <c r="G16" s="735">
        <v>0</v>
      </c>
      <c r="H16" s="616">
        <v>138479</v>
      </c>
      <c r="I16" s="735">
        <f>H16/H18*100</f>
        <v>100</v>
      </c>
      <c r="J16" s="616">
        <v>83769</v>
      </c>
      <c r="K16" s="735">
        <f>J16/J18*100</f>
        <v>100</v>
      </c>
      <c r="L16" s="616">
        <f>D16+H16</f>
        <v>139138</v>
      </c>
      <c r="M16" s="735">
        <f>L16/L18*100</f>
        <v>100</v>
      </c>
      <c r="N16" s="616">
        <f>F16+J16</f>
        <v>83769</v>
      </c>
      <c r="O16" s="735">
        <f>N16/N18*100</f>
        <v>100</v>
      </c>
      <c r="P16" s="88">
        <f>N16/L16*100</f>
        <v>60.205695065330822</v>
      </c>
    </row>
    <row r="17" spans="2:16" ht="16.5" thickBot="1" x14ac:dyDescent="0.3">
      <c r="B17" s="671" t="s">
        <v>88</v>
      </c>
      <c r="C17" s="905" t="s">
        <v>645</v>
      </c>
      <c r="D17" s="714">
        <v>0</v>
      </c>
      <c r="E17" s="638">
        <f>D17/D18*100</f>
        <v>0</v>
      </c>
      <c r="F17" s="737">
        <v>0</v>
      </c>
      <c r="G17" s="735">
        <v>0</v>
      </c>
      <c r="H17" s="737">
        <v>0</v>
      </c>
      <c r="I17" s="735">
        <f>H17/H18*100</f>
        <v>0</v>
      </c>
      <c r="J17" s="737">
        <v>0</v>
      </c>
      <c r="K17" s="735">
        <f>J17/J18*100</f>
        <v>0</v>
      </c>
      <c r="L17" s="737">
        <f>D17+H17</f>
        <v>0</v>
      </c>
      <c r="M17" s="735">
        <f>L17/L18*100</f>
        <v>0</v>
      </c>
      <c r="N17" s="616">
        <f>F17+J17</f>
        <v>0</v>
      </c>
      <c r="O17" s="735">
        <f>N17/N18*100</f>
        <v>0</v>
      </c>
      <c r="P17" s="88">
        <v>0</v>
      </c>
    </row>
    <row r="18" spans="2:16" ht="16.5" customHeight="1" thickBot="1" x14ac:dyDescent="0.3">
      <c r="B18" s="1138" t="s">
        <v>196</v>
      </c>
      <c r="C18" s="1139"/>
      <c r="D18" s="736">
        <f>SUM(D16:D17)</f>
        <v>659</v>
      </c>
      <c r="E18" s="705">
        <f>SUM(E16+E17)</f>
        <v>100</v>
      </c>
      <c r="F18" s="736">
        <f>SUM(F16:F17)</f>
        <v>0</v>
      </c>
      <c r="G18" s="705">
        <f>SUM(G16+G17)</f>
        <v>0</v>
      </c>
      <c r="H18" s="715">
        <f>SUM(H16:H17)</f>
        <v>138479</v>
      </c>
      <c r="I18" s="705">
        <f>SUM(I16+I17)</f>
        <v>100</v>
      </c>
      <c r="J18" s="715">
        <f>SUM(J16:J17)</f>
        <v>83769</v>
      </c>
      <c r="K18" s="705">
        <f>SUM(K16+K17)</f>
        <v>100</v>
      </c>
      <c r="L18" s="715">
        <f>SUM(L16:L17)</f>
        <v>139138</v>
      </c>
      <c r="M18" s="705">
        <f>SUM(M16+M17)</f>
        <v>100</v>
      </c>
      <c r="N18" s="715">
        <f>SUM(N16:N17)</f>
        <v>83769</v>
      </c>
      <c r="O18" s="705">
        <f>SUM(O16+O17)</f>
        <v>100</v>
      </c>
      <c r="P18" s="89">
        <f>N18/L18*100</f>
        <v>60.205695065330822</v>
      </c>
    </row>
  </sheetData>
  <mergeCells count="27">
    <mergeCell ref="P5:P6"/>
    <mergeCell ref="N9:N10"/>
    <mergeCell ref="H8:I8"/>
    <mergeCell ref="B18:C18"/>
    <mergeCell ref="L8:M8"/>
    <mergeCell ref="N8:O8"/>
    <mergeCell ref="D9:D10"/>
    <mergeCell ref="F9:F10"/>
    <mergeCell ref="H9:H10"/>
    <mergeCell ref="J9:J10"/>
    <mergeCell ref="L9:L10"/>
    <mergeCell ref="L6:M7"/>
    <mergeCell ref="N6:O7"/>
    <mergeCell ref="B15:C15"/>
    <mergeCell ref="P7:P10"/>
    <mergeCell ref="O2:P2"/>
    <mergeCell ref="B3:P3"/>
    <mergeCell ref="B4:B10"/>
    <mergeCell ref="C4:C10"/>
    <mergeCell ref="D4:P4"/>
    <mergeCell ref="D5:G5"/>
    <mergeCell ref="H5:K5"/>
    <mergeCell ref="L5:O5"/>
    <mergeCell ref="D6:E8"/>
    <mergeCell ref="F6:G8"/>
    <mergeCell ref="H6:I7"/>
    <mergeCell ref="J6:K8"/>
  </mergeCells>
  <pageMargins left="0.7" right="0.7" top="0.75" bottom="0.75" header="0.3" footer="0.3"/>
  <pageSetup orientation="portrait" r:id="rId1"/>
  <ignoredErrors>
    <ignoredError sqref="D15 F15:H15 J15" formulaRange="1"/>
    <ignoredError sqref="E18:G18 H18:I18 J18:K18 L12:L15 L16:L18 N15:N18 N12:N14 M12:M14 M16:M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workbookViewId="0">
      <selection activeCell="B24" sqref="B24:C24"/>
    </sheetView>
  </sheetViews>
  <sheetFormatPr defaultColWidth="9.140625" defaultRowHeight="15" x14ac:dyDescent="0.25"/>
  <cols>
    <col min="1" max="2" width="9.140625" style="18"/>
    <col min="3" max="3" width="34.85546875" style="18" customWidth="1"/>
    <col min="4" max="4" width="16" style="18" customWidth="1"/>
    <col min="5" max="7" width="15.140625" style="18" customWidth="1"/>
    <col min="8" max="8" width="14.5703125" style="18" customWidth="1"/>
    <col min="9" max="9" width="13.85546875" style="18" customWidth="1"/>
    <col min="10" max="10" width="12.85546875" style="18" customWidth="1"/>
    <col min="11" max="11" width="13.140625" style="18" customWidth="1"/>
    <col min="12" max="12" width="9.140625" style="18"/>
    <col min="13" max="13" width="12.140625" style="18" bestFit="1" customWidth="1"/>
    <col min="14" max="14" width="9.140625" style="18"/>
    <col min="15" max="15" width="9.140625" style="18" customWidth="1"/>
    <col min="16" max="16384" width="9.140625" style="18"/>
  </cols>
  <sheetData>
    <row r="2" spans="2:14" ht="15.75" x14ac:dyDescent="0.25">
      <c r="C2" s="63"/>
      <c r="D2" s="46"/>
      <c r="E2" s="46"/>
      <c r="F2" s="46"/>
      <c r="G2" s="46"/>
      <c r="H2" s="46"/>
      <c r="I2" s="46"/>
      <c r="J2" s="46"/>
      <c r="K2" s="46"/>
    </row>
    <row r="3" spans="2:14" ht="15.75" x14ac:dyDescent="0.25">
      <c r="C3" s="46"/>
      <c r="D3" s="46"/>
      <c r="E3" s="46"/>
      <c r="F3" s="46"/>
      <c r="G3" s="46"/>
      <c r="H3" s="46"/>
      <c r="I3" s="46"/>
      <c r="J3" s="46"/>
      <c r="K3" s="46"/>
    </row>
    <row r="4" spans="2:14" ht="16.5" thickBot="1" x14ac:dyDescent="0.3">
      <c r="C4" s="45" t="s">
        <v>4</v>
      </c>
      <c r="D4" s="46"/>
      <c r="E4" s="46"/>
      <c r="F4" s="46"/>
      <c r="G4" s="46"/>
      <c r="H4" s="46"/>
      <c r="I4" s="46"/>
      <c r="J4" s="46"/>
      <c r="K4" s="65" t="s">
        <v>197</v>
      </c>
    </row>
    <row r="5" spans="2:14" ht="20.100000000000001" customHeight="1" thickBot="1" x14ac:dyDescent="0.3">
      <c r="B5" s="929" t="s">
        <v>216</v>
      </c>
      <c r="C5" s="930"/>
      <c r="D5" s="930"/>
      <c r="E5" s="930"/>
      <c r="F5" s="930"/>
      <c r="G5" s="930"/>
      <c r="H5" s="930"/>
      <c r="I5" s="930"/>
      <c r="J5" s="930"/>
      <c r="K5" s="931"/>
    </row>
    <row r="6" spans="2:14" ht="19.5" customHeight="1" x14ac:dyDescent="0.25">
      <c r="B6" s="935" t="s">
        <v>178</v>
      </c>
      <c r="C6" s="939" t="s">
        <v>215</v>
      </c>
      <c r="D6" s="939" t="s">
        <v>0</v>
      </c>
      <c r="E6" s="939"/>
      <c r="F6" s="939" t="s">
        <v>74</v>
      </c>
      <c r="G6" s="939"/>
      <c r="H6" s="939" t="s">
        <v>161</v>
      </c>
      <c r="I6" s="939"/>
      <c r="J6" s="939" t="s">
        <v>191</v>
      </c>
      <c r="K6" s="941"/>
    </row>
    <row r="7" spans="2:14" ht="16.5" thickBot="1" x14ac:dyDescent="0.3">
      <c r="B7" s="936"/>
      <c r="C7" s="940"/>
      <c r="D7" s="788" t="s">
        <v>192</v>
      </c>
      <c r="E7" s="788" t="s">
        <v>193</v>
      </c>
      <c r="F7" s="788" t="s">
        <v>192</v>
      </c>
      <c r="G7" s="788" t="s">
        <v>193</v>
      </c>
      <c r="H7" s="788" t="s">
        <v>192</v>
      </c>
      <c r="I7" s="788" t="s">
        <v>193</v>
      </c>
      <c r="J7" s="390" t="s">
        <v>148</v>
      </c>
      <c r="K7" s="391" t="s">
        <v>149</v>
      </c>
    </row>
    <row r="8" spans="2:14" ht="15.75" thickBot="1" x14ac:dyDescent="0.3">
      <c r="B8" s="242">
        <v>1</v>
      </c>
      <c r="C8" s="356">
        <v>2</v>
      </c>
      <c r="D8" s="356">
        <v>3</v>
      </c>
      <c r="E8" s="356">
        <v>4</v>
      </c>
      <c r="F8" s="356">
        <v>5</v>
      </c>
      <c r="G8" s="356">
        <v>6</v>
      </c>
      <c r="H8" s="356">
        <v>7</v>
      </c>
      <c r="I8" s="356">
        <v>8</v>
      </c>
      <c r="J8" s="356">
        <v>9</v>
      </c>
      <c r="K8" s="357">
        <v>10</v>
      </c>
    </row>
    <row r="9" spans="2:14" ht="15.75" x14ac:dyDescent="0.25">
      <c r="B9" s="253"/>
      <c r="C9" s="953" t="s">
        <v>217</v>
      </c>
      <c r="D9" s="953"/>
      <c r="E9" s="384"/>
      <c r="F9" s="385"/>
      <c r="G9" s="384"/>
      <c r="H9" s="386"/>
      <c r="I9" s="386"/>
      <c r="J9" s="384"/>
      <c r="K9" s="388"/>
    </row>
    <row r="10" spans="2:14" ht="15.75" x14ac:dyDescent="0.25">
      <c r="B10" s="339" t="s">
        <v>83</v>
      </c>
      <c r="C10" s="821" t="s">
        <v>224</v>
      </c>
      <c r="D10" s="367">
        <v>6591117</v>
      </c>
      <c r="E10" s="368">
        <f>D10/D$18*100</f>
        <v>29.831975770945547</v>
      </c>
      <c r="F10" s="367">
        <v>7641570</v>
      </c>
      <c r="G10" s="387">
        <f>F10/F$18*100</f>
        <v>31.562953482254258</v>
      </c>
      <c r="H10" s="367">
        <v>7194881</v>
      </c>
      <c r="I10" s="387">
        <f>H10/H$18*100</f>
        <v>30.222009640203439</v>
      </c>
      <c r="J10" s="369">
        <f>F10/D10*100</f>
        <v>115.93740484351893</v>
      </c>
      <c r="K10" s="372">
        <f>H10/F10*100</f>
        <v>94.154486578019956</v>
      </c>
      <c r="M10" s="60"/>
      <c r="N10" s="139"/>
    </row>
    <row r="11" spans="2:14" ht="15.75" x14ac:dyDescent="0.25">
      <c r="B11" s="339" t="s">
        <v>84</v>
      </c>
      <c r="C11" s="821" t="s">
        <v>225</v>
      </c>
      <c r="D11" s="367">
        <v>1304626</v>
      </c>
      <c r="E11" s="368">
        <f t="shared" ref="E11:E17" si="0">D11/D$18*100</f>
        <v>5.9048521247833419</v>
      </c>
      <c r="F11" s="367">
        <v>1456321</v>
      </c>
      <c r="G11" s="387">
        <f t="shared" ref="G11:G17" si="1">F11/F$18*100</f>
        <v>6.015228804843769</v>
      </c>
      <c r="H11" s="367">
        <v>1781709</v>
      </c>
      <c r="I11" s="387">
        <f t="shared" ref="I11:I17" si="2">H11/H$18*100</f>
        <v>7.4840468624897651</v>
      </c>
      <c r="J11" s="369">
        <f t="shared" ref="J11:J17" si="3">F11/D11*100</f>
        <v>111.62747024817841</v>
      </c>
      <c r="K11" s="372">
        <f t="shared" ref="K11:K17" si="4">H11/F11*100</f>
        <v>122.34315099486994</v>
      </c>
      <c r="M11" s="60"/>
      <c r="N11" s="249"/>
    </row>
    <row r="12" spans="2:14" ht="15.75" x14ac:dyDescent="0.25">
      <c r="B12" s="339" t="s">
        <v>85</v>
      </c>
      <c r="C12" s="821" t="s">
        <v>226</v>
      </c>
      <c r="D12" s="367">
        <v>270604</v>
      </c>
      <c r="E12" s="368">
        <f t="shared" si="0"/>
        <v>1.224777525800399</v>
      </c>
      <c r="F12" s="367">
        <v>149197</v>
      </c>
      <c r="G12" s="387">
        <f t="shared" si="1"/>
        <v>0.6162474426972322</v>
      </c>
      <c r="H12" s="367">
        <v>101482</v>
      </c>
      <c r="I12" s="387">
        <f t="shared" si="2"/>
        <v>0.42627389977778996</v>
      </c>
      <c r="J12" s="369">
        <f t="shared" si="3"/>
        <v>55.134809537183486</v>
      </c>
      <c r="K12" s="372">
        <f t="shared" si="4"/>
        <v>68.018793943577947</v>
      </c>
      <c r="M12" s="60"/>
      <c r="N12" s="139"/>
    </row>
    <row r="13" spans="2:14" ht="15.75" x14ac:dyDescent="0.25">
      <c r="B13" s="339" t="s">
        <v>87</v>
      </c>
      <c r="C13" s="821" t="s">
        <v>227</v>
      </c>
      <c r="D13" s="367">
        <v>14325634</v>
      </c>
      <c r="E13" s="368">
        <f t="shared" si="0"/>
        <v>64.839080597633711</v>
      </c>
      <c r="F13" s="367">
        <v>15220759</v>
      </c>
      <c r="G13" s="387">
        <f t="shared" si="1"/>
        <v>62.868246745315794</v>
      </c>
      <c r="H13" s="367">
        <v>15113127</v>
      </c>
      <c r="I13" s="387">
        <f>H13/H$18*100</f>
        <v>63.48250511545902</v>
      </c>
      <c r="J13" s="369">
        <f t="shared" si="3"/>
        <v>106.24841455533488</v>
      </c>
      <c r="K13" s="372">
        <f t="shared" si="4"/>
        <v>99.292860494013468</v>
      </c>
      <c r="M13" s="60"/>
      <c r="N13" s="139"/>
    </row>
    <row r="14" spans="2:14" ht="15.75" x14ac:dyDescent="0.25">
      <c r="B14" s="339" t="s">
        <v>88</v>
      </c>
      <c r="C14" s="821" t="s">
        <v>228</v>
      </c>
      <c r="D14" s="367">
        <v>1190760</v>
      </c>
      <c r="E14" s="368">
        <f t="shared" si="0"/>
        <v>5.3894845849362287</v>
      </c>
      <c r="F14" s="367">
        <v>1120940</v>
      </c>
      <c r="G14" s="387">
        <f t="shared" si="1"/>
        <v>4.6299617848685655</v>
      </c>
      <c r="H14" s="367">
        <v>1182082</v>
      </c>
      <c r="I14" s="387">
        <f t="shared" si="2"/>
        <v>4.9653209830031884</v>
      </c>
      <c r="J14" s="369">
        <f t="shared" si="3"/>
        <v>94.136517854143577</v>
      </c>
      <c r="K14" s="372">
        <f t="shared" si="4"/>
        <v>105.45452923439255</v>
      </c>
      <c r="M14" s="60"/>
      <c r="N14" s="139"/>
    </row>
    <row r="15" spans="2:14" ht="22.35" customHeight="1" x14ac:dyDescent="0.25">
      <c r="B15" s="339" t="s">
        <v>89</v>
      </c>
      <c r="C15" s="821" t="s">
        <v>229</v>
      </c>
      <c r="D15" s="367">
        <f>D13-D14</f>
        <v>13134874</v>
      </c>
      <c r="E15" s="368">
        <f t="shared" si="0"/>
        <v>59.449596012697491</v>
      </c>
      <c r="F15" s="367">
        <f>F13-F14</f>
        <v>14099819</v>
      </c>
      <c r="G15" s="387">
        <f t="shared" si="1"/>
        <v>58.238284960447231</v>
      </c>
      <c r="H15" s="367">
        <f>H13-H14</f>
        <v>13931045</v>
      </c>
      <c r="I15" s="387">
        <f t="shared" si="2"/>
        <v>58.517184132455824</v>
      </c>
      <c r="J15" s="369">
        <f t="shared" si="3"/>
        <v>107.34643514661808</v>
      </c>
      <c r="K15" s="372">
        <f t="shared" si="4"/>
        <v>98.803005910926942</v>
      </c>
      <c r="M15" s="60"/>
      <c r="N15" s="139"/>
    </row>
    <row r="16" spans="2:14" ht="31.5" x14ac:dyDescent="0.25">
      <c r="B16" s="339" t="s">
        <v>90</v>
      </c>
      <c r="C16" s="821" t="s">
        <v>230</v>
      </c>
      <c r="D16" s="367">
        <v>531767</v>
      </c>
      <c r="E16" s="368">
        <f t="shared" si="0"/>
        <v>2.4068242544910676</v>
      </c>
      <c r="F16" s="367">
        <v>600684</v>
      </c>
      <c r="G16" s="387">
        <f t="shared" si="1"/>
        <v>2.4810819176601688</v>
      </c>
      <c r="H16" s="367">
        <v>552921</v>
      </c>
      <c r="I16" s="387">
        <f t="shared" si="2"/>
        <v>2.3225378977457618</v>
      </c>
      <c r="J16" s="369">
        <f t="shared" si="3"/>
        <v>112.9599993982327</v>
      </c>
      <c r="K16" s="372">
        <f t="shared" si="4"/>
        <v>92.048564636314595</v>
      </c>
      <c r="M16" s="60"/>
      <c r="N16" s="139"/>
    </row>
    <row r="17" spans="2:14" ht="16.5" thickBot="1" x14ac:dyDescent="0.3">
      <c r="B17" s="335" t="s">
        <v>91</v>
      </c>
      <c r="C17" s="822" t="s">
        <v>231</v>
      </c>
      <c r="D17" s="374">
        <v>261147</v>
      </c>
      <c r="E17" s="375">
        <f t="shared" si="0"/>
        <v>1.181974311282157</v>
      </c>
      <c r="F17" s="374">
        <v>262976</v>
      </c>
      <c r="G17" s="389">
        <f t="shared" si="1"/>
        <v>1.0862033920973433</v>
      </c>
      <c r="H17" s="374">
        <v>244721</v>
      </c>
      <c r="I17" s="389">
        <f t="shared" si="2"/>
        <v>1.0279475673274132</v>
      </c>
      <c r="J17" s="376">
        <f t="shared" si="3"/>
        <v>100.7003718212348</v>
      </c>
      <c r="K17" s="377">
        <f t="shared" si="4"/>
        <v>93.058301898272092</v>
      </c>
      <c r="M17" s="60"/>
      <c r="N17" s="139"/>
    </row>
    <row r="18" spans="2:14" ht="16.5" thickBot="1" x14ac:dyDescent="0.3">
      <c r="B18" s="937" t="s">
        <v>218</v>
      </c>
      <c r="C18" s="938"/>
      <c r="D18" s="114">
        <f t="shared" ref="D18:I18" si="5">D10+D11+D12+D15+D16+D17</f>
        <v>22094135</v>
      </c>
      <c r="E18" s="254">
        <f t="shared" si="5"/>
        <v>100</v>
      </c>
      <c r="F18" s="114">
        <f t="shared" si="5"/>
        <v>24210567</v>
      </c>
      <c r="G18" s="254">
        <f t="shared" si="5"/>
        <v>100</v>
      </c>
      <c r="H18" s="114">
        <f t="shared" si="5"/>
        <v>23806759</v>
      </c>
      <c r="I18" s="254">
        <f t="shared" si="5"/>
        <v>100</v>
      </c>
      <c r="J18" s="245">
        <f>F18/D18*100</f>
        <v>109.57915754565634</v>
      </c>
      <c r="K18" s="250">
        <f>H18/F18*100</f>
        <v>98.332100194101187</v>
      </c>
      <c r="M18" s="60"/>
      <c r="N18" s="139"/>
    </row>
    <row r="19" spans="2:14" ht="16.5" thickBot="1" x14ac:dyDescent="0.3">
      <c r="B19" s="251"/>
      <c r="C19" s="954" t="s">
        <v>219</v>
      </c>
      <c r="D19" s="954"/>
      <c r="E19" s="255"/>
      <c r="F19" s="252"/>
      <c r="G19" s="255"/>
      <c r="H19" s="256"/>
      <c r="I19" s="257"/>
      <c r="J19" s="257"/>
      <c r="K19" s="258"/>
      <c r="M19" s="60"/>
      <c r="N19" s="139"/>
    </row>
    <row r="20" spans="2:14" ht="15.75" x14ac:dyDescent="0.25">
      <c r="B20" s="259" t="s">
        <v>92</v>
      </c>
      <c r="C20" s="821" t="s">
        <v>232</v>
      </c>
      <c r="D20" s="256">
        <v>17604487</v>
      </c>
      <c r="E20" s="260">
        <f>D20/D$26*100</f>
        <v>79.679457919488584</v>
      </c>
      <c r="F20" s="256">
        <v>19414294</v>
      </c>
      <c r="G20" s="260">
        <f>F20/F$26*100</f>
        <v>80.189340464434395</v>
      </c>
      <c r="H20" s="256">
        <v>19177471</v>
      </c>
      <c r="I20" s="260">
        <f>H20/H$26*100</f>
        <v>80.554732376633041</v>
      </c>
      <c r="J20" s="261">
        <f>F20/D20*100</f>
        <v>110.28037340707515</v>
      </c>
      <c r="K20" s="258">
        <f>H20/F20*100</f>
        <v>98.780161668510829</v>
      </c>
      <c r="M20" s="60"/>
      <c r="N20" s="139"/>
    </row>
    <row r="21" spans="2:14" ht="15.75" x14ac:dyDescent="0.25">
      <c r="B21" s="371" t="s">
        <v>93</v>
      </c>
      <c r="C21" s="821" t="s">
        <v>233</v>
      </c>
      <c r="D21" s="367">
        <v>0</v>
      </c>
      <c r="E21" s="368">
        <f t="shared" ref="E21:E25" si="6">D21/D$26*100</f>
        <v>0</v>
      </c>
      <c r="F21" s="367">
        <v>0</v>
      </c>
      <c r="G21" s="368">
        <f t="shared" ref="G21:G25" si="7">F21/F$26*100</f>
        <v>0</v>
      </c>
      <c r="H21" s="392">
        <v>0</v>
      </c>
      <c r="I21" s="368">
        <f t="shared" ref="I21:I25" si="8">H21/H$26*100</f>
        <v>0</v>
      </c>
      <c r="J21" s="369">
        <v>0</v>
      </c>
      <c r="K21" s="372">
        <v>0</v>
      </c>
      <c r="M21" s="60"/>
      <c r="N21" s="139"/>
    </row>
    <row r="22" spans="2:14" ht="15.75" x14ac:dyDescent="0.25">
      <c r="B22" s="371" t="s">
        <v>94</v>
      </c>
      <c r="C22" s="821" t="s">
        <v>234</v>
      </c>
      <c r="D22" s="367">
        <v>862931</v>
      </c>
      <c r="E22" s="368">
        <f t="shared" si="6"/>
        <v>3.9057016715069408</v>
      </c>
      <c r="F22" s="367">
        <v>856626</v>
      </c>
      <c r="G22" s="368">
        <f t="shared" si="7"/>
        <v>3.5382318803190356</v>
      </c>
      <c r="H22" s="367">
        <v>802677</v>
      </c>
      <c r="I22" s="368">
        <f t="shared" si="8"/>
        <v>3.3716349209902954</v>
      </c>
      <c r="J22" s="369">
        <f t="shared" ref="J22:J25" si="9">F22/D22*100</f>
        <v>99.269350620153872</v>
      </c>
      <c r="K22" s="372">
        <f>H22/F22*100</f>
        <v>93.702152397895929</v>
      </c>
      <c r="M22" s="60"/>
      <c r="N22" s="139"/>
    </row>
    <row r="23" spans="2:14" ht="16.5" thickBot="1" x14ac:dyDescent="0.3">
      <c r="B23" s="373" t="s">
        <v>95</v>
      </c>
      <c r="C23" s="821" t="s">
        <v>235</v>
      </c>
      <c r="D23" s="374">
        <v>655631</v>
      </c>
      <c r="E23" s="375">
        <f t="shared" si="6"/>
        <v>2.9674436224817127</v>
      </c>
      <c r="F23" s="374">
        <v>808293</v>
      </c>
      <c r="G23" s="375">
        <f t="shared" si="7"/>
        <v>3.3385959114464354</v>
      </c>
      <c r="H23" s="374">
        <v>794156</v>
      </c>
      <c r="I23" s="375">
        <f t="shared" si="8"/>
        <v>3.3358425647102994</v>
      </c>
      <c r="J23" s="376">
        <f t="shared" si="9"/>
        <v>123.28474400996903</v>
      </c>
      <c r="K23" s="377">
        <f t="shared" ref="K23:K25" si="10">H23/F23*100</f>
        <v>98.25100551408957</v>
      </c>
      <c r="M23" s="60"/>
      <c r="N23" s="139"/>
    </row>
    <row r="24" spans="2:14" ht="16.5" thickBot="1" x14ac:dyDescent="0.3">
      <c r="B24" s="937" t="s">
        <v>220</v>
      </c>
      <c r="C24" s="938"/>
      <c r="D24" s="367"/>
      <c r="E24" s="368"/>
      <c r="F24" s="367"/>
      <c r="G24" s="368"/>
      <c r="H24" s="367"/>
      <c r="I24" s="368"/>
      <c r="J24" s="369"/>
      <c r="K24" s="372"/>
      <c r="M24" s="60"/>
      <c r="N24" s="139"/>
    </row>
    <row r="25" spans="2:14" ht="16.5" thickBot="1" x14ac:dyDescent="0.3">
      <c r="B25" s="393" t="s">
        <v>96</v>
      </c>
      <c r="C25" s="394" t="s">
        <v>221</v>
      </c>
      <c r="D25" s="395">
        <v>2971086</v>
      </c>
      <c r="E25" s="396">
        <f t="shared" si="6"/>
        <v>13.447396786522759</v>
      </c>
      <c r="F25" s="395">
        <v>3131354</v>
      </c>
      <c r="G25" s="396">
        <f t="shared" si="7"/>
        <v>12.933831743800134</v>
      </c>
      <c r="H25" s="395">
        <v>3032455</v>
      </c>
      <c r="I25" s="396">
        <f t="shared" si="8"/>
        <v>12.737790137666366</v>
      </c>
      <c r="J25" s="397">
        <f t="shared" si="9"/>
        <v>105.39425651091889</v>
      </c>
      <c r="K25" s="398">
        <f t="shared" si="10"/>
        <v>96.84165380215714</v>
      </c>
      <c r="M25" s="60"/>
      <c r="N25" s="139"/>
    </row>
    <row r="26" spans="2:14" ht="15" customHeight="1" x14ac:dyDescent="0.25">
      <c r="B26" s="955" t="s">
        <v>222</v>
      </c>
      <c r="C26" s="939"/>
      <c r="D26" s="946">
        <f t="shared" ref="D26:I26" si="11">SUM(D20:D25)</f>
        <v>22094135</v>
      </c>
      <c r="E26" s="949">
        <f t="shared" si="11"/>
        <v>100</v>
      </c>
      <c r="F26" s="946">
        <f t="shared" si="11"/>
        <v>24210567</v>
      </c>
      <c r="G26" s="948">
        <f t="shared" si="11"/>
        <v>100</v>
      </c>
      <c r="H26" s="946">
        <f t="shared" si="11"/>
        <v>23806759</v>
      </c>
      <c r="I26" s="948">
        <f t="shared" si="11"/>
        <v>100</v>
      </c>
      <c r="J26" s="949">
        <f>F26/D26*100</f>
        <v>109.57915754565634</v>
      </c>
      <c r="K26" s="951">
        <f>H26/F26*100</f>
        <v>98.332100194101187</v>
      </c>
      <c r="M26" s="60"/>
      <c r="N26" s="139"/>
    </row>
    <row r="27" spans="2:14" ht="15.75" customHeight="1" thickBot="1" x14ac:dyDescent="0.3">
      <c r="B27" s="956" t="s">
        <v>223</v>
      </c>
      <c r="C27" s="940"/>
      <c r="D27" s="947"/>
      <c r="E27" s="950"/>
      <c r="F27" s="947"/>
      <c r="G27" s="940"/>
      <c r="H27" s="947"/>
      <c r="I27" s="940"/>
      <c r="J27" s="950"/>
      <c r="K27" s="952"/>
      <c r="M27" s="60"/>
      <c r="N27" s="139"/>
    </row>
    <row r="28" spans="2:14" x14ac:dyDescent="0.25">
      <c r="N28" s="139"/>
    </row>
    <row r="30" spans="2:14" x14ac:dyDescent="0.25">
      <c r="G30" s="60"/>
      <c r="H30" s="60"/>
    </row>
  </sheetData>
  <mergeCells count="21">
    <mergeCell ref="F6:G6"/>
    <mergeCell ref="B18:C18"/>
    <mergeCell ref="B24:C24"/>
    <mergeCell ref="B26:C26"/>
    <mergeCell ref="B27:C27"/>
    <mergeCell ref="H6:I6"/>
    <mergeCell ref="J6:K6"/>
    <mergeCell ref="B6:B7"/>
    <mergeCell ref="B5:K5"/>
    <mergeCell ref="H26:H27"/>
    <mergeCell ref="I26:I27"/>
    <mergeCell ref="J26:J27"/>
    <mergeCell ref="K26:K27"/>
    <mergeCell ref="C9:D9"/>
    <mergeCell ref="C19:D19"/>
    <mergeCell ref="D26:D27"/>
    <mergeCell ref="E26:E27"/>
    <mergeCell ref="F26:F27"/>
    <mergeCell ref="G26:G27"/>
    <mergeCell ref="C6:C7"/>
    <mergeCell ref="D6:E6"/>
  </mergeCells>
  <pageMargins left="0.7" right="0.7" top="0.75" bottom="0.75" header="0.3" footer="0.3"/>
  <pageSetup orientation="portrait" r:id="rId1"/>
  <ignoredErrors>
    <ignoredError sqref="D19:I19" numberStoredAsText="1"/>
    <ignoredError sqref="F15:H15 E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workbookViewId="0">
      <selection activeCell="G32" sqref="G32"/>
    </sheetView>
  </sheetViews>
  <sheetFormatPr defaultColWidth="9.140625" defaultRowHeight="15" x14ac:dyDescent="0.25"/>
  <cols>
    <col min="1" max="1" width="9.140625" style="18"/>
    <col min="2" max="2" width="7.7109375" style="18" customWidth="1"/>
    <col min="3" max="3" width="14.5703125" style="18" customWidth="1"/>
    <col min="4" max="4" width="14.140625" style="18" customWidth="1"/>
    <col min="5" max="5" width="13.140625" style="18" customWidth="1"/>
    <col min="6" max="6" width="12.85546875" style="18" customWidth="1"/>
    <col min="7" max="7" width="12.140625" style="18" customWidth="1"/>
    <col min="8" max="8" width="13.85546875" style="18" customWidth="1"/>
    <col min="9" max="9" width="11.85546875" style="18" customWidth="1"/>
    <col min="10" max="10" width="12.140625" style="18" customWidth="1"/>
    <col min="11" max="11" width="13" style="18" customWidth="1"/>
    <col min="12" max="12" width="12.140625" style="18" customWidth="1"/>
    <col min="13" max="13" width="11.85546875" style="18" customWidth="1"/>
    <col min="14" max="14" width="13.140625" style="18" customWidth="1"/>
    <col min="15" max="16384" width="9.140625" style="18"/>
  </cols>
  <sheetData>
    <row r="2" spans="2:14" ht="15.75" x14ac:dyDescent="0.25">
      <c r="C2" s="63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2:14" ht="15.75" x14ac:dyDescent="0.25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2:14" ht="16.5" thickBot="1" x14ac:dyDescent="0.3">
      <c r="C4" s="64"/>
      <c r="D4" s="46"/>
      <c r="E4" s="46"/>
      <c r="F4" s="46"/>
      <c r="G4" s="46"/>
      <c r="H4" s="46"/>
      <c r="I4" s="46"/>
      <c r="J4" s="46"/>
      <c r="K4" s="46"/>
      <c r="L4" s="46"/>
      <c r="M4" s="46"/>
      <c r="N4" s="65" t="s">
        <v>188</v>
      </c>
    </row>
    <row r="5" spans="2:14" ht="20.100000000000001" customHeight="1" thickBot="1" x14ac:dyDescent="0.3">
      <c r="B5" s="929" t="s">
        <v>240</v>
      </c>
      <c r="C5" s="930"/>
      <c r="D5" s="930"/>
      <c r="E5" s="930"/>
      <c r="F5" s="930"/>
      <c r="G5" s="930"/>
      <c r="H5" s="930"/>
      <c r="I5" s="930"/>
      <c r="J5" s="930"/>
      <c r="K5" s="930"/>
      <c r="L5" s="930"/>
      <c r="M5" s="930"/>
      <c r="N5" s="931"/>
    </row>
    <row r="6" spans="2:14" ht="15.75" x14ac:dyDescent="0.25">
      <c r="B6" s="927" t="s">
        <v>178</v>
      </c>
      <c r="C6" s="932" t="s">
        <v>190</v>
      </c>
      <c r="D6" s="957" t="s">
        <v>0</v>
      </c>
      <c r="E6" s="957"/>
      <c r="F6" s="957"/>
      <c r="G6" s="957" t="s">
        <v>74</v>
      </c>
      <c r="H6" s="957"/>
      <c r="I6" s="957"/>
      <c r="J6" s="957" t="s">
        <v>161</v>
      </c>
      <c r="K6" s="957"/>
      <c r="L6" s="957"/>
      <c r="M6" s="958" t="s">
        <v>191</v>
      </c>
      <c r="N6" s="959"/>
    </row>
    <row r="7" spans="2:14" ht="32.25" thickBot="1" x14ac:dyDescent="0.3">
      <c r="B7" s="928"/>
      <c r="C7" s="933"/>
      <c r="D7" s="790" t="s">
        <v>236</v>
      </c>
      <c r="E7" s="790" t="s">
        <v>237</v>
      </c>
      <c r="F7" s="790" t="s">
        <v>193</v>
      </c>
      <c r="G7" s="790" t="s">
        <v>236</v>
      </c>
      <c r="H7" s="790" t="s">
        <v>237</v>
      </c>
      <c r="I7" s="790" t="s">
        <v>193</v>
      </c>
      <c r="J7" s="790" t="s">
        <v>236</v>
      </c>
      <c r="K7" s="790" t="s">
        <v>237</v>
      </c>
      <c r="L7" s="790" t="s">
        <v>193</v>
      </c>
      <c r="M7" s="680" t="s">
        <v>150</v>
      </c>
      <c r="N7" s="118" t="s">
        <v>151</v>
      </c>
    </row>
    <row r="8" spans="2:14" ht="15.75" thickBot="1" x14ac:dyDescent="0.3">
      <c r="B8" s="242">
        <v>1</v>
      </c>
      <c r="C8" s="356">
        <v>2</v>
      </c>
      <c r="D8" s="356">
        <v>3</v>
      </c>
      <c r="E8" s="356">
        <v>4</v>
      </c>
      <c r="F8" s="356">
        <v>5</v>
      </c>
      <c r="G8" s="356">
        <v>6</v>
      </c>
      <c r="H8" s="356">
        <v>7</v>
      </c>
      <c r="I8" s="356">
        <v>8</v>
      </c>
      <c r="J8" s="356">
        <v>9</v>
      </c>
      <c r="K8" s="356">
        <v>10</v>
      </c>
      <c r="L8" s="356">
        <v>11</v>
      </c>
      <c r="M8" s="356">
        <v>12</v>
      </c>
      <c r="N8" s="357">
        <v>13</v>
      </c>
    </row>
    <row r="9" spans="2:14" ht="15.75" x14ac:dyDescent="0.25">
      <c r="B9" s="358" t="s">
        <v>83</v>
      </c>
      <c r="C9" s="824" t="s">
        <v>238</v>
      </c>
      <c r="D9" s="399">
        <v>1</v>
      </c>
      <c r="E9" s="112">
        <v>775490</v>
      </c>
      <c r="F9" s="126">
        <f>E9/E11*100</f>
        <v>3.50993600790436</v>
      </c>
      <c r="G9" s="399">
        <v>1</v>
      </c>
      <c r="H9" s="112">
        <v>801261</v>
      </c>
      <c r="I9" s="126">
        <f>H9/H11*100</f>
        <v>3.3095507428636428</v>
      </c>
      <c r="J9" s="399">
        <v>1</v>
      </c>
      <c r="K9" s="112">
        <v>884476</v>
      </c>
      <c r="L9" s="126">
        <f>K9/K11*100</f>
        <v>3.7152306200100571</v>
      </c>
      <c r="M9" s="359">
        <f>H9/E9*100</f>
        <v>103.32318920940308</v>
      </c>
      <c r="N9" s="360">
        <f>K9/H9*100</f>
        <v>110.38550484798337</v>
      </c>
    </row>
    <row r="10" spans="2:14" ht="16.5" thickBot="1" x14ac:dyDescent="0.3">
      <c r="B10" s="363" t="s">
        <v>84</v>
      </c>
      <c r="C10" s="825" t="s">
        <v>239</v>
      </c>
      <c r="D10" s="400">
        <v>14</v>
      </c>
      <c r="E10" s="364">
        <v>21318645</v>
      </c>
      <c r="F10" s="132">
        <f>E10/E11*100</f>
        <v>96.490063992095642</v>
      </c>
      <c r="G10" s="400">
        <v>14</v>
      </c>
      <c r="H10" s="364">
        <v>23409306</v>
      </c>
      <c r="I10" s="132">
        <f>H10/H11*100</f>
        <v>96.690449257136351</v>
      </c>
      <c r="J10" s="400">
        <v>14</v>
      </c>
      <c r="K10" s="364">
        <v>22922283</v>
      </c>
      <c r="L10" s="132">
        <f>K10/K11*100</f>
        <v>96.284769379989939</v>
      </c>
      <c r="M10" s="365">
        <f t="shared" ref="M10:M11" si="0">H10/E10*100</f>
        <v>109.80672552125145</v>
      </c>
      <c r="N10" s="366">
        <f>K10/H10*100</f>
        <v>97.919532514120661</v>
      </c>
    </row>
    <row r="11" spans="2:14" ht="18.75" customHeight="1" thickBot="1" x14ac:dyDescent="0.3">
      <c r="B11" s="925" t="s">
        <v>196</v>
      </c>
      <c r="C11" s="926"/>
      <c r="D11" s="235">
        <f t="shared" ref="D11:J11" si="1">SUM(D9:D10)</f>
        <v>15</v>
      </c>
      <c r="E11" s="66">
        <f t="shared" si="1"/>
        <v>22094135</v>
      </c>
      <c r="F11" s="94">
        <f t="shared" si="1"/>
        <v>100</v>
      </c>
      <c r="G11" s="235">
        <f t="shared" si="1"/>
        <v>15</v>
      </c>
      <c r="H11" s="66">
        <f t="shared" si="1"/>
        <v>24210567</v>
      </c>
      <c r="I11" s="94">
        <f t="shared" si="1"/>
        <v>100</v>
      </c>
      <c r="J11" s="235">
        <f t="shared" si="1"/>
        <v>15</v>
      </c>
      <c r="K11" s="66">
        <f>K9+K10</f>
        <v>23806759</v>
      </c>
      <c r="L11" s="94">
        <f>SUM(L9:L10)</f>
        <v>100</v>
      </c>
      <c r="M11" s="263">
        <f t="shared" si="0"/>
        <v>109.57915754565634</v>
      </c>
      <c r="N11" s="138">
        <f>K11/H11*100</f>
        <v>98.332100194101187</v>
      </c>
    </row>
    <row r="13" spans="2:14" x14ac:dyDescent="0.25">
      <c r="C13" s="95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B6:B7"/>
    <mergeCell ref="B5:N5"/>
    <mergeCell ref="B11:C11"/>
    <mergeCell ref="C6:C7"/>
    <mergeCell ref="D6:F6"/>
    <mergeCell ref="G6:I6"/>
    <mergeCell ref="J6:L6"/>
    <mergeCell ref="M6:N6"/>
  </mergeCells>
  <pageMargins left="0.7" right="0.7" top="0.75" bottom="0.75" header="0.3" footer="0.3"/>
  <pageSetup paperSize="9" orientation="portrait" verticalDpi="0" r:id="rId1"/>
  <ignoredErrors>
    <ignoredError sqref="J9 J10" numberStoredAsText="1"/>
    <ignoredError sqref="G11:H11 J11 D11:E11" formulaRange="1"/>
    <ignoredError sqref="K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workbookViewId="0">
      <selection activeCell="C14" sqref="C14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ht="16.5" thickBot="1" x14ac:dyDescent="0.3">
      <c r="C2" s="7" t="s">
        <v>5</v>
      </c>
      <c r="D2" s="4"/>
      <c r="E2" s="4"/>
      <c r="F2" s="4"/>
      <c r="G2" s="4"/>
      <c r="H2" s="4"/>
      <c r="I2" s="4"/>
      <c r="J2" s="4"/>
      <c r="K2" s="4"/>
      <c r="L2" s="26" t="s">
        <v>197</v>
      </c>
    </row>
    <row r="3" spans="2:12" ht="20.100000000000001" customHeight="1" thickBot="1" x14ac:dyDescent="0.3">
      <c r="B3" s="960" t="s">
        <v>241</v>
      </c>
      <c r="C3" s="961"/>
      <c r="D3" s="961"/>
      <c r="E3" s="961"/>
      <c r="F3" s="961"/>
      <c r="G3" s="961"/>
      <c r="H3" s="961"/>
      <c r="I3" s="961"/>
      <c r="J3" s="961"/>
      <c r="K3" s="961"/>
      <c r="L3" s="962"/>
    </row>
    <row r="4" spans="2:12" ht="15.75" x14ac:dyDescent="0.25">
      <c r="B4" s="963" t="s">
        <v>178</v>
      </c>
      <c r="C4" s="967" t="s">
        <v>242</v>
      </c>
      <c r="D4" s="967" t="s">
        <v>0</v>
      </c>
      <c r="E4" s="967"/>
      <c r="F4" s="967"/>
      <c r="G4" s="967" t="s">
        <v>74</v>
      </c>
      <c r="H4" s="967"/>
      <c r="I4" s="967"/>
      <c r="J4" s="967" t="s">
        <v>161</v>
      </c>
      <c r="K4" s="967"/>
      <c r="L4" s="968"/>
    </row>
    <row r="5" spans="2:12" ht="32.25" thickBot="1" x14ac:dyDescent="0.3">
      <c r="B5" s="964"/>
      <c r="C5" s="966"/>
      <c r="D5" s="794" t="s">
        <v>192</v>
      </c>
      <c r="E5" s="794" t="s">
        <v>193</v>
      </c>
      <c r="F5" s="794" t="s">
        <v>236</v>
      </c>
      <c r="G5" s="794" t="s">
        <v>192</v>
      </c>
      <c r="H5" s="794" t="s">
        <v>193</v>
      </c>
      <c r="I5" s="794" t="s">
        <v>236</v>
      </c>
      <c r="J5" s="794" t="s">
        <v>192</v>
      </c>
      <c r="K5" s="794" t="s">
        <v>193</v>
      </c>
      <c r="L5" s="794" t="s">
        <v>236</v>
      </c>
    </row>
    <row r="6" spans="2:12" ht="15.75" thickBot="1" x14ac:dyDescent="0.3">
      <c r="B6" s="415">
        <v>1</v>
      </c>
      <c r="C6" s="264">
        <v>2</v>
      </c>
      <c r="D6" s="264">
        <v>3</v>
      </c>
      <c r="E6" s="264">
        <v>4</v>
      </c>
      <c r="F6" s="264">
        <v>5</v>
      </c>
      <c r="G6" s="264">
        <v>6</v>
      </c>
      <c r="H6" s="264">
        <v>7</v>
      </c>
      <c r="I6" s="264">
        <v>8</v>
      </c>
      <c r="J6" s="264">
        <v>9</v>
      </c>
      <c r="K6" s="264">
        <v>10</v>
      </c>
      <c r="L6" s="265">
        <v>11</v>
      </c>
    </row>
    <row r="7" spans="2:12" ht="15.75" x14ac:dyDescent="0.25">
      <c r="B7" s="296" t="s">
        <v>83</v>
      </c>
      <c r="C7" s="821" t="s">
        <v>243</v>
      </c>
      <c r="D7" s="150">
        <v>12456111</v>
      </c>
      <c r="E7" s="404">
        <f>D7/D$12*100</f>
        <v>56.377454921860483</v>
      </c>
      <c r="F7" s="405">
        <v>3</v>
      </c>
      <c r="G7" s="150">
        <v>13686527</v>
      </c>
      <c r="H7" s="404">
        <f>G7/G$12*100</f>
        <v>56.531212176897796</v>
      </c>
      <c r="I7" s="405">
        <v>3</v>
      </c>
      <c r="J7" s="406">
        <v>13027678</v>
      </c>
      <c r="K7" s="404">
        <f>J7/J$12*100</f>
        <v>54.722602098000827</v>
      </c>
      <c r="L7" s="407">
        <v>3</v>
      </c>
    </row>
    <row r="8" spans="2:12" ht="15.75" x14ac:dyDescent="0.25">
      <c r="B8" s="297" t="s">
        <v>84</v>
      </c>
      <c r="C8" s="821" t="s">
        <v>244</v>
      </c>
      <c r="D8" s="149">
        <v>6075531</v>
      </c>
      <c r="E8" s="402">
        <f t="shared" ref="E8:E11" si="0">D8/D$12*100</f>
        <v>27.498388146899615</v>
      </c>
      <c r="F8" s="403">
        <v>5</v>
      </c>
      <c r="G8" s="149">
        <v>6645925</v>
      </c>
      <c r="H8" s="402">
        <f t="shared" ref="H8:H11" si="1">G8/G$12*100</f>
        <v>27.450513653810749</v>
      </c>
      <c r="I8" s="403">
        <v>5</v>
      </c>
      <c r="J8" s="149">
        <v>6740224</v>
      </c>
      <c r="K8" s="402">
        <f t="shared" ref="K8:K11" si="2">J8/J$12*100</f>
        <v>28.312228472594697</v>
      </c>
      <c r="L8" s="408">
        <v>5</v>
      </c>
    </row>
    <row r="9" spans="2:12" ht="15.75" x14ac:dyDescent="0.25">
      <c r="B9" s="297" t="s">
        <v>85</v>
      </c>
      <c r="C9" s="821" t="s">
        <v>245</v>
      </c>
      <c r="D9" s="149">
        <v>2168293</v>
      </c>
      <c r="E9" s="402">
        <f t="shared" si="0"/>
        <v>9.8138849970818054</v>
      </c>
      <c r="F9" s="403">
        <v>3</v>
      </c>
      <c r="G9" s="149">
        <v>3451044</v>
      </c>
      <c r="H9" s="402">
        <f t="shared" si="1"/>
        <v>14.254288220511317</v>
      </c>
      <c r="I9" s="403">
        <v>5</v>
      </c>
      <c r="J9" s="149">
        <v>3653551</v>
      </c>
      <c r="K9" s="402">
        <f t="shared" si="2"/>
        <v>15.346696289066477</v>
      </c>
      <c r="L9" s="408">
        <v>5</v>
      </c>
    </row>
    <row r="10" spans="2:12" ht="15.75" x14ac:dyDescent="0.25">
      <c r="B10" s="297" t="s">
        <v>87</v>
      </c>
      <c r="C10" s="821" t="s">
        <v>246</v>
      </c>
      <c r="D10" s="149">
        <v>1394200</v>
      </c>
      <c r="E10" s="402">
        <f t="shared" si="0"/>
        <v>6.3102719341580915</v>
      </c>
      <c r="F10" s="403">
        <v>4</v>
      </c>
      <c r="G10" s="149">
        <v>427071</v>
      </c>
      <c r="H10" s="402">
        <f t="shared" si="1"/>
        <v>1.7639859487801339</v>
      </c>
      <c r="I10" s="403">
        <v>2</v>
      </c>
      <c r="J10" s="149">
        <v>385306</v>
      </c>
      <c r="K10" s="402">
        <f t="shared" si="2"/>
        <v>1.6184731403380024</v>
      </c>
      <c r="L10" s="408">
        <v>2</v>
      </c>
    </row>
    <row r="11" spans="2:12" ht="16.5" thickBot="1" x14ac:dyDescent="0.3">
      <c r="B11" s="409" t="s">
        <v>88</v>
      </c>
      <c r="C11" s="822" t="s">
        <v>247</v>
      </c>
      <c r="D11" s="411">
        <v>0</v>
      </c>
      <c r="E11" s="412">
        <f t="shared" si="0"/>
        <v>0</v>
      </c>
      <c r="F11" s="413">
        <v>0</v>
      </c>
      <c r="G11" s="411">
        <v>0</v>
      </c>
      <c r="H11" s="412">
        <f t="shared" si="1"/>
        <v>0</v>
      </c>
      <c r="I11" s="413">
        <v>0</v>
      </c>
      <c r="J11" s="411">
        <v>0</v>
      </c>
      <c r="K11" s="412">
        <f t="shared" si="2"/>
        <v>0</v>
      </c>
      <c r="L11" s="414">
        <v>0</v>
      </c>
    </row>
    <row r="12" spans="2:12" ht="20.100000000000001" customHeight="1" thickBot="1" x14ac:dyDescent="0.3">
      <c r="B12" s="965" t="s">
        <v>196</v>
      </c>
      <c r="C12" s="966"/>
      <c r="D12" s="267">
        <f>SUM(D7:D11)</f>
        <v>22094135</v>
      </c>
      <c r="E12" s="40">
        <f>SUM(E7:E11)</f>
        <v>100</v>
      </c>
      <c r="F12" s="24">
        <f t="shared" ref="F12:L12" si="3">SUM(F7:F11)</f>
        <v>15</v>
      </c>
      <c r="G12" s="267">
        <f t="shared" si="3"/>
        <v>24210567</v>
      </c>
      <c r="H12" s="40">
        <f t="shared" si="3"/>
        <v>99.999999999999986</v>
      </c>
      <c r="I12" s="24">
        <f t="shared" si="3"/>
        <v>15</v>
      </c>
      <c r="J12" s="267">
        <f t="shared" si="3"/>
        <v>23806759</v>
      </c>
      <c r="K12" s="40">
        <f t="shared" si="3"/>
        <v>99.999999999999986</v>
      </c>
      <c r="L12" s="52">
        <f t="shared" si="3"/>
        <v>15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3:L3"/>
    <mergeCell ref="B4:B5"/>
    <mergeCell ref="B12:C12"/>
    <mergeCell ref="C4:C5"/>
    <mergeCell ref="D4:F4"/>
    <mergeCell ref="G4:I4"/>
    <mergeCell ref="J4:L4"/>
  </mergeCells>
  <pageMargins left="0.7" right="0.7" top="0.75" bottom="0.75" header="0.3" footer="0.3"/>
  <pageSetup orientation="portrait" r:id="rId1"/>
  <ignoredErrors>
    <ignoredError sqref="D12 F12:G12 I12:J12 L1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workbookViewId="0">
      <selection activeCell="C10" sqref="C10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1" spans="2:13" ht="15.75" x14ac:dyDescent="0.25">
      <c r="C1" s="4"/>
      <c r="D1" s="4"/>
      <c r="E1" s="4"/>
      <c r="F1" s="4"/>
      <c r="G1" s="4"/>
      <c r="H1" s="4"/>
      <c r="I1" s="4"/>
      <c r="J1" s="4"/>
      <c r="K1" s="4"/>
    </row>
    <row r="2" spans="2:13" ht="16.5" thickBot="1" x14ac:dyDescent="0.3">
      <c r="C2" s="3" t="s">
        <v>6</v>
      </c>
      <c r="D2" s="4"/>
      <c r="E2" s="4"/>
      <c r="F2" s="4"/>
      <c r="G2" s="4"/>
      <c r="H2" s="4"/>
      <c r="I2" s="4"/>
      <c r="J2" s="4"/>
      <c r="K2" s="26" t="s">
        <v>211</v>
      </c>
    </row>
    <row r="3" spans="2:13" ht="20.100000000000001" customHeight="1" thickBot="1" x14ac:dyDescent="0.3">
      <c r="B3" s="969" t="s">
        <v>248</v>
      </c>
      <c r="C3" s="970"/>
      <c r="D3" s="970"/>
      <c r="E3" s="970"/>
      <c r="F3" s="970"/>
      <c r="G3" s="970"/>
      <c r="H3" s="970"/>
      <c r="I3" s="970"/>
      <c r="J3" s="970"/>
      <c r="K3" s="971"/>
    </row>
    <row r="4" spans="2:13" ht="15.75" x14ac:dyDescent="0.25">
      <c r="B4" s="963" t="s">
        <v>178</v>
      </c>
      <c r="C4" s="974" t="s">
        <v>224</v>
      </c>
      <c r="D4" s="974" t="s">
        <v>0</v>
      </c>
      <c r="E4" s="974"/>
      <c r="F4" s="974" t="s">
        <v>74</v>
      </c>
      <c r="G4" s="974"/>
      <c r="H4" s="974" t="s">
        <v>161</v>
      </c>
      <c r="I4" s="974"/>
      <c r="J4" s="974" t="s">
        <v>191</v>
      </c>
      <c r="K4" s="975"/>
    </row>
    <row r="5" spans="2:13" ht="16.5" thickBot="1" x14ac:dyDescent="0.3">
      <c r="B5" s="964"/>
      <c r="C5" s="973"/>
      <c r="D5" s="790" t="s">
        <v>192</v>
      </c>
      <c r="E5" s="790" t="s">
        <v>193</v>
      </c>
      <c r="F5" s="790" t="s">
        <v>192</v>
      </c>
      <c r="G5" s="790" t="s">
        <v>193</v>
      </c>
      <c r="H5" s="790" t="s">
        <v>192</v>
      </c>
      <c r="I5" s="790" t="s">
        <v>193</v>
      </c>
      <c r="J5" s="233" t="s">
        <v>148</v>
      </c>
      <c r="K5" s="232" t="s">
        <v>149</v>
      </c>
    </row>
    <row r="6" spans="2:13" ht="15.75" thickBot="1" x14ac:dyDescent="0.3">
      <c r="B6" s="270">
        <v>1</v>
      </c>
      <c r="C6" s="264">
        <v>2</v>
      </c>
      <c r="D6" s="264">
        <v>3</v>
      </c>
      <c r="E6" s="264">
        <v>4</v>
      </c>
      <c r="F6" s="264">
        <v>5</v>
      </c>
      <c r="G6" s="264">
        <v>6</v>
      </c>
      <c r="H6" s="264">
        <v>7</v>
      </c>
      <c r="I6" s="264">
        <v>8</v>
      </c>
      <c r="J6" s="264">
        <v>9</v>
      </c>
      <c r="K6" s="265">
        <v>10</v>
      </c>
    </row>
    <row r="7" spans="2:13" ht="18" customHeight="1" x14ac:dyDescent="0.25">
      <c r="B7" s="273" t="s">
        <v>83</v>
      </c>
      <c r="C7" s="821" t="s">
        <v>249</v>
      </c>
      <c r="D7" s="145">
        <v>910481</v>
      </c>
      <c r="E7" s="144">
        <f>D7/D$12*100</f>
        <v>13.813758730121162</v>
      </c>
      <c r="F7" s="145">
        <v>1004445</v>
      </c>
      <c r="G7" s="144">
        <f>F7/F$12*100</f>
        <v>13.144484706676771</v>
      </c>
      <c r="H7" s="274">
        <v>1253726</v>
      </c>
      <c r="I7" s="275">
        <f>H7/H$12*100</f>
        <v>17.425249979812037</v>
      </c>
      <c r="J7" s="146">
        <f>F7/D7*100</f>
        <v>110.32025929151735</v>
      </c>
      <c r="K7" s="147">
        <f>H7/F7*100</f>
        <v>124.81778494591541</v>
      </c>
      <c r="L7" s="51"/>
      <c r="M7" s="125"/>
    </row>
    <row r="8" spans="2:13" ht="18" customHeight="1" x14ac:dyDescent="0.25">
      <c r="B8" s="276" t="s">
        <v>84</v>
      </c>
      <c r="C8" s="821" t="s">
        <v>250</v>
      </c>
      <c r="D8" s="33">
        <v>4002281</v>
      </c>
      <c r="E8" s="36">
        <f t="shared" ref="E8:E11" si="0">D8/D$12*100</f>
        <v>60.722347972278442</v>
      </c>
      <c r="F8" s="33">
        <v>4329659</v>
      </c>
      <c r="G8" s="36">
        <f t="shared" ref="G8:G11" si="1">F8/F$12*100</f>
        <v>56.65928598442467</v>
      </c>
      <c r="H8" s="268">
        <v>4097605</v>
      </c>
      <c r="I8" s="269">
        <f>H8/H$12*100</f>
        <v>56.951671612080865</v>
      </c>
      <c r="J8" s="39">
        <f t="shared" ref="J8:J11" si="2">F8/D8*100</f>
        <v>108.17978547733156</v>
      </c>
      <c r="K8" s="35">
        <f t="shared" ref="K8:K12" si="3">H8/F8*100</f>
        <v>94.640363132523831</v>
      </c>
      <c r="L8" s="51"/>
      <c r="M8" s="51"/>
    </row>
    <row r="9" spans="2:13" ht="30" customHeight="1" x14ac:dyDescent="0.25">
      <c r="B9" s="276" t="s">
        <v>85</v>
      </c>
      <c r="C9" s="821" t="s">
        <v>251</v>
      </c>
      <c r="D9" s="33">
        <v>38746</v>
      </c>
      <c r="E9" s="36">
        <f t="shared" si="0"/>
        <v>0.58785180114387281</v>
      </c>
      <c r="F9" s="33">
        <v>48611</v>
      </c>
      <c r="G9" s="36">
        <f t="shared" si="1"/>
        <v>0.63613890862741551</v>
      </c>
      <c r="H9" s="268">
        <v>36080</v>
      </c>
      <c r="I9" s="269">
        <f>H9/H$12*100</f>
        <v>0.50146764067397365</v>
      </c>
      <c r="J9" s="39">
        <f t="shared" si="2"/>
        <v>125.46069271666754</v>
      </c>
      <c r="K9" s="35">
        <f t="shared" si="3"/>
        <v>74.221883935734709</v>
      </c>
      <c r="L9" s="51"/>
      <c r="M9" s="51"/>
    </row>
    <row r="10" spans="2:13" ht="30" customHeight="1" x14ac:dyDescent="0.25">
      <c r="B10" s="276" t="s">
        <v>87</v>
      </c>
      <c r="C10" s="821" t="s">
        <v>252</v>
      </c>
      <c r="D10" s="33">
        <v>1639544</v>
      </c>
      <c r="E10" s="36">
        <f t="shared" si="0"/>
        <v>24.875055320668711</v>
      </c>
      <c r="F10" s="33">
        <v>2258758</v>
      </c>
      <c r="G10" s="36">
        <f t="shared" si="1"/>
        <v>29.558821027616052</v>
      </c>
      <c r="H10" s="268">
        <v>1807465</v>
      </c>
      <c r="I10" s="269">
        <f>H10/H$12*100</f>
        <v>25.121541273580476</v>
      </c>
      <c r="J10" s="39">
        <f t="shared" si="2"/>
        <v>137.76745241359794</v>
      </c>
      <c r="K10" s="35">
        <f t="shared" si="3"/>
        <v>80.020303193170761</v>
      </c>
      <c r="L10" s="51"/>
      <c r="M10" s="51"/>
    </row>
    <row r="11" spans="2:13" ht="21" customHeight="1" thickBot="1" x14ac:dyDescent="0.3">
      <c r="B11" s="277" t="s">
        <v>88</v>
      </c>
      <c r="C11" s="822" t="s">
        <v>253</v>
      </c>
      <c r="D11" s="278">
        <v>65</v>
      </c>
      <c r="E11" s="279">
        <f t="shared" si="0"/>
        <v>9.8617578780652807E-4</v>
      </c>
      <c r="F11" s="278">
        <v>97</v>
      </c>
      <c r="G11" s="279">
        <f t="shared" si="1"/>
        <v>1.269372655095746E-3</v>
      </c>
      <c r="H11" s="280">
        <v>5</v>
      </c>
      <c r="I11" s="281">
        <f>H11/H$12*100</f>
        <v>6.9493852643289029E-5</v>
      </c>
      <c r="J11" s="282">
        <f t="shared" si="2"/>
        <v>149.23076923076923</v>
      </c>
      <c r="K11" s="38">
        <f t="shared" si="3"/>
        <v>5.1546391752577314</v>
      </c>
      <c r="L11" s="51"/>
      <c r="M11" s="51"/>
    </row>
    <row r="12" spans="2:13" ht="19.5" customHeight="1" thickBot="1" x14ac:dyDescent="0.3">
      <c r="B12" s="972" t="s">
        <v>196</v>
      </c>
      <c r="C12" s="973"/>
      <c r="D12" s="34">
        <f t="shared" ref="D12:I12" si="4">SUM(D7:D11)</f>
        <v>6591117</v>
      </c>
      <c r="E12" s="137">
        <f t="shared" si="4"/>
        <v>99.999999999999986</v>
      </c>
      <c r="F12" s="34">
        <f t="shared" si="4"/>
        <v>7641570</v>
      </c>
      <c r="G12" s="137">
        <f t="shared" si="4"/>
        <v>100.00000000000001</v>
      </c>
      <c r="H12" s="271">
        <f t="shared" si="4"/>
        <v>7194881</v>
      </c>
      <c r="I12" s="272">
        <f t="shared" si="4"/>
        <v>100.00000000000001</v>
      </c>
      <c r="J12" s="137">
        <f>F12/D12*100</f>
        <v>115.93740484351893</v>
      </c>
      <c r="K12" s="37">
        <f t="shared" si="3"/>
        <v>94.154486578019956</v>
      </c>
      <c r="L12" s="51"/>
      <c r="M12" s="51"/>
    </row>
    <row r="13" spans="2:13" ht="15.75" x14ac:dyDescent="0.25">
      <c r="C13" s="4"/>
      <c r="D13" s="4"/>
      <c r="E13" s="4"/>
      <c r="F13" s="4"/>
      <c r="G13" s="4"/>
      <c r="H13" s="4"/>
      <c r="I13" s="4"/>
      <c r="J13" s="4"/>
      <c r="K13" s="4"/>
    </row>
    <row r="14" spans="2:13" x14ac:dyDescent="0.25">
      <c r="H14" s="51"/>
    </row>
    <row r="15" spans="2:13" x14ac:dyDescent="0.25">
      <c r="H15" s="125"/>
    </row>
  </sheetData>
  <mergeCells count="8">
    <mergeCell ref="B4:B5"/>
    <mergeCell ref="B3:K3"/>
    <mergeCell ref="B12:C12"/>
    <mergeCell ref="C4:C5"/>
    <mergeCell ref="D4:E4"/>
    <mergeCell ref="F4:G4"/>
    <mergeCell ref="H4:I4"/>
    <mergeCell ref="J4:K4"/>
  </mergeCells>
  <pageMargins left="0.7" right="0.7" top="0.75" bottom="0.75" header="0.3" footer="0.3"/>
  <pageSetup orientation="portrait" r:id="rId1"/>
  <ignoredErrors>
    <ignoredError sqref="D12 F12 H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5</vt:i4>
      </vt:variant>
    </vt:vector>
  </HeadingPairs>
  <TitlesOfParts>
    <vt:vector size="55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'Table 10'!_ftn1</vt:lpstr>
      <vt:lpstr>'Table 31'!_ftn2</vt:lpstr>
      <vt:lpstr>'Table 31'!_ftn3</vt:lpstr>
      <vt:lpstr>'Table 10'!_ftnref1</vt:lpstr>
      <vt:lpstr>'Table 5'!_Hlk24466834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2021-01-15T07:50:40Z</dcterms:modified>
</cp:coreProperties>
</file>