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8_{8620B4A8-85F2-45DB-B031-85D6CE92C4E6}" xr6:coauthVersionLast="46" xr6:coauthVersionMax="46" xr10:uidLastSave="{00000000-0000-0000-0000-000000000000}"/>
  <bookViews>
    <workbookView xWindow="0" yWindow="600" windowWidth="28800" windowHeight="15600" firstSheet="52" activeTab="62" xr2:uid="{00000000-000D-0000-FFFF-FFFF00000000}"/>
  </bookViews>
  <sheets>
    <sheet name="Pregled tabela" sheetId="80" r:id="rId1"/>
    <sheet name="Tabela 1" sheetId="83" r:id="rId2"/>
    <sheet name="Tabela 2" sheetId="55" r:id="rId3"/>
    <sheet name="Tabela 3" sheetId="2" r:id="rId4"/>
    <sheet name="Tabela 4" sheetId="3" r:id="rId5"/>
    <sheet name="Tabela 5" sheetId="79" r:id="rId6"/>
    <sheet name="Tabela 6" sheetId="4" r:id="rId7"/>
    <sheet name="Tabela 7" sheetId="5" r:id="rId8"/>
    <sheet name="Tabela 8" sheetId="6" r:id="rId9"/>
    <sheet name="Tabela 9" sheetId="7" r:id="rId10"/>
    <sheet name="Tabela 10" sheetId="8" r:id="rId11"/>
    <sheet name="Tabla 11" sheetId="9" r:id="rId12"/>
    <sheet name="Tabela 12" sheetId="10" r:id="rId13"/>
    <sheet name="Tabela 13" sheetId="11" r:id="rId14"/>
    <sheet name="Tabela 14" sheetId="12" r:id="rId15"/>
    <sheet name="Tabela 15" sheetId="13" r:id="rId16"/>
    <sheet name="Tabela 16" sheetId="14" r:id="rId17"/>
    <sheet name="Tabela 17" sheetId="54" r:id="rId18"/>
    <sheet name="Tabela 18" sheetId="15" r:id="rId19"/>
    <sheet name="Tabela 19" sheetId="16" r:id="rId20"/>
    <sheet name="Tabela 20" sheetId="17" r:id="rId21"/>
    <sheet name="Tabela 21" sheetId="18" r:id="rId22"/>
    <sheet name="Tabela 22" sheetId="22" r:id="rId23"/>
    <sheet name="Tabela 23" sheetId="67" r:id="rId24"/>
    <sheet name="Tabela 24" sheetId="68" r:id="rId25"/>
    <sheet name="Tabela 25" sheetId="23" r:id="rId26"/>
    <sheet name="Tabela 26" sheetId="69" r:id="rId27"/>
    <sheet name="Tabela 27" sheetId="27" r:id="rId28"/>
    <sheet name="Tabela 28" sheetId="28" r:id="rId29"/>
    <sheet name="Tabela 29" sheetId="29" r:id="rId30"/>
    <sheet name="Tabela 30" sheetId="30" r:id="rId31"/>
    <sheet name="Tabela 31" sheetId="31" r:id="rId32"/>
    <sheet name="Tabela 32" sheetId="32" r:id="rId33"/>
    <sheet name="Tabela 33" sheetId="33" r:id="rId34"/>
    <sheet name="Tabela 34" sheetId="34" r:id="rId35"/>
    <sheet name="Tabela 35" sheetId="35" r:id="rId36"/>
    <sheet name="Tabela 36" sheetId="92" r:id="rId37"/>
    <sheet name="Tabela 37" sheetId="57" r:id="rId38"/>
    <sheet name="Tabela 38" sheetId="36" r:id="rId39"/>
    <sheet name="Tabela 39" sheetId="37" r:id="rId40"/>
    <sheet name="Tabela 40" sheetId="38" r:id="rId41"/>
    <sheet name="Tabela 41" sheetId="39" r:id="rId42"/>
    <sheet name="Tabela 42" sheetId="40" r:id="rId43"/>
    <sheet name="Tabela 43" sheetId="41" r:id="rId44"/>
    <sheet name="Tabela 44" sheetId="81" r:id="rId45"/>
    <sheet name="Tabela 45" sheetId="82" r:id="rId46"/>
    <sheet name="Tabela 46" sheetId="58" r:id="rId47"/>
    <sheet name="Tabela 47" sheetId="43" r:id="rId48"/>
    <sheet name="Tabela 48" sheetId="44" r:id="rId49"/>
    <sheet name="Tabela 49" sheetId="45" r:id="rId50"/>
    <sheet name="Tabela 50" sheetId="46" r:id="rId51"/>
    <sheet name="Tabela 51" sheetId="49" r:id="rId52"/>
    <sheet name="Tabela 52" sheetId="50" r:id="rId53"/>
    <sheet name="Tabela 53" sheetId="51" r:id="rId54"/>
    <sheet name="Tabela 54" sheetId="20" r:id="rId55"/>
    <sheet name="Tabela 55" sheetId="84" r:id="rId56"/>
    <sheet name="Tabela 56" sheetId="85" r:id="rId57"/>
    <sheet name="Tabela 57" sheetId="86" r:id="rId58"/>
    <sheet name="Tabela 58" sheetId="87" r:id="rId59"/>
    <sheet name="Tabela 59" sheetId="88" r:id="rId60"/>
    <sheet name="Tabela 60" sheetId="89" r:id="rId61"/>
    <sheet name="Tabela 61" sheetId="90" r:id="rId62"/>
    <sheet name="Tabela 62" sheetId="91" r:id="rId63"/>
  </sheets>
  <definedNames>
    <definedName name="_ftn1" localSheetId="12">'Tabela 12'!$B$17</definedName>
    <definedName name="_ftn2" localSheetId="33">'Tabela 33'!#REF!</definedName>
    <definedName name="_ftn3" localSheetId="33">'Tabela 33'!$B$14</definedName>
    <definedName name="_ftnref1" localSheetId="12">'Tabela 12'!$C$13</definedName>
    <definedName name="_Hlk24466834" localSheetId="7">'Tabela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84" l="1"/>
  <c r="H10" i="84"/>
  <c r="J12" i="88"/>
  <c r="I12" i="88"/>
  <c r="H12" i="88"/>
  <c r="G12" i="88"/>
  <c r="F12" i="88"/>
  <c r="E12" i="88"/>
  <c r="D12" i="88"/>
  <c r="C12" i="88"/>
  <c r="J12" i="87"/>
  <c r="I12" i="87"/>
  <c r="H12" i="87"/>
  <c r="G12" i="87"/>
  <c r="F12" i="87"/>
  <c r="E12" i="87"/>
  <c r="D12" i="87"/>
  <c r="C12" i="87"/>
  <c r="I11" i="86"/>
  <c r="H11" i="86"/>
  <c r="H10" i="86"/>
  <c r="I10" i="86"/>
  <c r="I9" i="86"/>
  <c r="H9" i="86"/>
  <c r="I11" i="84"/>
  <c r="I10" i="84"/>
  <c r="I9" i="84"/>
  <c r="H9" i="84"/>
  <c r="G11" i="86"/>
  <c r="F11" i="86"/>
  <c r="E11" i="86"/>
  <c r="D11" i="86"/>
  <c r="J12" i="85"/>
  <c r="I12" i="85"/>
  <c r="H12" i="85"/>
  <c r="G12" i="85"/>
  <c r="F12" i="85"/>
  <c r="E12" i="85"/>
  <c r="D12" i="85"/>
  <c r="C12" i="85"/>
  <c r="E11" i="84" l="1"/>
  <c r="D11" i="84"/>
  <c r="G11" i="84"/>
  <c r="F11" i="84"/>
  <c r="K12" i="11" l="1"/>
  <c r="H11" i="50"/>
  <c r="H15" i="49"/>
  <c r="D13" i="43"/>
  <c r="E13" i="43"/>
  <c r="F13" i="43"/>
  <c r="J8" i="37"/>
  <c r="J9" i="37"/>
  <c r="J10" i="37"/>
  <c r="L12" i="67"/>
  <c r="I12" i="67"/>
  <c r="F10" i="27"/>
  <c r="I12" i="16"/>
  <c r="I11" i="16"/>
  <c r="I10" i="16"/>
  <c r="E14" i="92"/>
  <c r="F12" i="92"/>
  <c r="F14" i="92" s="1"/>
  <c r="E12" i="92"/>
  <c r="H12" i="92" s="1"/>
  <c r="D14" i="92"/>
  <c r="D12" i="92"/>
  <c r="H13" i="92"/>
  <c r="H11" i="92"/>
  <c r="H10" i="92"/>
  <c r="H9" i="92"/>
  <c r="H8" i="92"/>
  <c r="G9" i="92"/>
  <c r="G11" i="92"/>
  <c r="G13" i="92"/>
  <c r="G8" i="92"/>
  <c r="H14" i="92" l="1"/>
  <c r="G14" i="92"/>
  <c r="G12" i="92"/>
  <c r="J22" i="81"/>
  <c r="F22" i="81"/>
  <c r="I21" i="81"/>
  <c r="H21" i="81"/>
  <c r="D21" i="81"/>
  <c r="J19" i="81"/>
  <c r="J20" i="81"/>
  <c r="J18" i="81"/>
  <c r="J21" i="81" s="1"/>
  <c r="F19" i="81"/>
  <c r="F20" i="81"/>
  <c r="F18" i="81"/>
  <c r="G10" i="91"/>
  <c r="F10" i="91"/>
  <c r="E10" i="91"/>
  <c r="D10" i="91"/>
  <c r="I9" i="91"/>
  <c r="H9" i="91"/>
  <c r="G11" i="90"/>
  <c r="F11" i="90"/>
  <c r="E11" i="90"/>
  <c r="D11" i="90"/>
  <c r="I10" i="90"/>
  <c r="H10" i="90"/>
  <c r="I9" i="90"/>
  <c r="H9" i="90"/>
  <c r="I8" i="90"/>
  <c r="H8" i="90"/>
  <c r="G11" i="89"/>
  <c r="F11" i="89"/>
  <c r="E11" i="89"/>
  <c r="D11" i="89"/>
  <c r="H11" i="89" s="1"/>
  <c r="I10" i="89"/>
  <c r="H10" i="89"/>
  <c r="I9" i="89"/>
  <c r="H9" i="89"/>
  <c r="I8" i="89"/>
  <c r="H8" i="89"/>
  <c r="H11" i="90" l="1"/>
  <c r="I11" i="89"/>
  <c r="I11" i="90"/>
  <c r="H10" i="91"/>
  <c r="I10" i="91"/>
  <c r="H13" i="20" l="1"/>
  <c r="H10" i="20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E25" i="82" s="1"/>
  <c r="D14" i="82"/>
  <c r="D25" i="82" s="1"/>
  <c r="F11" i="82"/>
  <c r="F12" i="82"/>
  <c r="F13" i="82"/>
  <c r="L13" i="82" s="1"/>
  <c r="F10" i="82"/>
  <c r="L10" i="82" s="1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L12" i="81" s="1"/>
  <c r="F13" i="81"/>
  <c r="F14" i="81"/>
  <c r="F15" i="81"/>
  <c r="F10" i="81"/>
  <c r="L10" i="81" s="1"/>
  <c r="E21" i="81"/>
  <c r="F21" i="81"/>
  <c r="L21" i="81" s="1"/>
  <c r="E16" i="81"/>
  <c r="D16" i="81"/>
  <c r="D23" i="81" s="1"/>
  <c r="L23" i="82" l="1"/>
  <c r="L14" i="81"/>
  <c r="J16" i="81"/>
  <c r="F16" i="81"/>
  <c r="J23" i="81"/>
  <c r="K11" i="81" s="1"/>
  <c r="L15" i="81"/>
  <c r="L11" i="81"/>
  <c r="E23" i="81"/>
  <c r="F23" i="81"/>
  <c r="G12" i="81" s="1"/>
  <c r="L16" i="81"/>
  <c r="L13" i="81"/>
  <c r="F21" i="82"/>
  <c r="L11" i="82"/>
  <c r="J14" i="82"/>
  <c r="L18" i="82"/>
  <c r="L16" i="82"/>
  <c r="L17" i="82"/>
  <c r="L19" i="82"/>
  <c r="L22" i="82"/>
  <c r="I25" i="82"/>
  <c r="F14" i="82"/>
  <c r="F25" i="82" s="1"/>
  <c r="G19" i="82" s="1"/>
  <c r="L20" i="82"/>
  <c r="J21" i="82"/>
  <c r="L21" i="82" s="1"/>
  <c r="H25" i="82"/>
  <c r="L24" i="82"/>
  <c r="K15" i="81" l="1"/>
  <c r="K22" i="81"/>
  <c r="K18" i="81"/>
  <c r="K12" i="81"/>
  <c r="K21" i="81"/>
  <c r="K19" i="81"/>
  <c r="K20" i="81"/>
  <c r="K10" i="81"/>
  <c r="K13" i="81"/>
  <c r="K16" i="81"/>
  <c r="K14" i="81"/>
  <c r="G14" i="81"/>
  <c r="G11" i="81"/>
  <c r="G13" i="81"/>
  <c r="G15" i="81"/>
  <c r="G16" i="81"/>
  <c r="L23" i="81"/>
  <c r="G21" i="81"/>
  <c r="G19" i="81"/>
  <c r="G20" i="81"/>
  <c r="G22" i="81"/>
  <c r="G18" i="81"/>
  <c r="G10" i="81"/>
  <c r="L14" i="82"/>
  <c r="G22" i="82"/>
  <c r="G13" i="82"/>
  <c r="G14" i="82"/>
  <c r="G12" i="82"/>
  <c r="G23" i="82"/>
  <c r="G11" i="82"/>
  <c r="G24" i="82"/>
  <c r="G18" i="82"/>
  <c r="G21" i="82"/>
  <c r="J25" i="82"/>
  <c r="K16" i="82" s="1"/>
  <c r="G17" i="82"/>
  <c r="G10" i="82"/>
  <c r="G20" i="82"/>
  <c r="G16" i="82"/>
  <c r="K23" i="81" l="1"/>
  <c r="G23" i="81"/>
  <c r="K24" i="82"/>
  <c r="K19" i="82"/>
  <c r="K13" i="82"/>
  <c r="K20" i="82"/>
  <c r="K22" i="82"/>
  <c r="K21" i="82"/>
  <c r="K18" i="82"/>
  <c r="K11" i="82"/>
  <c r="K17" i="82"/>
  <c r="K23" i="82"/>
  <c r="G25" i="82"/>
  <c r="K10" i="82"/>
  <c r="L25" i="82"/>
  <c r="K12" i="82"/>
  <c r="K14" i="82" l="1"/>
  <c r="K25" i="82" s="1"/>
  <c r="D11" i="34"/>
  <c r="F9" i="18" l="1"/>
  <c r="G28" i="15" l="1"/>
  <c r="G27" i="15"/>
  <c r="J17" i="22" l="1"/>
  <c r="H20" i="15" l="1"/>
  <c r="H18" i="15"/>
  <c r="H21" i="15"/>
  <c r="H17" i="15"/>
  <c r="D8" i="5" l="1"/>
  <c r="G8" i="5"/>
  <c r="J8" i="5"/>
  <c r="E9" i="18" l="1"/>
  <c r="D9" i="18"/>
  <c r="D11" i="11" l="1"/>
  <c r="F11" i="11"/>
  <c r="D8" i="11"/>
  <c r="F8" i="11"/>
  <c r="D10" i="10"/>
  <c r="J11" i="79"/>
  <c r="I11" i="79"/>
  <c r="H11" i="79"/>
  <c r="G11" i="79"/>
  <c r="D11" i="79"/>
  <c r="F11" i="79"/>
  <c r="E11" i="79"/>
  <c r="I11" i="37" l="1"/>
  <c r="L9" i="37"/>
  <c r="L10" i="37"/>
  <c r="L8" i="37"/>
  <c r="J11" i="37" l="1"/>
  <c r="K8" i="37" l="1"/>
  <c r="L11" i="37"/>
  <c r="K9" i="37"/>
  <c r="K10" i="37"/>
  <c r="J9" i="23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8" i="50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K12" i="46"/>
  <c r="J12" i="46"/>
  <c r="K11" i="46"/>
  <c r="J11" i="46"/>
  <c r="K10" i="46"/>
  <c r="J10" i="46"/>
  <c r="K9" i="46"/>
  <c r="J9" i="46"/>
  <c r="K8" i="46"/>
  <c r="J8" i="46"/>
  <c r="F11" i="45"/>
  <c r="D11" i="45"/>
  <c r="H9" i="45"/>
  <c r="H8" i="45"/>
  <c r="H7" i="45"/>
  <c r="D19" i="44"/>
  <c r="F18" i="44"/>
  <c r="F17" i="44"/>
  <c r="F16" i="44"/>
  <c r="E19" i="44"/>
  <c r="D13" i="44"/>
  <c r="F12" i="44"/>
  <c r="F11" i="44"/>
  <c r="F10" i="44"/>
  <c r="E13" i="44"/>
  <c r="F13" i="44" s="1"/>
  <c r="F8" i="44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M11" i="46" l="1"/>
  <c r="F20" i="50"/>
  <c r="G19" i="50" s="1"/>
  <c r="D20" i="50"/>
  <c r="E19" i="50" s="1"/>
  <c r="M8" i="46"/>
  <c r="F19" i="44"/>
  <c r="F19" i="49"/>
  <c r="G16" i="49" s="1"/>
  <c r="M9" i="46"/>
  <c r="M10" i="46"/>
  <c r="H17" i="50"/>
  <c r="H12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D19" i="49"/>
  <c r="H11" i="49"/>
  <c r="D17" i="49"/>
  <c r="H12" i="49"/>
  <c r="G8" i="45"/>
  <c r="G9" i="45"/>
  <c r="H11" i="45"/>
  <c r="G7" i="45"/>
  <c r="E7" i="45"/>
  <c r="E8" i="45"/>
  <c r="E9" i="45"/>
  <c r="H10" i="45"/>
  <c r="E10" i="45"/>
  <c r="G10" i="45"/>
  <c r="F9" i="44"/>
  <c r="F15" i="44"/>
  <c r="G10" i="58"/>
  <c r="G11" i="58"/>
  <c r="H12" i="58"/>
  <c r="G9" i="58"/>
  <c r="G8" i="58"/>
  <c r="E11" i="58"/>
  <c r="H8" i="58"/>
  <c r="E10" i="58"/>
  <c r="E8" i="58"/>
  <c r="J31" i="35"/>
  <c r="H31" i="35"/>
  <c r="F31" i="35"/>
  <c r="H9" i="43" l="1"/>
  <c r="H10" i="43"/>
  <c r="E15" i="50"/>
  <c r="E11" i="50"/>
  <c r="E10" i="50"/>
  <c r="E18" i="50"/>
  <c r="E16" i="50"/>
  <c r="E14" i="50"/>
  <c r="E17" i="50"/>
  <c r="E12" i="50"/>
  <c r="E9" i="50"/>
  <c r="G18" i="49"/>
  <c r="H19" i="49"/>
  <c r="E10" i="49"/>
  <c r="E9" i="49"/>
  <c r="G11" i="45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E11" i="45"/>
  <c r="H13" i="43" l="1"/>
  <c r="E20" i="50"/>
  <c r="G19" i="49"/>
  <c r="G20" i="50"/>
  <c r="H19" i="43"/>
  <c r="E19" i="49"/>
  <c r="M10" i="35"/>
  <c r="L10" i="35"/>
  <c r="G9" i="34"/>
  <c r="H9" i="34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N8" i="7"/>
  <c r="M8" i="7"/>
  <c r="K9" i="6"/>
  <c r="K8" i="4"/>
  <c r="J8" i="3"/>
  <c r="K8" i="2"/>
  <c r="H10" i="27" l="1"/>
  <c r="D10" i="27"/>
  <c r="I18" i="36" l="1"/>
  <c r="H18" i="36"/>
  <c r="J24" i="36"/>
  <c r="F24" i="36"/>
  <c r="I23" i="36"/>
  <c r="H23" i="36"/>
  <c r="E23" i="36"/>
  <c r="D23" i="36"/>
  <c r="J22" i="36"/>
  <c r="F22" i="36"/>
  <c r="J21" i="36"/>
  <c r="F21" i="36"/>
  <c r="J20" i="36"/>
  <c r="F20" i="36"/>
  <c r="J17" i="36"/>
  <c r="F17" i="36"/>
  <c r="J16" i="36"/>
  <c r="F16" i="36"/>
  <c r="J15" i="36"/>
  <c r="F15" i="36"/>
  <c r="J14" i="36"/>
  <c r="F14" i="36"/>
  <c r="E13" i="36"/>
  <c r="E18" i="36" s="1"/>
  <c r="D13" i="36"/>
  <c r="D18" i="36" s="1"/>
  <c r="J12" i="36"/>
  <c r="F12" i="36"/>
  <c r="J11" i="36"/>
  <c r="F11" i="36"/>
  <c r="J10" i="36"/>
  <c r="F10" i="36"/>
  <c r="J9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17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K15" i="41"/>
  <c r="J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J9" i="39" l="1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H11" i="37"/>
  <c r="F10" i="37"/>
  <c r="E11" i="37"/>
  <c r="D11" i="37"/>
  <c r="F8" i="37"/>
  <c r="F9" i="37"/>
  <c r="F11" i="37" l="1"/>
  <c r="G10" i="37" s="1"/>
  <c r="K21" i="69"/>
  <c r="K20" i="69"/>
  <c r="K19" i="69"/>
  <c r="G9" i="37" l="1"/>
  <c r="L9" i="67" l="1"/>
  <c r="L10" i="67"/>
  <c r="L13" i="67"/>
  <c r="L14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5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G18" i="34" l="1"/>
  <c r="G17" i="34"/>
  <c r="K8" i="32"/>
  <c r="J8" i="32"/>
  <c r="H8" i="31"/>
  <c r="E9" i="31"/>
  <c r="G8" i="31"/>
  <c r="G7" i="31"/>
  <c r="F9" i="31"/>
  <c r="E20" i="30"/>
  <c r="F20" i="30"/>
  <c r="E19" i="30"/>
  <c r="F19" i="30"/>
  <c r="E18" i="30"/>
  <c r="F18" i="30"/>
  <c r="E17" i="30"/>
  <c r="F17" i="30"/>
  <c r="D20" i="30"/>
  <c r="D19" i="30"/>
  <c r="D18" i="30"/>
  <c r="D17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I12" i="69" s="1"/>
  <c r="J12" i="69"/>
  <c r="H17" i="69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17" i="69"/>
  <c r="D12" i="69"/>
  <c r="E22" i="69" l="1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8" i="16" l="1"/>
  <c r="E11" i="13"/>
  <c r="H11" i="11"/>
  <c r="H8" i="11"/>
  <c r="K8" i="11" s="1"/>
  <c r="H10" i="10"/>
  <c r="D14" i="6"/>
  <c r="F14" i="6"/>
  <c r="H14" i="6"/>
  <c r="K10" i="16" l="1"/>
  <c r="K11" i="16"/>
  <c r="J10" i="16"/>
  <c r="J11" i="16"/>
  <c r="H10" i="15"/>
  <c r="H11" i="15"/>
  <c r="H12" i="15"/>
  <c r="H13" i="15"/>
  <c r="H14" i="15"/>
  <c r="H15" i="15"/>
  <c r="H16" i="15"/>
  <c r="H25" i="15"/>
  <c r="H26" i="15"/>
  <c r="F24" i="15"/>
  <c r="F9" i="15"/>
  <c r="F8" i="15" l="1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4" i="15"/>
  <c r="G25" i="15"/>
  <c r="G26" i="15"/>
  <c r="G29" i="15"/>
  <c r="F10" i="10"/>
  <c r="G7" i="15" l="1"/>
  <c r="G8" i="15"/>
  <c r="D9" i="31"/>
  <c r="G9" i="31" s="1"/>
  <c r="D31" i="35" l="1"/>
  <c r="D29" i="34"/>
  <c r="D31" i="34" s="1"/>
  <c r="E29" i="34"/>
  <c r="E31" i="34" s="1"/>
  <c r="D27" i="34"/>
  <c r="E27" i="34"/>
  <c r="G26" i="34"/>
  <c r="G25" i="34"/>
  <c r="D21" i="34"/>
  <c r="D23" i="34" s="1"/>
  <c r="E21" i="34"/>
  <c r="E23" i="34" s="1"/>
  <c r="D19" i="34"/>
  <c r="E19" i="34"/>
  <c r="G10" i="34"/>
  <c r="D13" i="34"/>
  <c r="D15" i="34" s="1"/>
  <c r="E13" i="34"/>
  <c r="E15" i="34" s="1"/>
  <c r="E11" i="34"/>
  <c r="F14" i="32"/>
  <c r="F11" i="32"/>
  <c r="D14" i="32"/>
  <c r="D11" i="32"/>
  <c r="H16" i="29"/>
  <c r="I10" i="27"/>
  <c r="G10" i="27"/>
  <c r="E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E11" i="32"/>
  <c r="K12" i="16"/>
  <c r="J11" i="14"/>
  <c r="E8" i="9"/>
  <c r="J13" i="9"/>
  <c r="E10" i="32"/>
  <c r="E8" i="32"/>
  <c r="E13" i="32"/>
  <c r="E9" i="32"/>
  <c r="E9" i="14"/>
  <c r="E11" i="14" s="1"/>
  <c r="G9" i="14"/>
  <c r="G11" i="14" s="1"/>
  <c r="E12" i="9"/>
  <c r="G10" i="9"/>
  <c r="E9" i="9"/>
  <c r="G9" i="9"/>
  <c r="G8" i="9"/>
  <c r="E11" i="9"/>
  <c r="G11" i="9"/>
  <c r="E14" i="32" l="1"/>
  <c r="E15" i="32" s="1"/>
  <c r="E13" i="9"/>
  <c r="G13" i="9"/>
  <c r="G11" i="32"/>
  <c r="G10" i="32"/>
  <c r="G14" i="32"/>
  <c r="G12" i="32"/>
  <c r="G13" i="32"/>
  <c r="G9" i="32"/>
  <c r="G15" i="32" l="1"/>
  <c r="D10" i="2"/>
  <c r="E9" i="2" l="1"/>
  <c r="E8" i="2"/>
  <c r="F15" i="12"/>
  <c r="D15" i="12"/>
  <c r="E9" i="12" s="1"/>
  <c r="F14" i="11"/>
  <c r="D14" i="11"/>
  <c r="F14" i="10"/>
  <c r="D14" i="10"/>
  <c r="E10" i="2" l="1"/>
  <c r="J14" i="10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3" i="8"/>
  <c r="G13" i="8"/>
  <c r="F13" i="8"/>
  <c r="I13" i="8"/>
  <c r="L13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J9" i="4"/>
  <c r="J10" i="4"/>
  <c r="J11" i="4"/>
  <c r="F12" i="4"/>
  <c r="D12" i="4"/>
  <c r="J9" i="3"/>
  <c r="J10" i="3"/>
  <c r="H11" i="3"/>
  <c r="F11" i="3"/>
  <c r="D11" i="3"/>
  <c r="J9" i="2"/>
  <c r="J8" i="2"/>
  <c r="F10" i="2"/>
  <c r="J10" i="2" s="1"/>
  <c r="G8" i="4" l="1"/>
  <c r="G11" i="4"/>
  <c r="G9" i="4"/>
  <c r="G10" i="4"/>
  <c r="E11" i="8"/>
  <c r="E10" i="8"/>
  <c r="E9" i="8"/>
  <c r="E12" i="8"/>
  <c r="E8" i="8"/>
  <c r="E15" i="12"/>
  <c r="J17" i="6"/>
  <c r="G15" i="12"/>
  <c r="E14" i="10"/>
  <c r="H10" i="8"/>
  <c r="H11" i="8"/>
  <c r="H12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E10" i="3"/>
  <c r="E8" i="3"/>
  <c r="E9" i="3"/>
  <c r="J11" i="3"/>
  <c r="G9" i="3"/>
  <c r="G8" i="3"/>
  <c r="G10" i="3"/>
  <c r="G9" i="2"/>
  <c r="G8" i="2"/>
  <c r="G10" i="2" s="1"/>
  <c r="I10" i="7" l="1"/>
  <c r="E13" i="8"/>
  <c r="F10" i="7"/>
  <c r="E12" i="4"/>
  <c r="H13" i="8"/>
  <c r="G25" i="6"/>
  <c r="E25" i="6"/>
  <c r="G17" i="6"/>
  <c r="E17" i="6"/>
  <c r="G12" i="4"/>
  <c r="G8" i="37" l="1"/>
  <c r="G11" i="37" s="1"/>
  <c r="K11" i="37" l="1"/>
  <c r="H25" i="6"/>
  <c r="F16" i="23" l="1"/>
  <c r="E16" i="23"/>
  <c r="D16" i="23"/>
  <c r="D12" i="16" l="1"/>
  <c r="J12" i="16" s="1"/>
  <c r="E9" i="16" l="1"/>
  <c r="E10" i="16"/>
  <c r="E11" i="16"/>
  <c r="E8" i="16"/>
  <c r="G10" i="55"/>
  <c r="F10" i="55"/>
  <c r="G14" i="55"/>
  <c r="F14" i="55"/>
  <c r="E14" i="55"/>
  <c r="D14" i="55"/>
  <c r="E10" i="55"/>
  <c r="D10" i="55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3" i="8"/>
  <c r="K9" i="8" s="1"/>
  <c r="N9" i="7"/>
  <c r="I10" i="3"/>
  <c r="I9" i="3"/>
  <c r="I8" i="3"/>
  <c r="G11" i="3"/>
  <c r="E11" i="3"/>
  <c r="H12" i="4"/>
  <c r="K10" i="7"/>
  <c r="E14" i="11" l="1"/>
  <c r="I13" i="9"/>
  <c r="L9" i="7"/>
  <c r="L8" i="7"/>
  <c r="N10" i="7"/>
  <c r="I8" i="4"/>
  <c r="I9" i="4"/>
  <c r="I10" i="4"/>
  <c r="I11" i="4"/>
  <c r="I11" i="3"/>
  <c r="K11" i="8"/>
  <c r="K10" i="8"/>
  <c r="K12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2" i="6"/>
  <c r="K13" i="6"/>
  <c r="K15" i="6"/>
  <c r="K16" i="6"/>
  <c r="H17" i="6"/>
  <c r="I12" i="6" s="1"/>
  <c r="K13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K9" i="2"/>
  <c r="H10" i="2"/>
  <c r="K10" i="2" s="1"/>
  <c r="I17" i="6" l="1"/>
  <c r="I9" i="2"/>
  <c r="I8" i="2"/>
  <c r="I10" i="2" l="1"/>
  <c r="M18" i="35"/>
  <c r="M19" i="35"/>
  <c r="M20" i="35"/>
  <c r="M17" i="35"/>
  <c r="L18" i="35"/>
  <c r="L19" i="35"/>
  <c r="L20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H10" i="34"/>
  <c r="H17" i="34"/>
  <c r="H18" i="34"/>
  <c r="H25" i="34"/>
  <c r="H26" i="34"/>
  <c r="F29" i="34"/>
  <c r="F31" i="34" s="1"/>
  <c r="F27" i="34"/>
  <c r="F21" i="34"/>
  <c r="F23" i="34" s="1"/>
  <c r="F19" i="34"/>
  <c r="F13" i="34"/>
  <c r="F15" i="34" s="1"/>
  <c r="F11" i="34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H26" i="35" l="1"/>
  <c r="J26" i="35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G16" i="28" s="1"/>
  <c r="M15" i="35"/>
  <c r="K11" i="32"/>
  <c r="H12" i="29"/>
  <c r="I11" i="35"/>
  <c r="I12" i="35"/>
  <c r="I13" i="35"/>
  <c r="K20" i="35"/>
  <c r="K17" i="35"/>
  <c r="K14" i="35"/>
  <c r="K12" i="35"/>
  <c r="K18" i="35"/>
  <c r="L15" i="35"/>
  <c r="K10" i="35"/>
  <c r="K11" i="35"/>
  <c r="G12" i="29" l="1"/>
  <c r="G9" i="29"/>
  <c r="G11" i="29"/>
  <c r="G10" i="29"/>
  <c r="I14" i="32"/>
  <c r="I12" i="32"/>
  <c r="I13" i="32"/>
  <c r="I10" i="32"/>
  <c r="I11" i="32"/>
  <c r="I15" i="32" s="1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G10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G20" i="29" l="1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4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K9" i="3"/>
  <c r="K10" i="3"/>
  <c r="K11" i="3"/>
  <c r="K8" i="3"/>
  <c r="I14" i="10" l="1"/>
  <c r="I8" i="11"/>
  <c r="I11" i="11"/>
  <c r="E14" i="54"/>
  <c r="D14" i="54"/>
  <c r="E12" i="54"/>
  <c r="D12" i="54"/>
  <c r="I1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0" authorId="0" shapeId="0" xr:uid="{CA8DAE38-CEC2-4964-B7E7-D2AE61FE9FDC}">
      <text>
        <r>
          <rPr>
            <b/>
            <sz val="9"/>
            <color indexed="81"/>
            <rFont val="Tahoma"/>
            <family val="2"/>
          </rPr>
          <t>FBA:</t>
        </r>
        <r>
          <rPr>
            <sz val="9"/>
            <color indexed="81"/>
            <rFont val="Tahoma"/>
            <family val="2"/>
          </rPr>
          <t xml:space="preserve">
Podatak korigovan za 6,4 miliona KM u skladu sa nalogom eksternog revizora, usljed promjene računovodstvene politike vrednovanja dijela vrijednosnih papira kod jedne banke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915C7473-4916-4B9D-AFFE-838DF86538D5}">
      <text>
        <r>
          <rPr>
            <b/>
            <sz val="9"/>
            <color indexed="81"/>
            <rFont val="Tahoma"/>
            <family val="2"/>
          </rPr>
          <t>FBA:</t>
        </r>
        <r>
          <rPr>
            <sz val="9"/>
            <color indexed="81"/>
            <rFont val="Tahoma"/>
            <family val="2"/>
          </rPr>
          <t xml:space="preserve">
podatak korigovan za 6,4 miliona KM u skladu sa nalogom eksternog revizora, usljed promjene računovodstvene politike vrednovanja dijela vrijednosnih papira kod jedne banke</t>
        </r>
      </text>
    </comment>
  </commentList>
</comments>
</file>

<file path=xl/sharedStrings.xml><?xml version="1.0" encoding="utf-8"?>
<sst xmlns="http://schemas.openxmlformats.org/spreadsheetml/2006/main" count="1933" uniqueCount="741">
  <si>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</si>
  <si>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</si>
  <si>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</si>
  <si>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</si>
  <si>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</si>
  <si>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</si>
  <si>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</si>
  <si>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</si>
  <si>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</si>
  <si>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</si>
  <si>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</si>
  <si>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</si>
  <si>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</si>
  <si>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</si>
  <si>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</si>
  <si>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</si>
  <si>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</si>
  <si>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</si>
  <si>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</si>
  <si>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</si>
  <si>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</si>
  <si>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</si>
  <si>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</si>
  <si>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</si>
  <si>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</si>
  <si>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</si>
  <si>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</si>
  <si>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</si>
  <si>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</si>
  <si>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</si>
  <si>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</si>
  <si>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</si>
  <si>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</si>
  <si>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</si>
  <si>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</si>
  <si>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</si>
  <si>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</si>
  <si>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</si>
  <si>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</si>
  <si>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</si>
  <si>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</si>
  <si>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</si>
  <si>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</si>
  <si>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</si>
  <si>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</si>
  <si>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</si>
  <si>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</si>
  <si>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</si>
  <si>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</si>
  <si>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</si>
  <si>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</si>
  <si>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</si>
  <si>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</si>
  <si>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</si>
  <si>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</si>
  <si>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</si>
  <si>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V (ispod 0,1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</si>
  <si>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</si>
  <si>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</si>
  <si>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</si>
  <si>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</si>
  <si>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</si>
  <si>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</si>
  <si>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</si>
  <si>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</si>
  <si>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</si>
  <si>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</si>
  <si>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</si>
  <si>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</si>
  <si>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</si>
  <si>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</si>
  <si>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</si>
  <si>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</si>
  <si>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</si>
  <si>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</si>
  <si>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</si>
  <si>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</si>
  <si>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</si>
  <si>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</si>
  <si>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</si>
  <si>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</si>
  <si>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</si>
  <si>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</si>
  <si>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</si>
  <si>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</si>
  <si>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</si>
  <si>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</si>
  <si>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</si>
  <si>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</si>
  <si>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</si>
  <si>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</si>
  <si>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</si>
  <si>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</si>
  <si>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</si>
  <si>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</si>
  <si>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</si>
  <si>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</si>
  <si>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</si>
  <si>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</si>
  <si>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</si>
  <si>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</si>
  <si>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</si>
  <si>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</si>
  <si>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</si>
  <si>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</si>
  <si>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</si>
  <si>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</si>
  <si>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</si>
  <si>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</si>
  <si>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</si>
  <si>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</si>
  <si>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</si>
  <si>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</si>
  <si>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</si>
  <si>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</si>
  <si>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</si>
  <si>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</si>
  <si>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</si>
  <si>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</si>
  <si>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</si>
  <si>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</si>
  <si>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</si>
  <si>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</si>
  <si>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</si>
  <si>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</si>
  <si>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</si>
  <si>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</si>
  <si>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</si>
  <si>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</si>
  <si>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</si>
  <si>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</si>
  <si>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</si>
  <si>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</si>
  <si>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</si>
  <si>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</si>
  <si>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</si>
  <si>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</si>
  <si>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</si>
  <si>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</si>
  <si>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</si>
  <si>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</si>
  <si>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</si>
  <si>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</si>
  <si>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</si>
  <si>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</si>
  <si>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</si>
  <si>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</si>
  <si>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</si>
  <si>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</si>
  <si>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</si>
  <si>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Izloženosti stope finansijske poluge - u skladu sa članom 37. stav (4) Odluke o izračunavanju kapitala banke</t>
  </si>
  <si>
    <t>Osnovni kapital - u skladu sa članom 37. stav (3) Odluke o izračunavanju kapitala banke</t>
  </si>
  <si>
    <t>Stopa finansijske poluge - skladu sa članom 37. stav (2) Odluke o izračunavanju kapitala banke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</si>
  <si>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</si>
  <si>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</si>
  <si>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</si>
  <si>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</si>
  <si>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</si>
  <si>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</si>
  <si>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</si>
  <si>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</si>
  <si>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</si>
  <si>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</si>
  <si>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</si>
  <si>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</si>
  <si>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</si>
  <si>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</si>
  <si>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</si>
  <si>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</si>
  <si>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</si>
  <si>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</si>
  <si>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</si>
  <si>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</si>
  <si>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</si>
  <si>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</si>
  <si>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</si>
  <si>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</si>
  <si>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</si>
  <si>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</si>
  <si>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</si>
  <si>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</si>
  <si>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</si>
  <si>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</si>
  <si>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</si>
  <si>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</si>
  <si>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</si>
  <si>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</si>
  <si>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</si>
  <si>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</si>
  <si>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</si>
  <si>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</si>
  <si>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</si>
  <si>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</si>
  <si>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</si>
  <si>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</si>
  <si>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</si>
  <si>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</si>
  <si>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</si>
  <si>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</si>
  <si>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85,0%</t>
  </si>
  <si>
    <t>Više (+) ili manje (-) = a - b</t>
  </si>
  <si>
    <t>II 1-90 dana</t>
  </si>
  <si>
    <t>80,0%</t>
  </si>
  <si>
    <t>III 1-180 dana</t>
  </si>
  <si>
    <t>75,0%</t>
  </si>
  <si>
    <t>EUR</t>
  </si>
  <si>
    <t xml:space="preserve"> I  Finansijska aktiva</t>
  </si>
  <si>
    <t xml:space="preserve">    Ukupno I (1+2+3+4+5)</t>
  </si>
  <si>
    <t>II  Finansijske obaveze</t>
  </si>
  <si>
    <t>III Vanbilans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</si>
  <si>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</si>
  <si>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</si>
  <si>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</si>
  <si>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</si>
  <si>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</si>
  <si>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</si>
  <si>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</si>
  <si>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</si>
  <si>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</si>
  <si>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</si>
  <si>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</si>
  <si>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</si>
  <si>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</si>
  <si>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</si>
  <si>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</si>
  <si>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</si>
  <si>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</si>
  <si>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</si>
  <si>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</si>
  <si>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</si>
  <si>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</si>
  <si>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</si>
  <si>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</si>
  <si>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</si>
  <si>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</si>
  <si>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</si>
  <si>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</si>
  <si>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</si>
  <si>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</si>
  <si>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</si>
  <si>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</si>
  <si>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</si>
  <si>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</si>
  <si>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</si>
  <si>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</si>
  <si>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</si>
  <si>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</si>
  <si>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</si>
  <si>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</si>
  <si>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</si>
  <si>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</si>
  <si>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</si>
  <si>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</si>
  <si>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</si>
  <si>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</si>
  <si>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</si>
  <si>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</si>
  <si>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</si>
  <si>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</si>
  <si>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</si>
  <si>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</si>
  <si>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</si>
  <si>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</si>
  <si>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</si>
  <si>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</si>
  <si>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</si>
  <si>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</si>
  <si>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</si>
  <si>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</si>
  <si>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</si>
  <si>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</si>
  <si>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</si>
  <si>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</si>
  <si>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</si>
  <si>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</si>
  <si>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</si>
  <si>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</si>
  <si>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</si>
  <si>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</si>
  <si>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</si>
  <si>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Mašine i oprema</t>
  </si>
  <si>
    <t xml:space="preserve"> Nekretnine</t>
  </si>
  <si>
    <t xml:space="preserve"> Ostalo</t>
  </si>
  <si>
    <t>Preduzetnici</t>
  </si>
  <si>
    <t xml:space="preserve">Fizička lica </t>
  </si>
  <si>
    <t xml:space="preserve">Ostalo </t>
  </si>
  <si>
    <t xml:space="preserve"> Pravna lica</t>
  </si>
  <si>
    <t xml:space="preserve"> Preduzetnici</t>
  </si>
  <si>
    <t xml:space="preserve"> Fizička lica </t>
  </si>
  <si>
    <t xml:space="preserve"> 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</si>
  <si>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</si>
  <si>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</si>
  <si>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</si>
  <si>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</si>
  <si>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</si>
  <si>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</si>
  <si>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</si>
  <si>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</si>
  <si>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</si>
  <si>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</si>
  <si>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</si>
  <si>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</si>
  <si>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</si>
  <si>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</si>
  <si>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</si>
  <si>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</si>
  <si>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</si>
  <si>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</si>
  <si>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</si>
  <si>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</si>
  <si>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</si>
  <si>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</si>
  <si>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</si>
  <si>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</si>
  <si>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</si>
  <si>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</si>
  <si>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</si>
  <si>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</si>
  <si>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</si>
  <si>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</si>
  <si>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 xml:space="preserve">     Indeks</t>
  </si>
  <si>
    <t>31.12.2019.</t>
  </si>
  <si>
    <t xml:space="preserve">       31.12.2019.</t>
  </si>
  <si>
    <t xml:space="preserve">Aktiva         (000 KM) </t>
  </si>
  <si>
    <t xml:space="preserve">Aktiva        (000 KM) 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</si>
  <si>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</si>
  <si>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</si>
  <si>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</si>
  <si>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</si>
  <si>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</si>
  <si>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</si>
  <si>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</si>
  <si>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</si>
  <si>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</si>
  <si>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</si>
  <si>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</si>
  <si>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</si>
  <si>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</si>
  <si>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</si>
  <si>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</si>
  <si>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</si>
  <si>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</si>
  <si>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</si>
  <si>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</si>
  <si>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</si>
  <si>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</si>
  <si>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</si>
  <si>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</si>
  <si>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</si>
  <si>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</si>
  <si>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</si>
  <si>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</si>
  <si>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</si>
  <si>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</si>
  <si>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</si>
  <si>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</si>
  <si>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</si>
  <si>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</si>
  <si>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</si>
  <si>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</si>
  <si>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</si>
  <si>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</si>
  <si>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</si>
  <si>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</si>
  <si>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</si>
  <si>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</si>
  <si>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</si>
  <si>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</si>
  <si>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</si>
  <si>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</si>
  <si>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</si>
  <si>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</si>
  <si>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</si>
  <si>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</si>
  <si>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</si>
  <si>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</si>
  <si>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</si>
  <si>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</si>
  <si>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</si>
  <si>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</si>
  <si>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</si>
  <si>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</si>
  <si>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</si>
  <si>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</si>
  <si>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</si>
  <si>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</si>
  <si>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</si>
  <si>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</si>
  <si>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</si>
  <si>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</si>
  <si>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</si>
  <si>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</si>
  <si>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</si>
  <si>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</si>
  <si>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</si>
  <si>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</si>
  <si>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</si>
  <si>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</si>
  <si>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</si>
  <si>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</si>
  <si>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</si>
  <si>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</si>
  <si>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</si>
  <si>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</si>
  <si>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</si>
  <si>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</si>
  <si>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</si>
  <si>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</si>
  <si>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</si>
  <si>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</si>
  <si>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</si>
  <si>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</si>
  <si>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</si>
  <si>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</si>
  <si>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</si>
  <si>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</si>
  <si>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</si>
  <si>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</si>
  <si>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</si>
  <si>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</si>
  <si>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</si>
  <si>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</si>
  <si>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</si>
  <si>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</si>
  <si>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</si>
  <si>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</si>
  <si>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</si>
  <si>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</si>
  <si>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</si>
  <si>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</si>
  <si>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    -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</si>
  <si>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</si>
  <si>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</si>
  <si>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</si>
  <si>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</si>
  <si>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</si>
  <si>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</si>
  <si>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 xml:space="preserve">  9=7*3</t>
  </si>
  <si>
    <t xml:space="preserve"> 10=8*4</t>
  </si>
  <si>
    <t>12=9+10+11</t>
  </si>
  <si>
    <r>
      <t>Rashod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</si>
  <si>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</si>
  <si>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</si>
  <si>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</si>
  <si>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</si>
  <si>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</si>
  <si>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</si>
  <si>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</si>
  <si>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</si>
  <si>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</si>
  <si>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</si>
  <si>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</si>
  <si>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</si>
  <si>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>Obaveza po uzetim kreditima</t>
  </si>
  <si>
    <t>Vanbilansna evidencija</t>
  </si>
  <si>
    <t xml:space="preserve">    - 000 KM -</t>
  </si>
  <si>
    <t>Vrsta faktoringa/domicilnost</t>
  </si>
  <si>
    <t>OBAVEZE: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</si>
  <si>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</si>
  <si>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</si>
  <si>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</si>
  <si>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</si>
  <si>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</si>
  <si>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</si>
  <si>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</si>
  <si>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</si>
  <si>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</si>
  <si>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</si>
  <si>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</si>
  <si>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</si>
  <si>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</si>
  <si>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</si>
  <si>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</si>
  <si>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</si>
  <si>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</si>
  <si>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Finansijska imovina po fer vrijednosti</t>
  </si>
  <si>
    <t>Ostala finansijska potraživanja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</si>
  <si>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</si>
  <si>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</si>
  <si>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</si>
  <si>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</si>
  <si>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</si>
  <si>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</si>
  <si>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</si>
  <si>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</si>
  <si>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</si>
  <si>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</si>
  <si>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</si>
  <si>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</si>
  <si>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</si>
  <si>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</si>
  <si>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</si>
  <si>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</si>
  <si>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</si>
  <si>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</si>
  <si>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</si>
  <si>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</si>
  <si>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</si>
  <si>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</si>
  <si>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</si>
  <si>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</si>
  <si>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</si>
  <si>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</si>
  <si>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</si>
  <si>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</si>
  <si>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</si>
  <si>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</si>
  <si>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</si>
  <si>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finansijske aktive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</si>
  <si>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</si>
  <si>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</si>
  <si>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</si>
  <si>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</si>
  <si>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</si>
  <si>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</si>
  <si>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</si>
  <si>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</si>
  <si>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</si>
  <si>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</si>
  <si>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</si>
  <si>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</si>
  <si>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</si>
  <si>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</si>
  <si>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>Indeks   (4/3)</t>
  </si>
  <si>
    <t xml:space="preserve"> Ukupno 1</t>
  </si>
  <si>
    <t xml:space="preserve"> Ukupno 2</t>
  </si>
  <si>
    <t xml:space="preserve"> VP svih nivoa vlasti u BiH</t>
  </si>
  <si>
    <t xml:space="preserve"> Državni VP (druge zemlje)</t>
  </si>
  <si>
    <t>Nebankarske finans. instit.</t>
  </si>
  <si>
    <t>Likvidna sredstva*/neto aktiva</t>
  </si>
  <si>
    <t>31.12.2020.</t>
  </si>
  <si>
    <t xml:space="preserve">       31.12.2020.</t>
  </si>
  <si>
    <t xml:space="preserve">31.12.2020. </t>
  </si>
  <si>
    <t xml:space="preserve"> 31.12.2020. 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</si>
  <si>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</si>
  <si>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</si>
  <si>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</si>
  <si>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</si>
  <si>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</si>
  <si>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</si>
  <si>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</si>
  <si>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Ostala fin. akt. s val. kl.</t>
  </si>
  <si>
    <t>Dep. i kred. s val. klauz.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</si>
  <si>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</si>
  <si>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</si>
  <si>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</si>
  <si>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Finansijska imovina po amortizovanom trošku</t>
  </si>
  <si>
    <t>Porez na dobit</t>
  </si>
  <si>
    <t>Ukupni rashodi (1+2+3+4)</t>
  </si>
  <si>
    <t>31.03.2021.</t>
  </si>
  <si>
    <t>Tabele</t>
  </si>
  <si>
    <t>31.12.2019.*</t>
  </si>
  <si>
    <t>0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</si>
  <si>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</si>
  <si>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</si>
  <si>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</si>
  <si>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</si>
  <si>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</si>
  <si>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</si>
  <si>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</si>
  <si>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</si>
  <si>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</si>
  <si>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</si>
  <si>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</si>
  <si>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</si>
  <si>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</si>
  <si>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</si>
  <si>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</si>
  <si>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</si>
  <si>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</si>
  <si>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</si>
  <si>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</si>
  <si>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</si>
  <si>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</si>
  <si>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</si>
  <si>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</si>
  <si>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</si>
  <si>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</si>
  <si>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</si>
  <si>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</si>
  <si>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* Podaci korigovani usljed promjene računovodstvene politike vrednovanja dijela vrijednosnih papira kod jedne banke, u skladu sa nalogom eksternog revizora</t>
  </si>
  <si>
    <t>* Podaci korigovani usljed promjene računovodstvene politike vrednovanja dijela vrijednosnih papira kod jedne banke, u skladu sa nalogom eksternog revizora, ali nisu imali uticaja na iskazane stope kapitala</t>
  </si>
  <si>
    <t xml:space="preserve">Tabela 1: Izdvojeni makroekonomski pokazatelji </t>
  </si>
  <si>
    <t>Područje/kamatne stope</t>
  </si>
  <si>
    <t>2017.</t>
  </si>
  <si>
    <t>2018.</t>
  </si>
  <si>
    <t>2019.</t>
  </si>
  <si>
    <t>2020.</t>
  </si>
  <si>
    <t>Rast BDP-a u %</t>
  </si>
  <si>
    <t>SAD</t>
  </si>
  <si>
    <t>Eurozona</t>
  </si>
  <si>
    <t>EU</t>
  </si>
  <si>
    <t>Slovenija</t>
  </si>
  <si>
    <t>Hrvatska</t>
  </si>
  <si>
    <t>Srbija</t>
  </si>
  <si>
    <t>BiH</t>
  </si>
  <si>
    <t>Promjena potrošačkih cijena (CPI), godišnji prosjek u %</t>
  </si>
  <si>
    <t>Najvažnije kamatne stope</t>
  </si>
  <si>
    <t>6-mjesečni Euribor u %**</t>
  </si>
  <si>
    <t>Prinos na 10-godišnju državnu obveznicu Njemačke u %***</t>
  </si>
  <si>
    <t>Prinos na 10-godišnju državnu obveznicu Italije u %</t>
  </si>
  <si>
    <t>2021. *</t>
  </si>
  <si>
    <t>Tabela 4: Struktura vlasništva prema učešću državnog, privatnog i stranog kapitala</t>
  </si>
  <si>
    <t>Tabela 3: Struktura vlasništva prema ukupnom kapitalu</t>
  </si>
  <si>
    <t>Tabela 5: Tržišni udjeli banaka prema vrsti vlasništva (većinskom kapitalu)</t>
  </si>
  <si>
    <t>Tabela 6: Kvalifikaciona struktura zaposlenih  u bankama FBiH</t>
  </si>
  <si>
    <t>Tabela 7: Ukupna aktiva po zaposlenom</t>
  </si>
  <si>
    <t>Tabela 8: Bilans stanja</t>
  </si>
  <si>
    <t>Tabela 9: Aktiva banaka prema vlasničkoj strukturi</t>
  </si>
  <si>
    <t xml:space="preserve">Tabela 10: Učešće grupa banaka u ukupnoj aktivi </t>
  </si>
  <si>
    <t>Tabela 11: Novčana sredstva banaka</t>
  </si>
  <si>
    <t>Tabela 12: Ulaganja u vrijednosne papire prema vrsti instrumenta</t>
  </si>
  <si>
    <t>Tabela 13: Vrijednosni papiri entitetskih vlada BiH</t>
  </si>
  <si>
    <t>Tabela 14: Sektorska struktura depozita</t>
  </si>
  <si>
    <t xml:space="preserve">Tabela 15: Štednja stanovništva  </t>
  </si>
  <si>
    <t>Tabela 16: Ročna struktura štednih depozita stanovništva</t>
  </si>
  <si>
    <t>Tabela 17: Krediti, štednja i depoziti stanovništva</t>
  </si>
  <si>
    <t xml:space="preserve">Tabela 18: Izvještaj o stanju regulatornog kapitala </t>
  </si>
  <si>
    <t>Tabela 19: Struktura izloženosti riziku</t>
  </si>
  <si>
    <t>Tabela 20: Pokazatelji adekvatnosti kapitala</t>
  </si>
  <si>
    <t>Tabela 21: Stopa finansijske poluge</t>
  </si>
  <si>
    <t xml:space="preserve">Tabela 22: Finansijska imovina, vanbilansne stavke i ECL </t>
  </si>
  <si>
    <t>Tabela 23: Izloženosti prema nivoima kreditnog rizika</t>
  </si>
  <si>
    <t>Tabela 24: Sektorska struktura kredita</t>
  </si>
  <si>
    <t>Tabela 25: Ročna struktura kredita</t>
  </si>
  <si>
    <t>Tabela 26: Krediti prema nivoima kreditnog rizika</t>
  </si>
  <si>
    <t>Tabela 27: Ostvareni finansijski rezultat: dobit/gubitak</t>
  </si>
  <si>
    <t>Tabela 28: Struktura ukupnih prihoda</t>
  </si>
  <si>
    <t>Tabela 29: Struktura ukupnih rashoda</t>
  </si>
  <si>
    <t>Tabela 30: Pokazatelji profitabilnosti, produktivnosti i efikasnosti</t>
  </si>
  <si>
    <t>Tabela 31: LCR</t>
  </si>
  <si>
    <t>Tabela 32: Ročna struktura depozita po preostalom dospijeću</t>
  </si>
  <si>
    <t>Tabela 33: Koeficijenti likvidnosti</t>
  </si>
  <si>
    <t>Tabela 34: Ročna usklađenost finansijske aktive i obaveza do 180 dana</t>
  </si>
  <si>
    <t>Tabela 35: Devizna usklađenost finansijske aktive i obaveza (EUR i ukupno)</t>
  </si>
  <si>
    <t>Izvršene platne transakcije</t>
  </si>
  <si>
    <t>DPP</t>
  </si>
  <si>
    <t>UPP</t>
  </si>
  <si>
    <t>Valuta</t>
  </si>
  <si>
    <t>Priliv</t>
  </si>
  <si>
    <t xml:space="preserve">     Odliv</t>
  </si>
  <si>
    <t>Vrijednost (000 KM)</t>
  </si>
  <si>
    <t>USD</t>
  </si>
  <si>
    <t>Ostale valute</t>
  </si>
  <si>
    <t>Vrsta transakcije</t>
  </si>
  <si>
    <t>Otkup</t>
  </si>
  <si>
    <t>Prodaja</t>
  </si>
  <si>
    <t>Vrijednost    (000 KM)</t>
  </si>
  <si>
    <t>7 (5/3)</t>
  </si>
  <si>
    <t>8 (6/4)</t>
  </si>
  <si>
    <t>Transakcije prijavljene prije izvršenja</t>
  </si>
  <si>
    <t>Transakcije prijavljene u roku od 3 dana</t>
  </si>
  <si>
    <t>Transakcije prijavljene poslije roka od 3 dana</t>
  </si>
  <si>
    <t>Vrijednost     (000 KM)</t>
  </si>
  <si>
    <t>Transakcije za koje je FOO tražio podatke</t>
  </si>
  <si>
    <t>Transakcije za koje FOO nije tražio podatke</t>
  </si>
  <si>
    <t>01.01. - 30.06.2020.</t>
  </si>
  <si>
    <t>01.01. - 30.06.2021.</t>
  </si>
  <si>
    <t xml:space="preserve">01.01. - 30.06.2021. </t>
  </si>
  <si>
    <t xml:space="preserve">01.01. - 30.06.2020. </t>
  </si>
  <si>
    <t>01.01.-30.06.2020.</t>
  </si>
  <si>
    <t>01.01.-30.06.2021.</t>
  </si>
  <si>
    <t>01.01.-30.06.2021. </t>
  </si>
  <si>
    <t>30.06.2021.</t>
  </si>
  <si>
    <t xml:space="preserve"> 30.06.2021. </t>
  </si>
  <si>
    <t xml:space="preserve">       30.06.2021.</t>
  </si>
  <si>
    <t xml:space="preserve">30.06.2021. </t>
  </si>
  <si>
    <t>30.03.2021.</t>
  </si>
  <si>
    <t xml:space="preserve">                  30.06.2019.</t>
  </si>
  <si>
    <t xml:space="preserve">                 30.06.2020.</t>
  </si>
  <si>
    <t xml:space="preserve">    30.06.2021.</t>
  </si>
  <si>
    <t>30.06.2020.</t>
  </si>
  <si>
    <t xml:space="preserve"> 30.06.2021.</t>
  </si>
  <si>
    <t>30.06.2019.</t>
  </si>
  <si>
    <t>Tabela 6: Kvalifikaciona struktura zaposlenih u bankama FBiH</t>
  </si>
  <si>
    <t xml:space="preserve"> Tabela 3: Struktura vlasništva prema ukupnom kapitalu</t>
  </si>
  <si>
    <t xml:space="preserve">*** Eurostat za države članice EU, 10-godišnji prinos koji se koristi za računanje kriterija iz Maastrichta: podaci za zadnji mjesec izvještajnog razdoblja </t>
  </si>
  <si>
    <t>Izvor: MMF, World Economic Outlook Database, April 2021; Eurostat</t>
  </si>
  <si>
    <t>Tabela 36: Ukupna ponderisana pozicija bankarske knjige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</si>
  <si>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</si>
  <si>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</si>
  <si>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</si>
  <si>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</si>
  <si>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</si>
  <si>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</si>
  <si>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</si>
  <si>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 xml:space="preserve">Promjena ekonomske vrijednosti/regulatorni kapital </t>
  </si>
  <si>
    <t>Tabela 37: Kvalifikaciona struktura zaposlenih u MKO u FBiH</t>
  </si>
  <si>
    <t xml:space="preserve">Tabela 38: Bilans stanja mikrokreditnog sektora   </t>
  </si>
  <si>
    <t xml:space="preserve">Tabela 39: Ročna struktura uzetih kredita </t>
  </si>
  <si>
    <t xml:space="preserve">Tabela 40: Struktura kapitala mikrokreditnog sektora  </t>
  </si>
  <si>
    <t xml:space="preserve">Tabela 41: Neto mikrokrediti  </t>
  </si>
  <si>
    <t>Tabela 42: Sektorska i ročna struktura mikrokredita</t>
  </si>
  <si>
    <t xml:space="preserve">Tabela 43: RKG </t>
  </si>
  <si>
    <t>Tabela 44: Struktura ukupnih prihoda</t>
  </si>
  <si>
    <t>Tabela 45: Struktura ukupnih rashoda</t>
  </si>
  <si>
    <t>Tabela 46: Kvalifikaciona struktura zaposlenih u lizing društvima FBiH</t>
  </si>
  <si>
    <t>Tabela 47: Struktura potraživanja po finansijskom lizingu</t>
  </si>
  <si>
    <t>Tabela 48: Struktura potraživanja po finansijskom lizingu - uporedni pregled</t>
  </si>
  <si>
    <t>Tabela 49: Struktura neto bilansnih pozicija aktive</t>
  </si>
  <si>
    <t>Tabela 50: Pregled rezervi za finansijski lizing</t>
  </si>
  <si>
    <t>Tabela 51: Struktura ukupnih prihoda</t>
  </si>
  <si>
    <t>Tabela 52: Struktura ukupnih rashoda</t>
  </si>
  <si>
    <t>Tabela 53: Struktura broja zaključenih ugovora i iznosa finansiranja lizing sistema</t>
  </si>
  <si>
    <t>Tabela 54: Nominalni iznos otkupljenih novčanih potraživanja i isplaćenih kupčevih obaveza prema dobavljačima u FBiH, prema vrsti faktoringa i domicilnosti</t>
  </si>
  <si>
    <t>Tabela 55: Obim UPP-a i DPP-a</t>
  </si>
  <si>
    <t>Tabela 56: Obim DPP-a</t>
  </si>
  <si>
    <t>Tabela 57: Obim UPP-a</t>
  </si>
  <si>
    <t>Tabela 58: Izvršeni mjenjački poslovi banaka</t>
  </si>
  <si>
    <t>Tabela 59: Izvršeni mjenjački poslovi ovlaštenih mjenjača</t>
  </si>
  <si>
    <t>Tabela 60: Izvještene transakcije po broju i vrijednosti - banke</t>
  </si>
  <si>
    <t>Tabela 61: Izvještene sumnjive transakcije po broju i vrijednosti - banke</t>
  </si>
  <si>
    <t>Tabela 62: Izvještene sumnjive transakcije po broju i vrijednosti - MKO</t>
  </si>
  <si>
    <r>
      <t>* Očekivane vrijednosti za 2021. (MMF, WEO, april 2021. g.); za kamatne stope podatak za</t>
    </r>
    <r>
      <rPr>
        <sz val="10"/>
        <rFont val="Calibri"/>
        <family val="2"/>
        <scheme val="minor"/>
      </rPr>
      <t xml:space="preserve"> juni </t>
    </r>
    <r>
      <rPr>
        <sz val="10"/>
        <color theme="1"/>
        <rFont val="Calibri"/>
        <family val="2"/>
        <scheme val="minor"/>
      </rPr>
      <t>2021. g.</t>
    </r>
  </si>
  <si>
    <t>Korporativne obveznice**</t>
  </si>
  <si>
    <t>** Najveći dio, od cca. 93,6%, odnosi se na obveznice banaka iz EU i SAD, a preostali dio na obveznice kompanija iz EU</t>
  </si>
  <si>
    <t>* U skladu sa nalogom eksternog revizora kod jedne banke su korigovani finansijski izvještaji za 2019. godinu zbog naknadnog vrednovanja finansijske imovine po fer vrijednosti u slučaju jednog udjela, usljed čega je došlo do povećanja iznosa vlasničkih vrijednosnih papira, odnosno porfolija vrijednosnih papira na nivou bankarskog sektora FBiH za 6,4 miliona KM</t>
  </si>
  <si>
    <t>Bezgotovinske*</t>
  </si>
  <si>
    <t>* Obuhvataju bezgovinske unutar bankarske platne transakcije/interne naloge, međubankarske transakcije žiro kliringa i RTGS</t>
  </si>
  <si>
    <t xml:space="preserve">* Podaci korigovani u skladu sa nalogom eksternog revizora, usljed naknadnog vrednovanja finansijske imovine po fer vrijednosti u slučaju udjela kod jedne banke, što je uticalo na povećanje ukupnog kapitala bankarskog sektora FBiH za iznos od 5,8 miliona KM    </t>
  </si>
  <si>
    <t xml:space="preserve">* U skladu sa nalogom eksternog revizora kod jedne banke su korigovani finansijski izvještaji za 2019. godinu zbog naknadnog </t>
  </si>
  <si>
    <t xml:space="preserve">   vrednovanja finansijske imovine po fer vrijednosti u slučaju jednog udjela, usljed čega je došlo do povećanja bilansne sume </t>
  </si>
  <si>
    <t xml:space="preserve">   bankarskog sektora FBiH za 6,4 miliona KM</t>
  </si>
  <si>
    <t>Banke sa sjedištem u FBiH (na području BiH)</t>
  </si>
  <si>
    <t>Organizacioni dijelovi banaka iz RS u FBiH</t>
  </si>
  <si>
    <t>Tabela 2: Org. dijelovi, mreža bankomata i POS uređaja banaka koje posluju u FBiH</t>
  </si>
  <si>
    <t>Tabela 2: Org. dijelovi,  mreža bankomata i POS uređaja banaka koje posluju u FBiH</t>
  </si>
  <si>
    <t>Vrijednost</t>
  </si>
  <si>
    <t>(000 KM)</t>
  </si>
  <si>
    <r>
      <t xml:space="preserve">Vrijednost </t>
    </r>
    <r>
      <rPr>
        <b/>
        <sz val="12"/>
        <color theme="1"/>
        <rFont val="Calibri"/>
        <family val="2"/>
        <scheme val="minor"/>
      </rPr>
      <t>(000 KM)</t>
    </r>
  </si>
  <si>
    <r>
      <t xml:space="preserve">Vrijednost                  </t>
    </r>
    <r>
      <rPr>
        <b/>
        <sz val="12"/>
        <color theme="1"/>
        <rFont val="Calibri"/>
        <family val="2"/>
        <scheme val="minor"/>
      </rPr>
      <t>(000 KM)</t>
    </r>
  </si>
  <si>
    <t>Vrijednost             (000 KM)</t>
  </si>
  <si>
    <t>Gotovinske</t>
  </si>
  <si>
    <t xml:space="preserve">     Prodaja</t>
  </si>
  <si>
    <r>
      <t xml:space="preserve">Vrijednost      </t>
    </r>
    <r>
      <rPr>
        <b/>
        <sz val="12"/>
        <color theme="1"/>
        <rFont val="Calibri"/>
        <family val="2"/>
        <scheme val="minor"/>
      </rPr>
      <t>(000 KM)</t>
    </r>
  </si>
  <si>
    <t xml:space="preserve">01.01. - 30.06.2020.* </t>
  </si>
  <si>
    <t>* Banke sa sjedištem u RS-u, a koje posluju na području FBiH, nisu obuhvaćene navedenim podacima</t>
  </si>
  <si>
    <t>01.01. - 30.06.2020.*</t>
  </si>
  <si>
    <t>**Podatak za period odnosi se na Euribor na prvi radni dan zadnjeg mjeseca u izvještajnom periodu</t>
  </si>
  <si>
    <t xml:space="preserve">* Podaci za 2019. godinu su korigovani za 5,8 miliona KM obzirom da je kod jedne banke, u skladu sa nalogom eksternog revizora, izvršena izmjena podataka za 2019. godinu zbog promjene računovodstvene politike vrednovanja dijela vrijednosnih papira </t>
  </si>
  <si>
    <t>* Ovlašteni mjenjači sa sjedištem u RS-u, a koji posluju na području FBiH, nisu obuhvaćeni navedenim podacima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</si>
</sst>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Times New Roman"/>
      <family val="1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42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horizontal="right" vertical="center" wrapText="1"/>
    </xf>
    <xf numFmtId="165" fontId="6" fillId="0" borderId="16" xfId="0" applyNumberFormat="1" applyFont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3" fontId="31" fillId="0" borderId="3" xfId="0" applyNumberFormat="1" applyFont="1" applyBorder="1" applyAlignment="1">
      <alignment horizontal="right" vertical="center" wrapText="1"/>
    </xf>
    <xf numFmtId="1" fontId="31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4" fillId="0" borderId="11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4" fillId="0" borderId="7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0" fontId="11" fillId="0" borderId="11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3" fontId="11" fillId="0" borderId="11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left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0" fontId="2" fillId="0" borderId="7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9" fillId="0" borderId="0" xfId="0" applyFont="1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66" fontId="30" fillId="0" borderId="3" xfId="0" applyNumberFormat="1" applyFont="1" applyBorder="1" applyAlignment="1">
      <alignment horizontal="center" vertical="center"/>
    </xf>
    <xf numFmtId="166" fontId="32" fillId="0" borderId="0" xfId="0" applyNumberFormat="1" applyFont="1"/>
    <xf numFmtId="9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54" fillId="0" borderId="0" xfId="0" applyNumberFormat="1" applyFont="1" applyBorder="1" applyAlignment="1">
      <alignment horizontal="right" vertical="center" wrapText="1"/>
    </xf>
    <xf numFmtId="0" fontId="54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3" fontId="31" fillId="0" borderId="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3" fontId="31" fillId="0" borderId="3" xfId="0" applyNumberFormat="1" applyFont="1" applyBorder="1" applyAlignment="1">
      <alignment vertical="center" wrapText="1"/>
    </xf>
    <xf numFmtId="3" fontId="31" fillId="0" borderId="0" xfId="0" applyNumberFormat="1" applyFont="1" applyBorder="1" applyAlignment="1">
      <alignment vertical="center" wrapText="1"/>
    </xf>
    <xf numFmtId="3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horizontal="right" vertical="center" wrapText="1"/>
    </xf>
    <xf numFmtId="0" fontId="41" fillId="0" borderId="10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wrapText="1"/>
    </xf>
    <xf numFmtId="0" fontId="43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3" fontId="11" fillId="6" borderId="9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 applyAlignment="1">
      <alignment vertical="center"/>
    </xf>
    <xf numFmtId="2" fontId="0" fillId="0" borderId="0" xfId="0" applyNumberFormat="1"/>
    <xf numFmtId="2" fontId="32" fillId="0" borderId="0" xfId="0" applyNumberFormat="1" applyFont="1"/>
    <xf numFmtId="0" fontId="0" fillId="0" borderId="0" xfId="0" applyFill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166" fontId="2" fillId="0" borderId="0" xfId="0" applyNumberFormat="1" applyFont="1"/>
    <xf numFmtId="3" fontId="9" fillId="0" borderId="0" xfId="0" applyNumberFormat="1" applyFont="1"/>
    <xf numFmtId="0" fontId="30" fillId="0" borderId="0" xfId="0" applyFont="1" applyAlignment="1">
      <alignment horizontal="center"/>
    </xf>
    <xf numFmtId="166" fontId="22" fillId="0" borderId="11" xfId="0" applyNumberFormat="1" applyFont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center" vertical="center" wrapText="1"/>
    </xf>
    <xf numFmtId="166" fontId="22" fillId="0" borderId="7" xfId="0" applyNumberFormat="1" applyFont="1" applyBorder="1" applyAlignment="1">
      <alignment horizontal="center" vertical="center" wrapText="1"/>
    </xf>
    <xf numFmtId="10" fontId="26" fillId="0" borderId="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0" fillId="0" borderId="0" xfId="0" applyFill="1" applyAlignment="1">
      <alignment vertical="center"/>
    </xf>
    <xf numFmtId="3" fontId="13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vertical="center"/>
    </xf>
    <xf numFmtId="3" fontId="14" fillId="6" borderId="0" xfId="0" applyNumberFormat="1" applyFont="1" applyFill="1" applyBorder="1" applyAlignment="1">
      <alignment vertical="center"/>
    </xf>
    <xf numFmtId="166" fontId="34" fillId="0" borderId="0" xfId="0" applyNumberFormat="1" applyFont="1" applyBorder="1" applyAlignment="1">
      <alignment horizontal="right" vertical="center" wrapText="1"/>
    </xf>
    <xf numFmtId="166" fontId="34" fillId="0" borderId="7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vertical="center"/>
    </xf>
    <xf numFmtId="3" fontId="2" fillId="0" borderId="0" xfId="0" applyNumberFormat="1" applyFont="1"/>
    <xf numFmtId="0" fontId="55" fillId="0" borderId="0" xfId="0" applyFont="1"/>
    <xf numFmtId="165" fontId="0" fillId="6" borderId="0" xfId="0" applyNumberFormat="1" applyFill="1"/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" fontId="58" fillId="0" borderId="0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3" fontId="31" fillId="0" borderId="7" xfId="0" applyNumberFormat="1" applyFont="1" applyBorder="1" applyAlignment="1">
      <alignment horizontal="right" vertical="center"/>
    </xf>
    <xf numFmtId="3" fontId="31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3" fontId="34" fillId="0" borderId="9" xfId="0" applyNumberFormat="1" applyFont="1" applyBorder="1" applyAlignment="1">
      <alignment horizontal="center" vertical="center"/>
    </xf>
    <xf numFmtId="3" fontId="34" fillId="0" borderId="8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166" fontId="34" fillId="0" borderId="7" xfId="0" applyNumberFormat="1" applyFont="1" applyBorder="1" applyAlignment="1">
      <alignment horizontal="center" vertical="center" wrapText="1"/>
    </xf>
    <xf numFmtId="166" fontId="31" fillId="0" borderId="7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/>
    </xf>
    <xf numFmtId="166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right" vertical="center" wrapText="1"/>
    </xf>
    <xf numFmtId="1" fontId="31" fillId="0" borderId="7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 wrapText="1"/>
    </xf>
    <xf numFmtId="166" fontId="34" fillId="0" borderId="11" xfId="0" applyNumberFormat="1" applyFont="1" applyBorder="1" applyAlignment="1">
      <alignment horizontal="center" vertical="center" wrapText="1"/>
    </xf>
    <xf numFmtId="3" fontId="34" fillId="0" borderId="12" xfId="0" applyNumberFormat="1" applyFont="1" applyBorder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/>
    </xf>
    <xf numFmtId="0" fontId="30" fillId="0" borderId="0" xfId="0" applyFont="1"/>
    <xf numFmtId="166" fontId="34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right" vertical="center"/>
    </xf>
    <xf numFmtId="0" fontId="30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3" fontId="9" fillId="0" borderId="0" xfId="0" applyNumberFormat="1" applyFont="1" applyAlignment="1">
      <alignment horizontal="right" vertical="center" wrapText="1"/>
    </xf>
    <xf numFmtId="3" fontId="34" fillId="0" borderId="9" xfId="0" applyNumberFormat="1" applyFont="1" applyBorder="1" applyAlignment="1">
      <alignment horizontal="right" vertical="center" wrapText="1"/>
    </xf>
    <xf numFmtId="3" fontId="31" fillId="0" borderId="4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4" fillId="0" borderId="0" xfId="0" applyNumberFormat="1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41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justify" vertical="center" wrapText="1"/>
    </xf>
    <xf numFmtId="0" fontId="0" fillId="0" borderId="7" xfId="0" applyBorder="1" applyAlignment="1">
      <alignment horizontal="center" vertical="center" wrapText="1"/>
    </xf>
    <xf numFmtId="0" fontId="30" fillId="0" borderId="2" xfId="0" applyFont="1" applyBorder="1" applyAlignment="1">
      <alignment vertical="center"/>
    </xf>
    <xf numFmtId="166" fontId="9" fillId="0" borderId="9" xfId="0" applyNumberFormat="1" applyFont="1" applyBorder="1" applyAlignment="1">
      <alignment horizontal="center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0" fontId="61" fillId="0" borderId="0" xfId="0" applyFont="1" applyAlignment="1">
      <alignment horizontal="right" vertical="center"/>
    </xf>
    <xf numFmtId="0" fontId="31" fillId="0" borderId="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1" fontId="34" fillId="0" borderId="11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center" vertical="center" wrapText="1"/>
    </xf>
    <xf numFmtId="3" fontId="34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 wrapText="1"/>
    </xf>
    <xf numFmtId="1" fontId="34" fillId="0" borderId="7" xfId="0" applyNumberFormat="1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3" fontId="34" fillId="0" borderId="11" xfId="0" applyNumberFormat="1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center" vertical="center" wrapText="1"/>
    </xf>
    <xf numFmtId="3" fontId="34" fillId="0" borderId="11" xfId="0" applyNumberFormat="1" applyFont="1" applyBorder="1" applyAlignment="1">
      <alignment horizontal="center" vertical="center"/>
    </xf>
    <xf numFmtId="3" fontId="34" fillId="0" borderId="7" xfId="0" applyNumberFormat="1" applyFont="1" applyBorder="1" applyAlignment="1">
      <alignment horizontal="center" vertical="center"/>
    </xf>
    <xf numFmtId="0" fontId="18" fillId="0" borderId="0" xfId="1"/>
    <xf numFmtId="0" fontId="18" fillId="0" borderId="0" xfId="1" applyFill="1"/>
    <xf numFmtId="0" fontId="18" fillId="0" borderId="0" xfId="1" applyFill="1" applyAlignment="1">
      <alignment wrapText="1"/>
    </xf>
    <xf numFmtId="166" fontId="9" fillId="0" borderId="11" xfId="0" applyNumberFormat="1" applyFont="1" applyBorder="1" applyAlignment="1">
      <alignment horizontal="center" vertical="center" wrapText="1"/>
    </xf>
    <xf numFmtId="166" fontId="9" fillId="0" borderId="12" xfId="0" applyNumberFormat="1" applyFont="1" applyBorder="1" applyAlignment="1">
      <alignment horizontal="center" vertical="center" wrapText="1"/>
    </xf>
    <xf numFmtId="166" fontId="9" fillId="0" borderId="7" xfId="0" applyNumberFormat="1" applyFont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0" fontId="59" fillId="0" borderId="0" xfId="1" applyFont="1" applyFill="1" applyAlignment="1">
      <alignment horizontal="left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0" fillId="0" borderId="0" xfId="0"/>
    <xf numFmtId="3" fontId="9" fillId="0" borderId="9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top" wrapText="1"/>
    </xf>
    <xf numFmtId="3" fontId="9" fillId="0" borderId="3" xfId="0" applyNumberFormat="1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4" fontId="31" fillId="0" borderId="3" xfId="0" applyNumberFormat="1" applyFont="1" applyBorder="1" applyAlignment="1">
      <alignment horizontal="right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5" fillId="0" borderId="0" xfId="0" applyFont="1" applyBorder="1" applyAlignment="1">
      <alignment horizontal="center" vertical="center" wrapText="1"/>
    </xf>
    <xf numFmtId="0" fontId="0" fillId="0" borderId="0" xfId="0"/>
    <xf numFmtId="3" fontId="15" fillId="0" borderId="0" xfId="0" applyNumberFormat="1" applyFont="1" applyBorder="1" applyAlignment="1">
      <alignment horizontal="right" vertical="center" wrapText="1"/>
    </xf>
    <xf numFmtId="1" fontId="23" fillId="0" borderId="0" xfId="0" applyNumberFormat="1" applyFont="1" applyBorder="1" applyAlignment="1">
      <alignment horizontal="center" vertical="center" wrapText="1"/>
    </xf>
    <xf numFmtId="0" fontId="32" fillId="0" borderId="0" xfId="0" applyFont="1" applyFill="1"/>
    <xf numFmtId="0" fontId="0" fillId="0" borderId="0" xfId="0"/>
    <xf numFmtId="3" fontId="32" fillId="0" borderId="0" xfId="0" applyNumberFormat="1" applyFont="1" applyFill="1"/>
    <xf numFmtId="165" fontId="32" fillId="0" borderId="0" xfId="0" applyNumberFormat="1" applyFont="1" applyFill="1"/>
    <xf numFmtId="10" fontId="32" fillId="0" borderId="0" xfId="0" applyNumberFormat="1" applyFont="1"/>
    <xf numFmtId="3" fontId="0" fillId="0" borderId="0" xfId="0" applyNumberFormat="1" applyAlignment="1"/>
    <xf numFmtId="0" fontId="62" fillId="0" borderId="0" xfId="0" applyFont="1"/>
    <xf numFmtId="10" fontId="9" fillId="0" borderId="0" xfId="0" applyNumberFormat="1" applyFont="1"/>
    <xf numFmtId="3" fontId="1" fillId="0" borderId="0" xfId="0" applyNumberFormat="1" applyFont="1"/>
    <xf numFmtId="3" fontId="34" fillId="0" borderId="12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0" fillId="0" borderId="0" xfId="0"/>
    <xf numFmtId="3" fontId="9" fillId="0" borderId="11" xfId="0" applyNumberFormat="1" applyFont="1" applyBorder="1" applyAlignment="1">
      <alignment horizontal="right" vertical="center" wrapText="1"/>
    </xf>
    <xf numFmtId="3" fontId="34" fillId="0" borderId="12" xfId="0" applyNumberFormat="1" applyFont="1" applyBorder="1" applyAlignment="1">
      <alignment horizontal="right" vertical="center" wrapText="1"/>
    </xf>
    <xf numFmtId="0" fontId="41" fillId="0" borderId="9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30" fillId="0" borderId="3" xfId="0" applyFont="1" applyFill="1" applyBorder="1" applyAlignment="1">
      <alignment horizontal="right"/>
    </xf>
    <xf numFmtId="3" fontId="30" fillId="0" borderId="3" xfId="0" applyNumberFormat="1" applyFont="1" applyFill="1" applyBorder="1" applyAlignment="1">
      <alignment horizontal="right"/>
    </xf>
    <xf numFmtId="3" fontId="30" fillId="0" borderId="4" xfId="0" applyNumberFormat="1" applyFont="1" applyFill="1" applyBorder="1"/>
    <xf numFmtId="0" fontId="0" fillId="0" borderId="11" xfId="0" applyFill="1" applyBorder="1"/>
    <xf numFmtId="3" fontId="30" fillId="0" borderId="3" xfId="0" applyNumberFormat="1" applyFont="1" applyFill="1" applyBorder="1"/>
    <xf numFmtId="3" fontId="9" fillId="0" borderId="12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0" fillId="0" borderId="7" xfId="0" applyNumberFormat="1" applyFill="1" applyBorder="1"/>
    <xf numFmtId="3" fontId="0" fillId="0" borderId="8" xfId="0" applyNumberFormat="1" applyFill="1" applyBorder="1"/>
    <xf numFmtId="3" fontId="30" fillId="0" borderId="7" xfId="0" applyNumberFormat="1" applyFont="1" applyBorder="1" applyAlignment="1">
      <alignment horizontal="right" vertical="center"/>
    </xf>
    <xf numFmtId="3" fontId="34" fillId="0" borderId="9" xfId="0" applyNumberFormat="1" applyFont="1" applyBorder="1" applyAlignment="1">
      <alignment horizontal="center" vertical="center" wrapText="1"/>
    </xf>
    <xf numFmtId="3" fontId="34" fillId="0" borderId="8" xfId="0" applyNumberFormat="1" applyFont="1" applyBorder="1" applyAlignment="1">
      <alignment horizontal="center" vertical="center" wrapText="1"/>
    </xf>
    <xf numFmtId="0" fontId="31" fillId="0" borderId="9" xfId="0" applyNumberFormat="1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3" fontId="30" fillId="0" borderId="7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/>
    </xf>
    <xf numFmtId="3" fontId="31" fillId="0" borderId="7" xfId="0" applyNumberFormat="1" applyFont="1" applyBorder="1" applyAlignment="1">
      <alignment horizontal="center" vertical="center"/>
    </xf>
    <xf numFmtId="3" fontId="31" fillId="0" borderId="8" xfId="0" applyNumberFormat="1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 wrapText="1"/>
    </xf>
    <xf numFmtId="49" fontId="31" fillId="0" borderId="7" xfId="0" applyNumberFormat="1" applyFont="1" applyBorder="1" applyAlignment="1">
      <alignment horizontal="center" vertical="center" wrapText="1"/>
    </xf>
    <xf numFmtId="3" fontId="36" fillId="0" borderId="0" xfId="0" applyNumberFormat="1" applyFont="1" applyFill="1"/>
    <xf numFmtId="3" fontId="0" fillId="0" borderId="0" xfId="0" applyNumberFormat="1" applyFont="1"/>
    <xf numFmtId="9" fontId="0" fillId="0" borderId="0" xfId="0" applyNumberFormat="1" applyFont="1"/>
    <xf numFmtId="0" fontId="59" fillId="0" borderId="0" xfId="1" applyFont="1" applyFill="1" applyAlignment="1">
      <alignment horizontal="left" vertical="center"/>
    </xf>
    <xf numFmtId="0" fontId="33" fillId="2" borderId="0" xfId="0" applyFont="1" applyFill="1" applyAlignment="1">
      <alignment horizontal="left" vertical="top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2" fillId="6" borderId="0" xfId="0" applyFont="1" applyFill="1" applyAlignment="1">
      <alignment horizontal="left" vertical="top"/>
    </xf>
    <xf numFmtId="0" fontId="30" fillId="0" borderId="3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2" fillId="0" borderId="0" xfId="0" applyFont="1" applyFill="1" applyAlignment="1">
      <alignment horizontal="left" vertical="top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3" fillId="5" borderId="13" xfId="0" applyFont="1" applyFill="1" applyBorder="1" applyAlignment="1">
      <alignment horizontal="left" vertical="center" wrapText="1"/>
    </xf>
    <xf numFmtId="0" fontId="33" fillId="5" borderId="17" xfId="0" applyFont="1" applyFill="1" applyBorder="1" applyAlignment="1">
      <alignment horizontal="left" vertical="center" wrapText="1"/>
    </xf>
    <xf numFmtId="0" fontId="33" fillId="5" borderId="14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left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32" fillId="0" borderId="0" xfId="0" applyFont="1" applyFill="1" applyAlignment="1">
      <alignment horizontal="left" wrapText="1"/>
    </xf>
    <xf numFmtId="0" fontId="50" fillId="5" borderId="10" xfId="0" applyFont="1" applyFill="1" applyBorder="1" applyAlignment="1">
      <alignment horizontal="left" vertical="center" wrapText="1"/>
    </xf>
    <xf numFmtId="0" fontId="50" fillId="5" borderId="11" xfId="0" applyFont="1" applyFill="1" applyBorder="1" applyAlignment="1">
      <alignment horizontal="left" vertical="center" wrapText="1"/>
    </xf>
    <xf numFmtId="0" fontId="50" fillId="5" borderId="12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33" fillId="5" borderId="24" xfId="0" applyFont="1" applyFill="1" applyBorder="1" applyAlignment="1">
      <alignment vertical="center" wrapText="1"/>
    </xf>
    <xf numFmtId="0" fontId="33" fillId="5" borderId="25" xfId="0" applyFont="1" applyFill="1" applyBorder="1" applyAlignment="1">
      <alignment vertical="center" wrapText="1"/>
    </xf>
    <xf numFmtId="0" fontId="33" fillId="5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8" fillId="3" borderId="0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3" fillId="5" borderId="13" xfId="0" applyFont="1" applyFill="1" applyBorder="1" applyAlignment="1">
      <alignment vertical="center" wrapText="1"/>
    </xf>
    <xf numFmtId="0" fontId="33" fillId="5" borderId="17" xfId="0" applyFont="1" applyFill="1" applyBorder="1" applyAlignment="1">
      <alignment vertical="center" wrapText="1"/>
    </xf>
    <xf numFmtId="0" fontId="33" fillId="5" borderId="14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left" vertical="center" wrapText="1"/>
    </xf>
    <xf numFmtId="0" fontId="33" fillId="5" borderId="7" xfId="0" applyFont="1" applyFill="1" applyBorder="1" applyAlignment="1">
      <alignment horizontal="left" vertical="center" wrapText="1"/>
    </xf>
    <xf numFmtId="0" fontId="33" fillId="5" borderId="8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28" xfId="0" applyNumberFormat="1" applyFont="1" applyBorder="1" applyAlignment="1">
      <alignment horizontal="center" vertical="center" wrapText="1"/>
    </xf>
    <xf numFmtId="0" fontId="31" fillId="0" borderId="29" xfId="0" applyNumberFormat="1" applyFont="1" applyBorder="1" applyAlignment="1">
      <alignment horizontal="center" vertical="center" wrapText="1"/>
    </xf>
    <xf numFmtId="0" fontId="31" fillId="0" borderId="27" xfId="0" applyNumberFormat="1" applyFont="1" applyBorder="1" applyAlignment="1">
      <alignment horizontal="center" vertical="center" wrapText="1"/>
    </xf>
    <xf numFmtId="0" fontId="30" fillId="0" borderId="28" xfId="0" applyNumberFormat="1" applyFont="1" applyBorder="1" applyAlignment="1">
      <alignment horizontal="center" vertical="center" wrapText="1"/>
    </xf>
    <xf numFmtId="0" fontId="30" fillId="0" borderId="29" xfId="0" applyNumberFormat="1" applyFont="1" applyBorder="1" applyAlignment="1">
      <alignment horizontal="center" vertical="center" wrapText="1"/>
    </xf>
    <xf numFmtId="0" fontId="30" fillId="0" borderId="27" xfId="0" applyNumberFormat="1" applyFont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10" xfId="0" applyNumberFormat="1" applyFont="1" applyBorder="1" applyAlignment="1">
      <alignment horizontal="center" vertical="center" wrapText="1"/>
    </xf>
    <xf numFmtId="0" fontId="31" fillId="0" borderId="12" xfId="0" applyNumberFormat="1" applyFont="1" applyBorder="1" applyAlignment="1">
      <alignment horizontal="center" vertical="center" wrapText="1"/>
    </xf>
    <xf numFmtId="0" fontId="31" fillId="0" borderId="6" xfId="0" applyNumberFormat="1" applyFont="1" applyBorder="1" applyAlignment="1">
      <alignment horizontal="center" vertical="center" wrapText="1"/>
    </xf>
    <xf numFmtId="0" fontId="31" fillId="0" borderId="9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31" fillId="0" borderId="8" xfId="0" applyNumberFormat="1" applyFont="1" applyBorder="1" applyAlignment="1">
      <alignment horizontal="center" vertical="center" wrapText="1"/>
    </xf>
    <xf numFmtId="0" fontId="33" fillId="5" borderId="13" xfId="0" applyFont="1" applyFill="1" applyBorder="1" applyAlignment="1">
      <alignment vertical="center"/>
    </xf>
    <xf numFmtId="0" fontId="33" fillId="5" borderId="17" xfId="0" applyFont="1" applyFill="1" applyBorder="1" applyAlignment="1">
      <alignment vertical="center"/>
    </xf>
    <xf numFmtId="0" fontId="33" fillId="5" borderId="14" xfId="0" applyFont="1" applyFill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 wrapText="1"/>
    </xf>
    <xf numFmtId="49" fontId="31" fillId="0" borderId="7" xfId="0" applyNumberFormat="1" applyFont="1" applyBorder="1" applyAlignment="1">
      <alignment horizontal="center" vertical="center" wrapText="1"/>
    </xf>
    <xf numFmtId="0" fontId="33" fillId="5" borderId="2" xfId="0" applyFont="1" applyFill="1" applyBorder="1" applyAlignment="1">
      <alignment vertical="center" wrapText="1"/>
    </xf>
    <xf numFmtId="0" fontId="33" fillId="5" borderId="3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A85A1-B7A3-4554-B316-D42B316C5BB5}"/>
            </a:ext>
          </a:extLst>
        </xdr:cNvPr>
        <xdr:cNvSpPr/>
      </xdr:nvSpPr>
      <xdr:spPr>
        <a:xfrm>
          <a:off x="82391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2C913D-99C5-4DAA-ABC1-3A3115A42448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79A79-3A27-422B-9B86-800AA4428941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568483-3CBB-4ABB-B37C-A36406CCFA74}"/>
            </a:ext>
          </a:extLst>
        </xdr:cNvPr>
        <xdr:cNvSpPr/>
      </xdr:nvSpPr>
      <xdr:spPr>
        <a:xfrm>
          <a:off x="7762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F8F4E-B998-41CE-9D46-7DE901BED568}"/>
            </a:ext>
          </a:extLst>
        </xdr:cNvPr>
        <xdr:cNvSpPr/>
      </xdr:nvSpPr>
      <xdr:spPr>
        <a:xfrm>
          <a:off x="9258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1293495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62B132-2F94-4BD4-AD81-9C68A113B99B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B2935E-71F0-473A-874A-A2AA005DD15E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6636A8-4BC2-4D3C-A6FD-D19C83DB3483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0F930-82B5-4F70-A2D9-F8ACE2836789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97FB0E-F159-4D18-B496-730FD03F4AC2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A8612-0642-4E07-A1B0-E5306D1B0ACB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345B42-DD65-4AC9-B340-357C7A31B792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A544BD-F043-4707-B809-AAEA29D1CF87}"/>
            </a:ext>
          </a:extLst>
        </xdr:cNvPr>
        <xdr:cNvSpPr/>
      </xdr:nvSpPr>
      <xdr:spPr>
        <a:xfrm>
          <a:off x="82391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ribor-rates.eu/euribor-rates-by-year.asp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63"/>
  <sheetViews>
    <sheetView topLeftCell="A40" workbookViewId="0">
      <selection activeCell="B63" sqref="B63"/>
    </sheetView>
  </sheetViews>
  <sheetFormatPr defaultRowHeight="15" x14ac:dyDescent="0.25"/>
  <cols>
    <col min="2" max="2" width="92.140625" customWidth="1"/>
  </cols>
  <sheetData>
    <row r="1" spans="1:2" x14ac:dyDescent="0.25">
      <c r="A1" s="842" t="s">
        <v>550</v>
      </c>
    </row>
    <row r="2" spans="1:2" x14ac:dyDescent="0.25">
      <c r="A2" s="842"/>
      <c r="B2" s="982" t="s">
        <v>582</v>
      </c>
    </row>
    <row r="3" spans="1:2" x14ac:dyDescent="0.25">
      <c r="A3" s="842"/>
      <c r="B3" s="982" t="s">
        <v>726</v>
      </c>
    </row>
    <row r="4" spans="1:2" x14ac:dyDescent="0.25">
      <c r="A4" s="842"/>
      <c r="B4" s="982" t="s">
        <v>603</v>
      </c>
    </row>
    <row r="5" spans="1:2" x14ac:dyDescent="0.25">
      <c r="A5" s="842"/>
      <c r="B5" s="982" t="s">
        <v>602</v>
      </c>
    </row>
    <row r="6" spans="1:2" x14ac:dyDescent="0.25">
      <c r="A6" s="842"/>
      <c r="B6" s="982" t="s">
        <v>604</v>
      </c>
    </row>
    <row r="7" spans="1:2" x14ac:dyDescent="0.25">
      <c r="A7" s="842"/>
      <c r="B7" s="982" t="s">
        <v>605</v>
      </c>
    </row>
    <row r="8" spans="1:2" x14ac:dyDescent="0.25">
      <c r="A8" s="842"/>
      <c r="B8" s="982" t="s">
        <v>606</v>
      </c>
    </row>
    <row r="9" spans="1:2" x14ac:dyDescent="0.25">
      <c r="A9" s="842"/>
      <c r="B9" s="982" t="s">
        <v>607</v>
      </c>
    </row>
    <row r="10" spans="1:2" x14ac:dyDescent="0.25">
      <c r="A10" s="842"/>
      <c r="B10" s="982" t="s">
        <v>608</v>
      </c>
    </row>
    <row r="11" spans="1:2" x14ac:dyDescent="0.25">
      <c r="A11" s="842"/>
      <c r="B11" s="982" t="s">
        <v>609</v>
      </c>
    </row>
    <row r="12" spans="1:2" x14ac:dyDescent="0.25">
      <c r="A12" s="842"/>
      <c r="B12" s="982" t="s">
        <v>610</v>
      </c>
    </row>
    <row r="13" spans="1:2" x14ac:dyDescent="0.25">
      <c r="A13" s="842"/>
      <c r="B13" s="982" t="s">
        <v>611</v>
      </c>
    </row>
    <row r="14" spans="1:2" x14ac:dyDescent="0.25">
      <c r="A14" s="842"/>
      <c r="B14" s="982" t="s">
        <v>612</v>
      </c>
    </row>
    <row r="15" spans="1:2" x14ac:dyDescent="0.25">
      <c r="A15" s="842"/>
      <c r="B15" s="982" t="s">
        <v>613</v>
      </c>
    </row>
    <row r="16" spans="1:2" x14ac:dyDescent="0.25">
      <c r="A16" s="842"/>
      <c r="B16" s="982" t="s">
        <v>614</v>
      </c>
    </row>
    <row r="17" spans="1:2" x14ac:dyDescent="0.25">
      <c r="A17" s="842"/>
      <c r="B17" s="982" t="s">
        <v>615</v>
      </c>
    </row>
    <row r="18" spans="1:2" x14ac:dyDescent="0.25">
      <c r="A18" s="842"/>
      <c r="B18" s="982" t="s">
        <v>616</v>
      </c>
    </row>
    <row r="19" spans="1:2" x14ac:dyDescent="0.25">
      <c r="A19" s="842"/>
      <c r="B19" s="982" t="s">
        <v>617</v>
      </c>
    </row>
    <row r="20" spans="1:2" x14ac:dyDescent="0.25">
      <c r="A20" s="842"/>
      <c r="B20" s="982" t="s">
        <v>618</v>
      </c>
    </row>
    <row r="21" spans="1:2" x14ac:dyDescent="0.25">
      <c r="A21" s="842"/>
      <c r="B21" s="982" t="s">
        <v>619</v>
      </c>
    </row>
    <row r="22" spans="1:2" x14ac:dyDescent="0.25">
      <c r="A22" s="842"/>
      <c r="B22" s="982" t="s">
        <v>620</v>
      </c>
    </row>
    <row r="23" spans="1:2" x14ac:dyDescent="0.25">
      <c r="A23" s="842"/>
      <c r="B23" s="982" t="s">
        <v>621</v>
      </c>
    </row>
    <row r="24" spans="1:2" x14ac:dyDescent="0.25">
      <c r="A24" s="842"/>
      <c r="B24" s="982" t="s">
        <v>622</v>
      </c>
    </row>
    <row r="25" spans="1:2" x14ac:dyDescent="0.25">
      <c r="A25" s="842"/>
      <c r="B25" s="982" t="s">
        <v>623</v>
      </c>
    </row>
    <row r="26" spans="1:2" x14ac:dyDescent="0.25">
      <c r="A26" s="842"/>
      <c r="B26" s="982" t="s">
        <v>624</v>
      </c>
    </row>
    <row r="27" spans="1:2" x14ac:dyDescent="0.25">
      <c r="A27" s="842"/>
      <c r="B27" s="982" t="s">
        <v>625</v>
      </c>
    </row>
    <row r="28" spans="1:2" x14ac:dyDescent="0.25">
      <c r="A28" s="842"/>
      <c r="B28" s="982" t="s">
        <v>626</v>
      </c>
    </row>
    <row r="29" spans="1:2" x14ac:dyDescent="0.25">
      <c r="A29" s="842"/>
      <c r="B29" s="982" t="s">
        <v>627</v>
      </c>
    </row>
    <row r="30" spans="1:2" x14ac:dyDescent="0.25">
      <c r="A30" s="842"/>
      <c r="B30" s="982" t="s">
        <v>628</v>
      </c>
    </row>
    <row r="31" spans="1:2" x14ac:dyDescent="0.25">
      <c r="A31" s="842"/>
      <c r="B31" s="982" t="s">
        <v>629</v>
      </c>
    </row>
    <row r="32" spans="1:2" x14ac:dyDescent="0.25">
      <c r="A32" s="842"/>
      <c r="B32" s="982" t="s">
        <v>630</v>
      </c>
    </row>
    <row r="33" spans="1:2" x14ac:dyDescent="0.25">
      <c r="A33" s="842"/>
      <c r="B33" s="982" t="s">
        <v>631</v>
      </c>
    </row>
    <row r="34" spans="1:2" x14ac:dyDescent="0.25">
      <c r="A34" s="842"/>
      <c r="B34" s="982" t="s">
        <v>632</v>
      </c>
    </row>
    <row r="35" spans="1:2" x14ac:dyDescent="0.25">
      <c r="A35" s="842"/>
      <c r="B35" s="982" t="s">
        <v>633</v>
      </c>
    </row>
    <row r="36" spans="1:2" x14ac:dyDescent="0.25">
      <c r="A36" s="842"/>
      <c r="B36" s="982" t="s">
        <v>634</v>
      </c>
    </row>
    <row r="37" spans="1:2" s="993" customFormat="1" x14ac:dyDescent="0.25">
      <c r="A37" s="842"/>
      <c r="B37" s="982" t="s">
        <v>678</v>
      </c>
    </row>
    <row r="38" spans="1:2" x14ac:dyDescent="0.25">
      <c r="A38" s="842"/>
      <c r="B38" s="982" t="s">
        <v>687</v>
      </c>
    </row>
    <row r="39" spans="1:2" x14ac:dyDescent="0.25">
      <c r="A39" s="842"/>
      <c r="B39" s="982" t="s">
        <v>688</v>
      </c>
    </row>
    <row r="40" spans="1:2" x14ac:dyDescent="0.25">
      <c r="A40" s="842"/>
      <c r="B40" s="982" t="s">
        <v>689</v>
      </c>
    </row>
    <row r="41" spans="1:2" x14ac:dyDescent="0.25">
      <c r="A41" s="842"/>
      <c r="B41" s="982" t="s">
        <v>690</v>
      </c>
    </row>
    <row r="42" spans="1:2" x14ac:dyDescent="0.25">
      <c r="A42" s="842"/>
      <c r="B42" s="982" t="s">
        <v>691</v>
      </c>
    </row>
    <row r="43" spans="1:2" x14ac:dyDescent="0.25">
      <c r="A43" s="842"/>
      <c r="B43" s="982" t="s">
        <v>692</v>
      </c>
    </row>
    <row r="44" spans="1:2" x14ac:dyDescent="0.25">
      <c r="A44" s="842"/>
      <c r="B44" s="982" t="s">
        <v>693</v>
      </c>
    </row>
    <row r="45" spans="1:2" x14ac:dyDescent="0.25">
      <c r="A45" s="842"/>
      <c r="B45" s="982" t="s">
        <v>694</v>
      </c>
    </row>
    <row r="46" spans="1:2" x14ac:dyDescent="0.25">
      <c r="A46" s="842"/>
      <c r="B46" s="982" t="s">
        <v>695</v>
      </c>
    </row>
    <row r="47" spans="1:2" x14ac:dyDescent="0.25">
      <c r="A47" s="842"/>
      <c r="B47" s="982" t="s">
        <v>696</v>
      </c>
    </row>
    <row r="48" spans="1:2" x14ac:dyDescent="0.25">
      <c r="A48" s="842"/>
      <c r="B48" s="982" t="s">
        <v>697</v>
      </c>
    </row>
    <row r="49" spans="1:2" x14ac:dyDescent="0.25">
      <c r="A49" s="842"/>
      <c r="B49" s="982" t="s">
        <v>698</v>
      </c>
    </row>
    <row r="50" spans="1:2" x14ac:dyDescent="0.25">
      <c r="A50" s="842"/>
      <c r="B50" s="982" t="s">
        <v>699</v>
      </c>
    </row>
    <row r="51" spans="1:2" x14ac:dyDescent="0.25">
      <c r="A51" s="842"/>
      <c r="B51" s="983" t="s">
        <v>700</v>
      </c>
    </row>
    <row r="52" spans="1:2" x14ac:dyDescent="0.25">
      <c r="A52" s="842"/>
      <c r="B52" s="983" t="s">
        <v>701</v>
      </c>
    </row>
    <row r="53" spans="1:2" x14ac:dyDescent="0.25">
      <c r="A53" s="842"/>
      <c r="B53" s="983" t="s">
        <v>702</v>
      </c>
    </row>
    <row r="54" spans="1:2" x14ac:dyDescent="0.25">
      <c r="A54" s="842"/>
      <c r="B54" s="983" t="s">
        <v>703</v>
      </c>
    </row>
    <row r="55" spans="1:2" ht="30" x14ac:dyDescent="0.25">
      <c r="A55" s="842"/>
      <c r="B55" s="984" t="s">
        <v>704</v>
      </c>
    </row>
    <row r="56" spans="1:2" x14ac:dyDescent="0.25">
      <c r="B56" s="982" t="s">
        <v>705</v>
      </c>
    </row>
    <row r="57" spans="1:2" x14ac:dyDescent="0.25">
      <c r="B57" s="982" t="s">
        <v>706</v>
      </c>
    </row>
    <row r="58" spans="1:2" x14ac:dyDescent="0.25">
      <c r="B58" s="982" t="s">
        <v>707</v>
      </c>
    </row>
    <row r="59" spans="1:2" x14ac:dyDescent="0.25">
      <c r="B59" s="982" t="s">
        <v>708</v>
      </c>
    </row>
    <row r="60" spans="1:2" x14ac:dyDescent="0.25">
      <c r="B60" s="982" t="s">
        <v>709</v>
      </c>
    </row>
    <row r="61" spans="1:2" x14ac:dyDescent="0.25">
      <c r="B61" s="982" t="s">
        <v>710</v>
      </c>
    </row>
    <row r="62" spans="1:2" x14ac:dyDescent="0.25">
      <c r="B62" s="982" t="s">
        <v>711</v>
      </c>
    </row>
    <row r="63" spans="1:2" x14ac:dyDescent="0.25">
      <c r="B63" s="982" t="s">
        <v>712</v>
      </c>
    </row>
  </sheetData>
  <hyperlinks>
    <hyperlink ref="B3" location="'Tabela 2'!A1" display="Tabela 2: Banke FBiH, org. dijelovi banaka iz RS u FBiH i mreža bankomata i POS uređaja" xr:uid="{BBF4B344-B4F7-48E3-99D3-124ED0A472B9}"/>
    <hyperlink ref="B4" location="'Tabela 3'!A1" display="Tabela 3: Struktura vlasništva prema ukupnom kapitalu" xr:uid="{55EBF0B7-1132-4CBD-AD18-5BA9D0F98BBA}"/>
    <hyperlink ref="B5" location="'Tabela 4'!A1" display="Tabela 4: Struktura vlasništva prema učešću državnog, privatnog i stranog kapitala" xr:uid="{CEC96BE0-EB46-4FE5-AB41-539F6AEA45B8}"/>
    <hyperlink ref="B6" location="'Tabela 5'!A1" display="Tabela 5: Tržišni udjeli banaka prema vrsti vlasništva (većinskom kapitalu)" xr:uid="{DC727F1F-1EC6-4BC4-854B-BE1009148C7C}"/>
    <hyperlink ref="B7" location="'Tabela 6'!A1" display="Tabela 6: Kvalifikaciona struktura zaposlenih  u bankama FBiH" xr:uid="{CC7F0778-E0C8-4CD5-B5D2-5E934B8A8E20}"/>
    <hyperlink ref="B8" location="'Tabela 7'!A1" display="Tabela 7: Ukupna aktiva po zaposlenom" xr:uid="{0A1E21C9-63EB-4738-B078-81BDA0E25303}"/>
    <hyperlink ref="B9" location="'Tabela 8'!A1" display="Tabela 8: Bilans stanja" xr:uid="{6CAAAF43-0F86-4A4D-964B-F0DBD212147F}"/>
    <hyperlink ref="B10" location="'Tabela 9'!A1" display="Tabela 9: Aktiva banaka prema vlasničkoj strukturi" xr:uid="{96268232-1161-4947-A650-795135112A3B}"/>
    <hyperlink ref="B11" location="'Tabela 10'!A1" display="Tabela 10: Učešće grupa banaka u ukupnoj aktivi " xr:uid="{28D9D0A7-32A7-4FA6-8C13-6BF21CDE17D5}"/>
    <hyperlink ref="B12" location="'Tabla 11'!A1" display="Tabela 11: Novčana sredstva banaka" xr:uid="{4767A1D6-598B-45A4-B458-1AEAB3F46982}"/>
    <hyperlink ref="B13" location="'Tabela 12'!A1" display="Tabela 12: Ulaganja u vrijednosne papire prema vrsti instrumenta" xr:uid="{537402B1-0D21-46BB-B56F-5EF9F55624B7}"/>
    <hyperlink ref="B14" location="'Tabela 13'!A1" display="Tabela 13: Vrijednosni papiri entitetskih vlada BiH" xr:uid="{43FA025B-AE02-4E05-8B0A-D65ACCFCB856}"/>
    <hyperlink ref="B15" location="'Tabela 14'!A1" display="Tabela 14: Sektorska struktura depozita" xr:uid="{DA6EB249-57F0-443B-8C7F-CB33117E9C41}"/>
    <hyperlink ref="B16" location="'Tabela 15'!A1" display="Tabela 15: Štednja stanovništva  " xr:uid="{0D4B47A5-41E0-4BAC-A9B2-B0028CDC3FAA}"/>
    <hyperlink ref="B17" location="'Tabela 16'!A1" display="Tabela 16: Ročna struktura štednih depozita stanovništva" xr:uid="{EAC9F0A0-28D5-4442-BD0D-D9A44C3FD7AE}"/>
    <hyperlink ref="B18" location="'Tabela 17'!A1" display="Tabela 17: Krediti, štednja i depoziti stanovništva" xr:uid="{54D7593C-7ADA-4655-96B8-28EEB6D7FB25}"/>
    <hyperlink ref="B19" location="'Tabela 18'!A1" display="Tabela 18: Izvještaj o stanju regulatornog kapitala " xr:uid="{9FF74056-37EF-416E-8E1F-BF6B30FCEBA1}"/>
    <hyperlink ref="B20" location="'Tabela 19'!A1" display="Tabela 19: Struktura izloženosti riziku" xr:uid="{F8F9E289-4D4B-43D9-9E6E-C6797FDD28DC}"/>
    <hyperlink ref="B21" location="'Tabela 20'!A1" display="Tabela 20: Pokazatelji adekvatnosti kapitala" xr:uid="{050032BA-14CD-441D-B5CE-C89ADA6F8F20}"/>
    <hyperlink ref="B22" location="'Tabela 21'!A1" display="Tabela 21: Stopa finansijske poluge" xr:uid="{F23A8244-A6C7-47DC-8B4D-ED52CF57D830}"/>
    <hyperlink ref="B23" location="'Tabela 22'!A1" display="Tabela 22: Finansijska imovina, vanbilansne stavke i ECL " xr:uid="{DD12517F-16D8-49E7-9ACA-A42373157331}"/>
    <hyperlink ref="B24" location="'Tabela 23'!A1" display="Tabela 23: Izloženosti prema nivoima kreditnog rizika" xr:uid="{EF0240FF-9B38-4C49-90FF-A0C18AC3D04C}"/>
    <hyperlink ref="B25" location="'Tabela 24'!A1" display="Tabela 24: Sektorska struktura kredita" xr:uid="{A4792F5C-CFD9-4DDF-B3A3-7EF1A955BEF9}"/>
    <hyperlink ref="B26" location="'Tabela 25'!A1" display="Tabela 25: Ročna struktura kredita" xr:uid="{31AFE0D1-4BAE-40C8-BDA2-0608F52A56E1}"/>
    <hyperlink ref="B27" location="'Tabela 26'!A1" display="Tabela 26: Krediti prema nivoima kreditnog rizika" xr:uid="{8C9EF8BA-E66B-4470-B544-3038946F1B2F}"/>
    <hyperlink ref="B28" location="'Tabela 27'!A1" display="Tabela 27: Ostvareni finansijski rezultat: dobit/gubitak" xr:uid="{AB5E31A0-7B5F-4800-B678-8804EE82D5BB}"/>
    <hyperlink ref="B29" location="'Tabela 28'!A1" display="Tabela 28: Struktura ukupnih prihoda" xr:uid="{42938E32-610A-44D5-9ED4-EF8340921542}"/>
    <hyperlink ref="B30" location="'Tabela 29'!A1" display="Tabela 29: Struktura ukupnih rashoda" xr:uid="{D94DD3D9-A4EF-4A17-8DEF-E723A788C48A}"/>
    <hyperlink ref="B31" location="'Tabela 30'!A1" display="Tabela 30: Pokazatelji profitabilnosti, produktivnosti i efikasnosti" xr:uid="{14A1B57B-12B5-4692-8D77-BE53B08B91FA}"/>
    <hyperlink ref="B32" location="'Tabela 31'!A1" display="Tabela 31: LCR" xr:uid="{F47C4671-3005-4940-9914-3FA5D16F7A8D}"/>
    <hyperlink ref="B33" location="'Tabela 32'!A1" display="Tabela 32: Ročna struktura depozita po preostalom dospijeću" xr:uid="{F2358CB4-54E3-44B9-9BA0-F5820CA8BE28}"/>
    <hyperlink ref="B34" location="'Tabela 33'!A1" display="Tabela 33: Koeficijenti likvidnosti" xr:uid="{C754894E-FD8E-4010-872E-D7B0CE5E4D9F}"/>
    <hyperlink ref="B35" location="'Tabela 34'!A1" display="Tabela 34: Ročna usklađenost finansijske aktive i obaveza do 180 dana" xr:uid="{7CED5262-A7C1-4685-8EA7-C61E25CC35C9}"/>
    <hyperlink ref="B36" location="'Tabela 35'!A1" display="Tabela 35: Devizna usklađenost finansijske aktive i obaveza (EUR i ukupno)" xr:uid="{CD2A7205-DE75-4088-82EF-26A4A9A02777}"/>
    <hyperlink ref="B38" location="'Tabela 37'!A1" display="Tabela 37: Kvalifikaciona struktura zaposlenih u MKO u FBiH" xr:uid="{16AC1F4A-F630-404D-9F4B-52F73BD3824F}"/>
    <hyperlink ref="B39" location="'Tabela 38'!A1" display="Tabela 38: Bilans stanja mikrokreditnog sektora   " xr:uid="{C927635E-AE3F-4286-A427-FC1002A3518A}"/>
    <hyperlink ref="B40" location="'Tabela 39'!A1" display="Tabela 39: Ročna struktura uzetih kredita " xr:uid="{713AC26E-B8E5-4676-96C6-9765B6186E2A}"/>
    <hyperlink ref="B41" location="'Tabela 40'!A1" display="Tabela 40: Struktura kapitala mikrokreditnog sektora  " xr:uid="{EF544E2E-0057-40C6-BEDD-DF21B8C21FE4}"/>
    <hyperlink ref="B42" location="'Tabela 41'!A1" display="Tabela 41: Neto mikrokrediti  " xr:uid="{51CF4066-6A4B-4E33-A695-00F0663B1373}"/>
    <hyperlink ref="B43" location="'Tabela 42'!A1" display="Tabela 42: Sektorska i ročna struktura mikrokredita" xr:uid="{FC12C73B-98B6-4B36-AB68-7F28E1B95B04}"/>
    <hyperlink ref="B44" location="'Tabela 43'!A1" display="Tabela 43: RKG " xr:uid="{05FBB105-4592-4366-BB39-7FE36E2CC8B0}"/>
    <hyperlink ref="B45" location="'Tabela 44'!A1" display="Tabela 44: Struktura ukupnih prihoda" xr:uid="{2A15DC91-6B63-4C9E-B6E9-9F4BE1B78B6A}"/>
    <hyperlink ref="B47" location="'Tabela 46'!A1" display="Tabela 46: Kvalifikaciona struktura zaposlenih u lizing društvima FBiH" xr:uid="{976E6B71-0676-4DF8-99E4-B60FB862C6B4}"/>
    <hyperlink ref="B48" location="'Tabela 47'!A1" display="Tabela 47: Struktura potraživanja po finansijskom lizingu" xr:uid="{1B7B54DA-453A-4E4C-B244-E72EDAC10B0D}"/>
    <hyperlink ref="B49" location="'Tabela 48'!A1" display="Tabela 48: Struktura potraživanja po finansijskom lizingu - uporedni pregled" xr:uid="{3FED8BB7-580C-4C48-94C2-96B6A83BD47D}"/>
    <hyperlink ref="B50" location="'Tabela 49'!A1" display="Tabela 49: Struktura neto bilansnih pozicija aktive" xr:uid="{BA6B6034-ABB7-406A-A53D-553A774729B1}"/>
    <hyperlink ref="B55" location="'Tabela 54'!A1" display="Tabela 54: Nominalni iznos otkupljenih novčanih potraživanja i isplaćenih kupčevih obaveza prema dobavljačima u FBiH, prema vrsti faktoringa i domicilnosti" xr:uid="{61D4AFA4-D650-4E02-940C-5D6A800A1C37}"/>
    <hyperlink ref="B54" location="'Tabela 53'!A1" display="Tabela 53: Struktura broja zaključenih ugovora i iznosa finansiranja lizing sistema" xr:uid="{B4D0F7AD-2F35-4717-903C-1B24709B2DCF}"/>
    <hyperlink ref="B53" location="'Tabela 52'!A1" display="Tabela 52: Struktura ukupnih rashoda" xr:uid="{10E21CB9-4515-41DD-9542-37CF8C3C1FC1}"/>
    <hyperlink ref="B52" location="'Tabela 51'!A1" display="Tabela 51: Struktura ukupnih prihoda" xr:uid="{100968BF-EFCA-40C5-AEAF-F52064D71B52}"/>
    <hyperlink ref="B51" location="'Tabela 50'!A1" display="Tabela 50: Pregled rezervi za finansijski lizing" xr:uid="{7E1B06DA-361F-4AF9-8BDD-D93D370BB69D}"/>
    <hyperlink ref="B46" location="'Tabela 45'!A1" display="Tabela 45: Struktura ukupnih rashoda" xr:uid="{44EB777C-6FA4-4B92-850B-854ABD5E6847}"/>
    <hyperlink ref="B2" location="'Tabela 1'!A1" display="Tabela 1: Izdvojeni makroekonomski pokazatelji " xr:uid="{D3007EDA-672B-4831-A96C-C0F03F95FB4B}"/>
    <hyperlink ref="B56" location="'Tabela 55'!A1" display="Tabela 55: Obim UPP-a i DPP-a" xr:uid="{0C38033A-3C6F-452A-9926-BD5CA47C9EE7}"/>
    <hyperlink ref="B57" location="'Tabela 56'!A1" display="Tabela 56: Obim DPP-a" xr:uid="{8438D065-18F6-4902-A4B7-DD014473BF50}"/>
    <hyperlink ref="B58" location="'Tabela 57'!A1" display="Tabela 57: Obim UPP-a" xr:uid="{81F0F60F-2C83-40CA-8E18-ABAF46BCD1B2}"/>
    <hyperlink ref="B59" location="'Tabela 58'!A1" display="Tabela 58: Izvršeni mjenjački poslovi banaka" xr:uid="{56D629CD-D66A-40B1-B27A-CD534F29A069}"/>
    <hyperlink ref="B60" location="'Tabela 59'!A1" display="Tabela 59: Izvršeni mjenjački poslovi ovlaštenih mjenjača" xr:uid="{2A5426F0-F455-4FAB-B0D4-D5908750A630}"/>
    <hyperlink ref="B61" location="'Tabela 60'!A1" display="Tabela 60: Izvještene transakcije po broju i vrijednosti - banke" xr:uid="{5157E5E3-2F88-405B-A1D5-5918B9457B11}"/>
    <hyperlink ref="B62" location="'Tabela 61'!A1" display="Tabela 61: Izvještene sumnjive transakcije po broju i vrijednosti - banke" xr:uid="{95208D11-D45B-4795-AA06-2982B45A3843}"/>
    <hyperlink ref="B63" location="'Tabela 62'!A1" display="Tabela 62: Izvještene sumnjive transakcije po broju i vrijednosti - MKO" xr:uid="{A0B4E772-2E94-4A07-A824-705063D9A7C8}"/>
    <hyperlink ref="B37" location="'Tabela 36'!A1" display="Tabela 36: Ukupna ponderisana pozicija bankarske knjige" xr:uid="{065892B1-C25D-459F-9A5E-30543D46420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2"/>
  <sheetViews>
    <sheetView workbookViewId="0">
      <selection activeCell="D13" sqref="D13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14.5703125" style="19" customWidth="1"/>
    <col min="4" max="4" width="14.140625" style="19" customWidth="1"/>
    <col min="5" max="5" width="13.140625" style="19" customWidth="1"/>
    <col min="6" max="6" width="12.85546875" style="19" customWidth="1"/>
    <col min="7" max="7" width="12.140625" style="19" customWidth="1"/>
    <col min="8" max="8" width="13.85546875" style="19" customWidth="1"/>
    <col min="9" max="9" width="11.85546875" style="19" customWidth="1"/>
    <col min="10" max="10" width="12.140625" style="19" customWidth="1"/>
    <col min="11" max="11" width="13" style="19" customWidth="1"/>
    <col min="12" max="12" width="12.140625" style="19" customWidth="1"/>
    <col min="13" max="13" width="11.85546875" style="19" customWidth="1"/>
    <col min="14" max="14" width="13.140625" style="19" customWidth="1"/>
    <col min="15" max="16384" width="9.140625" style="19"/>
  </cols>
  <sheetData>
    <row r="2" spans="2:16" ht="15.75" x14ac:dyDescent="0.25">
      <c r="C2" s="64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6" ht="16.5" thickBot="1" x14ac:dyDescent="0.3">
      <c r="C3" s="65"/>
      <c r="D3" s="48"/>
      <c r="E3" s="48"/>
      <c r="F3" s="48"/>
      <c r="G3" s="48"/>
      <c r="H3" s="48"/>
      <c r="I3" s="48"/>
      <c r="J3" s="48"/>
      <c r="K3" s="48"/>
      <c r="L3" s="48"/>
      <c r="M3" s="48"/>
      <c r="N3" s="66" t="s">
        <v>366</v>
      </c>
    </row>
    <row r="4" spans="2:16" ht="20.100000000000001" customHeight="1" thickBot="1" x14ac:dyDescent="0.3">
      <c r="B4" s="1086" t="s">
        <v>608</v>
      </c>
      <c r="C4" s="1087"/>
      <c r="D4" s="1087"/>
      <c r="E4" s="1087"/>
      <c r="F4" s="1087"/>
      <c r="G4" s="1087"/>
      <c r="H4" s="1087"/>
      <c r="I4" s="1087"/>
      <c r="J4" s="1087"/>
      <c r="K4" s="1087"/>
      <c r="L4" s="1087"/>
      <c r="M4" s="1087"/>
      <c r="N4" s="1088"/>
    </row>
    <row r="5" spans="2:16" ht="15.75" x14ac:dyDescent="0.25">
      <c r="B5" s="1084" t="s">
        <v>137</v>
      </c>
      <c r="C5" s="1089" t="s">
        <v>0</v>
      </c>
      <c r="D5" s="1124" t="s">
        <v>321</v>
      </c>
      <c r="E5" s="1124"/>
      <c r="F5" s="1124"/>
      <c r="G5" s="1124" t="s">
        <v>530</v>
      </c>
      <c r="H5" s="1124"/>
      <c r="I5" s="1124"/>
      <c r="J5" s="1124" t="s">
        <v>663</v>
      </c>
      <c r="K5" s="1124"/>
      <c r="L5" s="1124"/>
      <c r="M5" s="1125" t="s">
        <v>1</v>
      </c>
      <c r="N5" s="1126"/>
    </row>
    <row r="6" spans="2:16" ht="32.25" thickBot="1" x14ac:dyDescent="0.3">
      <c r="B6" s="1085"/>
      <c r="C6" s="1090"/>
      <c r="D6" s="713" t="s">
        <v>47</v>
      </c>
      <c r="E6" s="713" t="s">
        <v>324</v>
      </c>
      <c r="F6" s="713" t="s">
        <v>27</v>
      </c>
      <c r="G6" s="713" t="s">
        <v>47</v>
      </c>
      <c r="H6" s="713" t="s">
        <v>48</v>
      </c>
      <c r="I6" s="713" t="s">
        <v>27</v>
      </c>
      <c r="J6" s="713" t="s">
        <v>47</v>
      </c>
      <c r="K6" s="713" t="s">
        <v>323</v>
      </c>
      <c r="L6" s="713" t="s">
        <v>27</v>
      </c>
      <c r="M6" s="713" t="s">
        <v>461</v>
      </c>
      <c r="N6" s="114" t="s">
        <v>462</v>
      </c>
    </row>
    <row r="7" spans="2:16" ht="15.75" thickBot="1" x14ac:dyDescent="0.3">
      <c r="B7" s="228">
        <v>1</v>
      </c>
      <c r="C7" s="361">
        <v>2</v>
      </c>
      <c r="D7" s="361">
        <v>3</v>
      </c>
      <c r="E7" s="361">
        <v>4</v>
      </c>
      <c r="F7" s="361">
        <v>5</v>
      </c>
      <c r="G7" s="361">
        <v>6</v>
      </c>
      <c r="H7" s="361">
        <v>7</v>
      </c>
      <c r="I7" s="361">
        <v>8</v>
      </c>
      <c r="J7" s="361">
        <v>9</v>
      </c>
      <c r="K7" s="361">
        <v>10</v>
      </c>
      <c r="L7" s="361">
        <v>11</v>
      </c>
      <c r="M7" s="361">
        <v>12</v>
      </c>
      <c r="N7" s="362">
        <v>13</v>
      </c>
    </row>
    <row r="8" spans="2:16" ht="15.75" x14ac:dyDescent="0.25">
      <c r="B8" s="363" t="s">
        <v>351</v>
      </c>
      <c r="C8" s="413" t="s">
        <v>49</v>
      </c>
      <c r="D8" s="414">
        <v>1</v>
      </c>
      <c r="E8" s="108">
        <v>801261</v>
      </c>
      <c r="F8" s="119">
        <f>E8/E10*100</f>
        <v>3.3086694083201662</v>
      </c>
      <c r="G8" s="414">
        <v>1</v>
      </c>
      <c r="H8" s="108">
        <v>879736</v>
      </c>
      <c r="I8" s="119">
        <f>H8/H10*100</f>
        <v>3.6060018269880216</v>
      </c>
      <c r="J8" s="414">
        <v>1</v>
      </c>
      <c r="K8" s="108">
        <v>899503</v>
      </c>
      <c r="L8" s="119">
        <f>K8/K10*100</f>
        <v>3.597557412645338</v>
      </c>
      <c r="M8" s="365">
        <f>H8/E8*100</f>
        <v>109.79393730632093</v>
      </c>
      <c r="N8" s="366">
        <f>K8/H8*100</f>
        <v>102.24692407722318</v>
      </c>
    </row>
    <row r="9" spans="2:16" ht="16.5" thickBot="1" x14ac:dyDescent="0.3">
      <c r="B9" s="369" t="s">
        <v>352</v>
      </c>
      <c r="C9" s="415" t="s">
        <v>50</v>
      </c>
      <c r="D9" s="416">
        <v>14</v>
      </c>
      <c r="E9" s="371">
        <v>23415755</v>
      </c>
      <c r="F9" s="125">
        <f>E9/E10*100</f>
        <v>96.691330591679829</v>
      </c>
      <c r="G9" s="416">
        <v>14</v>
      </c>
      <c r="H9" s="371">
        <v>23516702</v>
      </c>
      <c r="I9" s="125">
        <f>H9/H10*100</f>
        <v>96.39399817301198</v>
      </c>
      <c r="J9" s="416">
        <v>14</v>
      </c>
      <c r="K9" s="371">
        <v>24103656</v>
      </c>
      <c r="L9" s="125">
        <f>K9/K10*100</f>
        <v>96.40244258735467</v>
      </c>
      <c r="M9" s="372">
        <f t="shared" ref="M9:M10" si="0">H9/E9*100</f>
        <v>100.43110717548933</v>
      </c>
      <c r="N9" s="373">
        <f>K9/H9*100</f>
        <v>102.49590269928154</v>
      </c>
    </row>
    <row r="10" spans="2:16" ht="18.75" customHeight="1" thickBot="1" x14ac:dyDescent="0.3">
      <c r="B10" s="1082" t="s">
        <v>19</v>
      </c>
      <c r="C10" s="1083"/>
      <c r="D10" s="220">
        <f t="shared" ref="D10:J10" si="1">SUM(D8:D9)</f>
        <v>15</v>
      </c>
      <c r="E10" s="67">
        <f t="shared" si="1"/>
        <v>24217016</v>
      </c>
      <c r="F10" s="87">
        <f t="shared" si="1"/>
        <v>100</v>
      </c>
      <c r="G10" s="220">
        <f t="shared" si="1"/>
        <v>15</v>
      </c>
      <c r="H10" s="67">
        <f t="shared" si="1"/>
        <v>24396438</v>
      </c>
      <c r="I10" s="87">
        <f t="shared" si="1"/>
        <v>100</v>
      </c>
      <c r="J10" s="220">
        <f t="shared" si="1"/>
        <v>15</v>
      </c>
      <c r="K10" s="67">
        <f>K8+K9</f>
        <v>25003159</v>
      </c>
      <c r="L10" s="87">
        <f>SUM(L8:L9)</f>
        <v>100.00000000000001</v>
      </c>
      <c r="M10" s="249">
        <f t="shared" si="0"/>
        <v>100.74089227178114</v>
      </c>
      <c r="N10" s="131">
        <f>K10/H10*100</f>
        <v>102.48692452562132</v>
      </c>
      <c r="P10" s="61"/>
    </row>
    <row r="12" spans="2:16" x14ac:dyDescent="0.25">
      <c r="C12" s="88"/>
      <c r="D12"/>
      <c r="E12"/>
      <c r="F12"/>
      <c r="G12"/>
      <c r="H12"/>
      <c r="I12"/>
      <c r="J12"/>
      <c r="K12"/>
      <c r="L12"/>
      <c r="M12"/>
      <c r="N1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3:L14"/>
  <sheetViews>
    <sheetView workbookViewId="0">
      <selection activeCell="J22" sqref="J22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3" spans="2:12" ht="16.5" thickBot="1" x14ac:dyDescent="0.3">
      <c r="C3" s="7" t="s">
        <v>57</v>
      </c>
      <c r="D3" s="4"/>
      <c r="E3" s="4"/>
      <c r="F3" s="4"/>
      <c r="G3" s="4"/>
      <c r="H3" s="4"/>
      <c r="I3" s="4"/>
      <c r="J3" s="4"/>
      <c r="K3" s="4"/>
      <c r="L3" s="28" t="s">
        <v>367</v>
      </c>
    </row>
    <row r="4" spans="2:12" ht="20.100000000000001" customHeight="1" thickBot="1" x14ac:dyDescent="0.3">
      <c r="B4" s="1127" t="s">
        <v>609</v>
      </c>
      <c r="C4" s="1128"/>
      <c r="D4" s="1128"/>
      <c r="E4" s="1128"/>
      <c r="F4" s="1128"/>
      <c r="G4" s="1128"/>
      <c r="H4" s="1128"/>
      <c r="I4" s="1128"/>
      <c r="J4" s="1128"/>
      <c r="K4" s="1128"/>
      <c r="L4" s="1129"/>
    </row>
    <row r="5" spans="2:12" ht="15.75" x14ac:dyDescent="0.25">
      <c r="B5" s="1130" t="s">
        <v>137</v>
      </c>
      <c r="C5" s="1134" t="s">
        <v>51</v>
      </c>
      <c r="D5" s="1134" t="s">
        <v>321</v>
      </c>
      <c r="E5" s="1134"/>
      <c r="F5" s="1134"/>
      <c r="G5" s="1134" t="s">
        <v>530</v>
      </c>
      <c r="H5" s="1134"/>
      <c r="I5" s="1134"/>
      <c r="J5" s="1134" t="s">
        <v>663</v>
      </c>
      <c r="K5" s="1134"/>
      <c r="L5" s="1135"/>
    </row>
    <row r="6" spans="2:12" ht="16.5" thickBot="1" x14ac:dyDescent="0.3">
      <c r="B6" s="1131"/>
      <c r="C6" s="1133"/>
      <c r="D6" s="250" t="s">
        <v>2</v>
      </c>
      <c r="E6" s="250" t="s">
        <v>27</v>
      </c>
      <c r="F6" s="250" t="s">
        <v>47</v>
      </c>
      <c r="G6" s="250" t="s">
        <v>2</v>
      </c>
      <c r="H6" s="250" t="s">
        <v>27</v>
      </c>
      <c r="I6" s="250" t="s">
        <v>47</v>
      </c>
      <c r="J6" s="250" t="s">
        <v>2</v>
      </c>
      <c r="K6" s="250" t="s">
        <v>27</v>
      </c>
      <c r="L6" s="54" t="s">
        <v>47</v>
      </c>
    </row>
    <row r="7" spans="2:12" ht="15.75" thickBot="1" x14ac:dyDescent="0.3">
      <c r="B7" s="432">
        <v>1</v>
      </c>
      <c r="C7" s="251">
        <v>2</v>
      </c>
      <c r="D7" s="251">
        <v>3</v>
      </c>
      <c r="E7" s="251">
        <v>4</v>
      </c>
      <c r="F7" s="251">
        <v>5</v>
      </c>
      <c r="G7" s="251">
        <v>6</v>
      </c>
      <c r="H7" s="251">
        <v>7</v>
      </c>
      <c r="I7" s="251">
        <v>8</v>
      </c>
      <c r="J7" s="251">
        <v>9</v>
      </c>
      <c r="K7" s="251">
        <v>10</v>
      </c>
      <c r="L7" s="252">
        <v>11</v>
      </c>
    </row>
    <row r="8" spans="2:12" ht="15.75" x14ac:dyDescent="0.25">
      <c r="B8" s="288" t="s">
        <v>351</v>
      </c>
      <c r="C8" s="420" t="s">
        <v>52</v>
      </c>
      <c r="D8" s="142">
        <v>13686527</v>
      </c>
      <c r="E8" s="421">
        <f>D8/D$13*100</f>
        <v>56.516157894928099</v>
      </c>
      <c r="F8" s="422">
        <v>3</v>
      </c>
      <c r="G8" s="142">
        <v>13375256</v>
      </c>
      <c r="H8" s="421">
        <f>G8/G$13*100</f>
        <v>54.824626447516643</v>
      </c>
      <c r="I8" s="422">
        <v>3</v>
      </c>
      <c r="J8" s="423">
        <v>13827198</v>
      </c>
      <c r="K8" s="421">
        <f>J8/J$13*100</f>
        <v>55.301804064038471</v>
      </c>
      <c r="L8" s="424">
        <v>3</v>
      </c>
    </row>
    <row r="9" spans="2:12" ht="15.75" x14ac:dyDescent="0.25">
      <c r="B9" s="289" t="s">
        <v>352</v>
      </c>
      <c r="C9" s="417" t="s">
        <v>53</v>
      </c>
      <c r="D9" s="141">
        <v>6652374</v>
      </c>
      <c r="E9" s="418">
        <f t="shared" ref="E9:E12" si="0">D9/D$13*100</f>
        <v>27.469833607906107</v>
      </c>
      <c r="F9" s="419">
        <v>5</v>
      </c>
      <c r="G9" s="141">
        <v>7906422</v>
      </c>
      <c r="H9" s="418">
        <f t="shared" ref="H9:H12" si="1">G9/G$13*100</f>
        <v>32.408099903764644</v>
      </c>
      <c r="I9" s="419">
        <v>6</v>
      </c>
      <c r="J9" s="141">
        <v>7097788</v>
      </c>
      <c r="K9" s="418">
        <f t="shared" ref="K9:K12" si="2">J9/J$13*100</f>
        <v>28.38756494729326</v>
      </c>
      <c r="L9" s="425">
        <v>5</v>
      </c>
    </row>
    <row r="10" spans="2:12" ht="15.75" x14ac:dyDescent="0.25">
      <c r="B10" s="289" t="s">
        <v>353</v>
      </c>
      <c r="C10" s="417" t="s">
        <v>54</v>
      </c>
      <c r="D10" s="141">
        <v>3451044</v>
      </c>
      <c r="E10" s="418">
        <f t="shared" si="0"/>
        <v>14.250492298473109</v>
      </c>
      <c r="F10" s="419">
        <v>5</v>
      </c>
      <c r="G10" s="141">
        <v>2708664</v>
      </c>
      <c r="H10" s="418">
        <f t="shared" si="1"/>
        <v>11.102702779807446</v>
      </c>
      <c r="I10" s="419">
        <v>4</v>
      </c>
      <c r="J10" s="141">
        <v>3655195</v>
      </c>
      <c r="K10" s="418">
        <f t="shared" si="2"/>
        <v>14.618932751657502</v>
      </c>
      <c r="L10" s="425">
        <v>5</v>
      </c>
    </row>
    <row r="11" spans="2:12" ht="15.75" x14ac:dyDescent="0.25">
      <c r="B11" s="289" t="s">
        <v>354</v>
      </c>
      <c r="C11" s="417" t="s">
        <v>55</v>
      </c>
      <c r="D11" s="141">
        <v>427071</v>
      </c>
      <c r="E11" s="418">
        <f t="shared" si="0"/>
        <v>1.7635161986926877</v>
      </c>
      <c r="F11" s="419">
        <v>2</v>
      </c>
      <c r="G11" s="141">
        <v>406096</v>
      </c>
      <c r="H11" s="418">
        <f t="shared" si="1"/>
        <v>1.664570868911273</v>
      </c>
      <c r="I11" s="419">
        <v>2</v>
      </c>
      <c r="J11" s="141">
        <v>422978</v>
      </c>
      <c r="K11" s="418">
        <f t="shared" si="2"/>
        <v>1.6916982370107712</v>
      </c>
      <c r="L11" s="425">
        <v>2</v>
      </c>
    </row>
    <row r="12" spans="2:12" ht="16.5" thickBot="1" x14ac:dyDescent="0.3">
      <c r="B12" s="426" t="s">
        <v>355</v>
      </c>
      <c r="C12" s="427" t="s">
        <v>56</v>
      </c>
      <c r="D12" s="428">
        <v>0</v>
      </c>
      <c r="E12" s="429">
        <f t="shared" si="0"/>
        <v>0</v>
      </c>
      <c r="F12" s="430">
        <v>0</v>
      </c>
      <c r="G12" s="428">
        <v>0</v>
      </c>
      <c r="H12" s="429">
        <f t="shared" si="1"/>
        <v>0</v>
      </c>
      <c r="I12" s="430">
        <v>0</v>
      </c>
      <c r="J12" s="428">
        <v>0</v>
      </c>
      <c r="K12" s="429">
        <f t="shared" si="2"/>
        <v>0</v>
      </c>
      <c r="L12" s="431">
        <v>0</v>
      </c>
    </row>
    <row r="13" spans="2:12" ht="20.100000000000001" customHeight="1" thickBot="1" x14ac:dyDescent="0.3">
      <c r="B13" s="1132" t="s">
        <v>5</v>
      </c>
      <c r="C13" s="1133"/>
      <c r="D13" s="254">
        <f>SUM(D8:D12)</f>
        <v>24217016</v>
      </c>
      <c r="E13" s="42">
        <f>SUM(E8:E12)</f>
        <v>100</v>
      </c>
      <c r="F13" s="26">
        <f t="shared" ref="F13:L13" si="3">SUM(F8:F12)</f>
        <v>15</v>
      </c>
      <c r="G13" s="254">
        <f t="shared" si="3"/>
        <v>24396438</v>
      </c>
      <c r="H13" s="42">
        <f t="shared" si="3"/>
        <v>100</v>
      </c>
      <c r="I13" s="26">
        <f t="shared" si="3"/>
        <v>15</v>
      </c>
      <c r="J13" s="254">
        <f t="shared" si="3"/>
        <v>25003159</v>
      </c>
      <c r="K13" s="42">
        <f t="shared" si="3"/>
        <v>100</v>
      </c>
      <c r="L13" s="54">
        <f t="shared" si="3"/>
        <v>15</v>
      </c>
    </row>
    <row r="14" spans="2:12" ht="15.75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</row>
  </sheetData>
  <mergeCells count="7">
    <mergeCell ref="B4:L4"/>
    <mergeCell ref="B5:B6"/>
    <mergeCell ref="B13:C13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3 F13:G13 I13:J13 L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5"/>
  <sheetViews>
    <sheetView workbookViewId="0">
      <selection activeCell="P14" sqref="P14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C3" s="3" t="s">
        <v>62</v>
      </c>
      <c r="D3" s="4"/>
      <c r="E3" s="4"/>
      <c r="F3" s="4"/>
      <c r="G3" s="4"/>
      <c r="H3" s="4"/>
      <c r="I3" s="4"/>
      <c r="J3" s="4"/>
      <c r="K3" s="28" t="s">
        <v>368</v>
      </c>
    </row>
    <row r="4" spans="2:13" ht="20.100000000000001" customHeight="1" thickBot="1" x14ac:dyDescent="0.3">
      <c r="B4" s="1136" t="s">
        <v>610</v>
      </c>
      <c r="C4" s="1137"/>
      <c r="D4" s="1137"/>
      <c r="E4" s="1137"/>
      <c r="F4" s="1137"/>
      <c r="G4" s="1137"/>
      <c r="H4" s="1137"/>
      <c r="I4" s="1137"/>
      <c r="J4" s="1137"/>
      <c r="K4" s="1138"/>
    </row>
    <row r="5" spans="2:13" ht="15.75" x14ac:dyDescent="0.25">
      <c r="B5" s="1130" t="s">
        <v>137</v>
      </c>
      <c r="C5" s="1141" t="s">
        <v>29</v>
      </c>
      <c r="D5" s="1141" t="s">
        <v>321</v>
      </c>
      <c r="E5" s="1141"/>
      <c r="F5" s="1143" t="s">
        <v>530</v>
      </c>
      <c r="G5" s="1143"/>
      <c r="H5" s="1141" t="s">
        <v>663</v>
      </c>
      <c r="I5" s="1141"/>
      <c r="J5" s="1141" t="s">
        <v>1</v>
      </c>
      <c r="K5" s="1142"/>
    </row>
    <row r="6" spans="2:13" ht="16.5" thickBot="1" x14ac:dyDescent="0.3">
      <c r="B6" s="1131"/>
      <c r="C6" s="1140"/>
      <c r="D6" s="218" t="s">
        <v>2</v>
      </c>
      <c r="E6" s="218" t="s">
        <v>27</v>
      </c>
      <c r="F6" s="218" t="s">
        <v>2</v>
      </c>
      <c r="G6" s="218" t="s">
        <v>27</v>
      </c>
      <c r="H6" s="218" t="s">
        <v>2</v>
      </c>
      <c r="I6" s="218" t="s">
        <v>27</v>
      </c>
      <c r="J6" s="218" t="s">
        <v>458</v>
      </c>
      <c r="K6" s="216" t="s">
        <v>459</v>
      </c>
    </row>
    <row r="7" spans="2:13" ht="15.75" thickBot="1" x14ac:dyDescent="0.3">
      <c r="B7" s="258">
        <v>1</v>
      </c>
      <c r="C7" s="251">
        <v>2</v>
      </c>
      <c r="D7" s="251">
        <v>3</v>
      </c>
      <c r="E7" s="251">
        <v>4</v>
      </c>
      <c r="F7" s="251">
        <v>5</v>
      </c>
      <c r="G7" s="251">
        <v>6</v>
      </c>
      <c r="H7" s="251">
        <v>7</v>
      </c>
      <c r="I7" s="251">
        <v>8</v>
      </c>
      <c r="J7" s="251">
        <v>9</v>
      </c>
      <c r="K7" s="252">
        <v>10</v>
      </c>
    </row>
    <row r="8" spans="2:13" ht="18" customHeight="1" x14ac:dyDescent="0.25">
      <c r="B8" s="261" t="s">
        <v>351</v>
      </c>
      <c r="C8" s="262" t="s">
        <v>58</v>
      </c>
      <c r="D8" s="137">
        <v>1004445</v>
      </c>
      <c r="E8" s="136">
        <f>D8/D$13*100</f>
        <v>13.144484706676771</v>
      </c>
      <c r="F8" s="137">
        <v>1267712</v>
      </c>
      <c r="G8" s="136">
        <f>F8/F$13*100</f>
        <v>17.0974757286791</v>
      </c>
      <c r="H8" s="263">
        <v>1434635</v>
      </c>
      <c r="I8" s="264">
        <f>H8/H$13*100</f>
        <v>20.506826150782818</v>
      </c>
      <c r="J8" s="138">
        <f>F8/D8*100</f>
        <v>126.21019568020151</v>
      </c>
      <c r="K8" s="139">
        <f>H8/F8*100</f>
        <v>113.16726512015347</v>
      </c>
      <c r="M8" s="53"/>
    </row>
    <row r="9" spans="2:13" ht="18" customHeight="1" x14ac:dyDescent="0.25">
      <c r="B9" s="265" t="s">
        <v>352</v>
      </c>
      <c r="C9" s="255" t="s">
        <v>59</v>
      </c>
      <c r="D9" s="35">
        <v>4329659</v>
      </c>
      <c r="E9" s="38">
        <f t="shared" ref="E9:E12" si="0">D9/D$13*100</f>
        <v>56.65928598442467</v>
      </c>
      <c r="F9" s="35">
        <v>4478515</v>
      </c>
      <c r="G9" s="38">
        <f t="shared" ref="G9:G12" si="1">F9/F$13*100</f>
        <v>60.401180641206587</v>
      </c>
      <c r="H9" s="256">
        <v>4268867</v>
      </c>
      <c r="I9" s="257">
        <f>H9/H$13*100</f>
        <v>61.019641532385435</v>
      </c>
      <c r="J9" s="41">
        <f t="shared" ref="J9:J12" si="2">F9/D9*100</f>
        <v>103.43805366658205</v>
      </c>
      <c r="K9" s="37">
        <f t="shared" ref="K9:K13" si="3">H9/F9*100</f>
        <v>95.318805452253713</v>
      </c>
      <c r="M9" s="53"/>
    </row>
    <row r="10" spans="2:13" ht="20.45" customHeight="1" x14ac:dyDescent="0.25">
      <c r="B10" s="265" t="s">
        <v>353</v>
      </c>
      <c r="C10" s="255" t="s">
        <v>332</v>
      </c>
      <c r="D10" s="35">
        <v>48611</v>
      </c>
      <c r="E10" s="38">
        <f t="shared" si="0"/>
        <v>0.63613890862741551</v>
      </c>
      <c r="F10" s="35">
        <v>30194</v>
      </c>
      <c r="G10" s="38">
        <f t="shared" si="1"/>
        <v>0.40722276207193497</v>
      </c>
      <c r="H10" s="256">
        <v>9720</v>
      </c>
      <c r="I10" s="257">
        <f>H10/H$13*100</f>
        <v>0.13893871973401525</v>
      </c>
      <c r="J10" s="41">
        <f t="shared" si="2"/>
        <v>62.113513402316343</v>
      </c>
      <c r="K10" s="37">
        <f t="shared" si="3"/>
        <v>32.191826190633897</v>
      </c>
      <c r="M10" s="53"/>
    </row>
    <row r="11" spans="2:13" ht="21" customHeight="1" x14ac:dyDescent="0.25">
      <c r="B11" s="265" t="s">
        <v>354</v>
      </c>
      <c r="C11" s="255" t="s">
        <v>331</v>
      </c>
      <c r="D11" s="35">
        <v>2258758</v>
      </c>
      <c r="E11" s="38">
        <f t="shared" si="0"/>
        <v>29.558821027616052</v>
      </c>
      <c r="F11" s="35">
        <v>1638190</v>
      </c>
      <c r="G11" s="38">
        <f t="shared" si="1"/>
        <v>22.094066920534647</v>
      </c>
      <c r="H11" s="256">
        <v>1282666</v>
      </c>
      <c r="I11" s="257">
        <f>H11/H$13*100</f>
        <v>18.334565008883789</v>
      </c>
      <c r="J11" s="41">
        <f t="shared" si="2"/>
        <v>72.526140471887643</v>
      </c>
      <c r="K11" s="37">
        <f t="shared" si="3"/>
        <v>78.297755449612069</v>
      </c>
      <c r="M11" s="53"/>
    </row>
    <row r="12" spans="2:13" ht="21" customHeight="1" thickBot="1" x14ac:dyDescent="0.3">
      <c r="B12" s="266" t="s">
        <v>355</v>
      </c>
      <c r="C12" s="267" t="s">
        <v>60</v>
      </c>
      <c r="D12" s="268">
        <v>97</v>
      </c>
      <c r="E12" s="269">
        <f t="shared" si="0"/>
        <v>1.269372655095746E-3</v>
      </c>
      <c r="F12" s="268">
        <v>4</v>
      </c>
      <c r="G12" s="269">
        <f t="shared" si="1"/>
        <v>5.3947507726294625E-5</v>
      </c>
      <c r="H12" s="270">
        <v>2</v>
      </c>
      <c r="I12" s="271">
        <f>H12/H$13*100</f>
        <v>2.858821393704018E-5</v>
      </c>
      <c r="J12" s="272">
        <f t="shared" si="2"/>
        <v>4.1237113402061851</v>
      </c>
      <c r="K12" s="40">
        <f t="shared" si="3"/>
        <v>50</v>
      </c>
      <c r="M12" s="53"/>
    </row>
    <row r="13" spans="2:13" ht="19.5" customHeight="1" thickBot="1" x14ac:dyDescent="0.3">
      <c r="B13" s="1139" t="s">
        <v>61</v>
      </c>
      <c r="C13" s="1140"/>
      <c r="D13" s="36">
        <f t="shared" ref="D13:I13" si="4">SUM(D8:D12)</f>
        <v>7641570</v>
      </c>
      <c r="E13" s="130">
        <f t="shared" si="4"/>
        <v>100.00000000000001</v>
      </c>
      <c r="F13" s="36">
        <f t="shared" si="4"/>
        <v>7414615</v>
      </c>
      <c r="G13" s="130">
        <f t="shared" si="4"/>
        <v>99.999999999999986</v>
      </c>
      <c r="H13" s="259">
        <f t="shared" si="4"/>
        <v>6995890</v>
      </c>
      <c r="I13" s="260">
        <f t="shared" si="4"/>
        <v>99.999999999999986</v>
      </c>
      <c r="J13" s="130">
        <f>F13/D13*100</f>
        <v>97.029995144976752</v>
      </c>
      <c r="K13" s="39">
        <f t="shared" si="3"/>
        <v>94.35270745682682</v>
      </c>
      <c r="M13" s="53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53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T22"/>
  <sheetViews>
    <sheetView workbookViewId="0">
      <selection activeCell="O18" sqref="O18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20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20" ht="16.5" thickBot="1" x14ac:dyDescent="0.3">
      <c r="C3" s="7" t="s">
        <v>67</v>
      </c>
      <c r="D3" s="4"/>
      <c r="E3" s="4"/>
      <c r="F3" s="4"/>
      <c r="G3" s="4"/>
      <c r="H3" s="4"/>
      <c r="I3" s="4"/>
      <c r="J3" s="4"/>
      <c r="K3" s="28" t="s">
        <v>368</v>
      </c>
    </row>
    <row r="4" spans="2:20" ht="20.100000000000001" customHeight="1" thickBot="1" x14ac:dyDescent="0.3">
      <c r="B4" s="1146" t="s">
        <v>611</v>
      </c>
      <c r="C4" s="1147"/>
      <c r="D4" s="1147"/>
      <c r="E4" s="1147"/>
      <c r="F4" s="1147"/>
      <c r="G4" s="1147"/>
      <c r="H4" s="1147"/>
      <c r="I4" s="1147"/>
      <c r="J4" s="1147"/>
      <c r="K4" s="1148"/>
    </row>
    <row r="5" spans="2:20" ht="15.75" x14ac:dyDescent="0.25">
      <c r="B5" s="1130" t="s">
        <v>137</v>
      </c>
      <c r="C5" s="1152" t="s">
        <v>63</v>
      </c>
      <c r="D5" s="1152" t="s">
        <v>551</v>
      </c>
      <c r="E5" s="1152"/>
      <c r="F5" s="1152" t="s">
        <v>530</v>
      </c>
      <c r="G5" s="1152"/>
      <c r="H5" s="1152" t="s">
        <v>663</v>
      </c>
      <c r="I5" s="1152"/>
      <c r="J5" s="1152" t="s">
        <v>1</v>
      </c>
      <c r="K5" s="1154"/>
    </row>
    <row r="6" spans="2:20" ht="16.5" thickBot="1" x14ac:dyDescent="0.3">
      <c r="B6" s="1145"/>
      <c r="C6" s="1153"/>
      <c r="D6" s="1153" t="s">
        <v>2</v>
      </c>
      <c r="E6" s="217" t="s">
        <v>27</v>
      </c>
      <c r="F6" s="1153" t="s">
        <v>2</v>
      </c>
      <c r="G6" s="217" t="s">
        <v>27</v>
      </c>
      <c r="H6" s="1153" t="s">
        <v>2</v>
      </c>
      <c r="I6" s="217" t="s">
        <v>27</v>
      </c>
      <c r="J6" s="1155" t="s">
        <v>458</v>
      </c>
      <c r="K6" s="1151" t="s">
        <v>459</v>
      </c>
    </row>
    <row r="7" spans="2:20" ht="15.75" hidden="1" x14ac:dyDescent="0.25">
      <c r="B7" s="273"/>
      <c r="C7" s="1153"/>
      <c r="D7" s="1153"/>
      <c r="E7" s="217" t="s">
        <v>64</v>
      </c>
      <c r="F7" s="1153"/>
      <c r="G7" s="217" t="s">
        <v>64</v>
      </c>
      <c r="H7" s="1153"/>
      <c r="I7" s="217" t="s">
        <v>64</v>
      </c>
      <c r="J7" s="1155"/>
      <c r="K7" s="1151"/>
    </row>
    <row r="8" spans="2:20" ht="15.75" thickBot="1" x14ac:dyDescent="0.3">
      <c r="B8" s="253">
        <v>1</v>
      </c>
      <c r="C8" s="274">
        <v>2</v>
      </c>
      <c r="D8" s="274">
        <v>3</v>
      </c>
      <c r="E8" s="274">
        <v>4</v>
      </c>
      <c r="F8" s="274">
        <v>5</v>
      </c>
      <c r="G8" s="274">
        <v>6</v>
      </c>
      <c r="H8" s="274">
        <v>7</v>
      </c>
      <c r="I8" s="274">
        <v>8</v>
      </c>
      <c r="J8" s="274">
        <v>9</v>
      </c>
      <c r="K8" s="275">
        <v>10</v>
      </c>
    </row>
    <row r="9" spans="2:20" ht="23.1" customHeight="1" x14ac:dyDescent="0.25">
      <c r="B9" s="288" t="s">
        <v>351</v>
      </c>
      <c r="C9" s="280" t="s">
        <v>65</v>
      </c>
      <c r="D9" s="135">
        <v>11762</v>
      </c>
      <c r="E9" s="281">
        <f>D9/D$14*100</f>
        <v>0.80409086869432655</v>
      </c>
      <c r="F9" s="135">
        <v>11844</v>
      </c>
      <c r="G9" s="281">
        <f>F9/F$14*100</f>
        <v>0.70188371984148945</v>
      </c>
      <c r="H9" s="135">
        <v>5730</v>
      </c>
      <c r="I9" s="281">
        <f>H9/H$14*100</f>
        <v>0.29410406048380888</v>
      </c>
      <c r="J9" s="282">
        <f>F9/D9*100</f>
        <v>100.69716034687978</v>
      </c>
      <c r="K9" s="283">
        <f>H9/F9*100</f>
        <v>48.378926038500509</v>
      </c>
      <c r="M9" s="53"/>
      <c r="N9" s="1023"/>
      <c r="O9" s="53"/>
      <c r="P9" s="1023"/>
      <c r="Q9" s="53"/>
      <c r="R9" s="1023"/>
      <c r="S9" s="1023"/>
      <c r="T9" s="1023"/>
    </row>
    <row r="10" spans="2:20" ht="23.1" customHeight="1" x14ac:dyDescent="0.25">
      <c r="B10" s="289" t="s">
        <v>352</v>
      </c>
      <c r="C10" s="276" t="s">
        <v>66</v>
      </c>
      <c r="D10" s="134">
        <f>SUM(D11:D13)</f>
        <v>1451008</v>
      </c>
      <c r="E10" s="277">
        <f t="shared" ref="E10:E13" si="0">D10/D$14*100</f>
        <v>99.195909131305669</v>
      </c>
      <c r="F10" s="134">
        <f>SUM(F11:F13)</f>
        <v>1675615</v>
      </c>
      <c r="G10" s="277">
        <f t="shared" ref="G10:G13" si="1">F10/F$14*100</f>
        <v>99.29811628015851</v>
      </c>
      <c r="H10" s="134">
        <f>SUM(H11:H13)</f>
        <v>1942560</v>
      </c>
      <c r="I10" s="277">
        <f t="shared" ref="I10:I13" si="2">H10/H$14*100</f>
        <v>99.705895939516182</v>
      </c>
      <c r="J10" s="278">
        <f t="shared" ref="J10:J13" si="3">F10/D10*100</f>
        <v>115.47937709509529</v>
      </c>
      <c r="K10" s="284">
        <f t="shared" ref="K10:K14" si="4">H10/F10*100</f>
        <v>115.93116557204371</v>
      </c>
      <c r="M10" s="53"/>
      <c r="N10" s="1023"/>
      <c r="O10" s="53"/>
      <c r="P10" s="1023"/>
      <c r="Q10" s="53"/>
      <c r="R10" s="1023"/>
      <c r="S10" s="1023"/>
      <c r="T10" s="1023"/>
    </row>
    <row r="11" spans="2:20" ht="18.75" customHeight="1" x14ac:dyDescent="0.25">
      <c r="B11" s="289" t="s">
        <v>385</v>
      </c>
      <c r="C11" s="276" t="s">
        <v>526</v>
      </c>
      <c r="D11" s="134">
        <v>747632</v>
      </c>
      <c r="E11" s="277">
        <f t="shared" si="0"/>
        <v>51.110700930426525</v>
      </c>
      <c r="F11" s="134">
        <v>992337</v>
      </c>
      <c r="G11" s="277">
        <f t="shared" si="1"/>
        <v>58.806584337752795</v>
      </c>
      <c r="H11" s="134">
        <v>1165911</v>
      </c>
      <c r="I11" s="277">
        <f t="shared" si="2"/>
        <v>59.842785211647133</v>
      </c>
      <c r="J11" s="278">
        <f t="shared" si="3"/>
        <v>132.73067498448435</v>
      </c>
      <c r="K11" s="284">
        <f t="shared" si="4"/>
        <v>117.49143688081772</v>
      </c>
      <c r="M11" s="53"/>
      <c r="N11" s="1023"/>
      <c r="O11" s="53"/>
      <c r="P11" s="1023"/>
      <c r="Q11" s="53"/>
      <c r="R11" s="1023"/>
      <c r="S11" s="1023"/>
      <c r="T11" s="1023"/>
    </row>
    <row r="12" spans="2:20" ht="23.25" customHeight="1" x14ac:dyDescent="0.25">
      <c r="B12" s="289" t="s">
        <v>386</v>
      </c>
      <c r="C12" s="276" t="s">
        <v>527</v>
      </c>
      <c r="D12" s="134">
        <v>549649</v>
      </c>
      <c r="E12" s="277">
        <f t="shared" si="0"/>
        <v>37.575900517511293</v>
      </c>
      <c r="F12" s="134">
        <v>544646</v>
      </c>
      <c r="G12" s="277">
        <f t="shared" si="1"/>
        <v>32.276102708273207</v>
      </c>
      <c r="H12" s="134">
        <v>623573</v>
      </c>
      <c r="I12" s="277">
        <f t="shared" si="2"/>
        <v>32.006169512752209</v>
      </c>
      <c r="J12" s="278">
        <f t="shared" si="3"/>
        <v>99.089782752265535</v>
      </c>
      <c r="K12" s="284">
        <f t="shared" si="4"/>
        <v>114.4914311314138</v>
      </c>
      <c r="M12" s="53"/>
      <c r="N12" s="1023"/>
      <c r="O12" s="53"/>
      <c r="P12" s="1023"/>
      <c r="Q12" s="53"/>
      <c r="R12" s="1023"/>
      <c r="S12" s="1023"/>
      <c r="T12" s="1023"/>
    </row>
    <row r="13" spans="2:20" ht="24.75" customHeight="1" thickBot="1" x14ac:dyDescent="0.3">
      <c r="B13" s="289" t="s">
        <v>387</v>
      </c>
      <c r="C13" s="279" t="s">
        <v>714</v>
      </c>
      <c r="D13" s="134">
        <v>153727</v>
      </c>
      <c r="E13" s="277">
        <f t="shared" si="0"/>
        <v>10.509307683367856</v>
      </c>
      <c r="F13" s="134">
        <v>138632</v>
      </c>
      <c r="G13" s="277">
        <f t="shared" si="1"/>
        <v>8.2154292341325021</v>
      </c>
      <c r="H13" s="134">
        <v>153076</v>
      </c>
      <c r="I13" s="277">
        <f t="shared" si="2"/>
        <v>7.8569412151168461</v>
      </c>
      <c r="J13" s="278">
        <f t="shared" si="3"/>
        <v>90.180644909482396</v>
      </c>
      <c r="K13" s="284">
        <f t="shared" si="4"/>
        <v>110.41895089156905</v>
      </c>
      <c r="M13" s="53"/>
      <c r="N13" s="1023"/>
      <c r="O13" s="53"/>
      <c r="P13" s="1023"/>
      <c r="Q13" s="53"/>
      <c r="R13" s="1023"/>
      <c r="S13" s="1023"/>
      <c r="T13" s="1023"/>
    </row>
    <row r="14" spans="2:20" ht="21" customHeight="1" thickBot="1" x14ac:dyDescent="0.3">
      <c r="B14" s="1149" t="s">
        <v>61</v>
      </c>
      <c r="C14" s="1150"/>
      <c r="D14" s="285">
        <f t="shared" ref="D14:I14" si="5">D9+D10</f>
        <v>1462770</v>
      </c>
      <c r="E14" s="215">
        <f t="shared" si="5"/>
        <v>100</v>
      </c>
      <c r="F14" s="285">
        <f t="shared" si="5"/>
        <v>1687459</v>
      </c>
      <c r="G14" s="215">
        <f t="shared" si="5"/>
        <v>100</v>
      </c>
      <c r="H14" s="285">
        <f t="shared" si="5"/>
        <v>1948290</v>
      </c>
      <c r="I14" s="215">
        <f t="shared" si="5"/>
        <v>99.999999999999986</v>
      </c>
      <c r="J14" s="286">
        <f>F14/D14*100</f>
        <v>115.36051464003228</v>
      </c>
      <c r="K14" s="287">
        <f t="shared" si="4"/>
        <v>115.45702740036943</v>
      </c>
      <c r="L14" s="53"/>
      <c r="M14" s="53"/>
      <c r="N14" s="1023"/>
      <c r="O14" s="53"/>
      <c r="P14" s="1023"/>
      <c r="Q14" s="53"/>
      <c r="R14" s="1023"/>
      <c r="S14" s="1023"/>
      <c r="T14" s="1023"/>
    </row>
    <row r="15" spans="2:20" s="1005" customFormat="1" ht="21" customHeight="1" x14ac:dyDescent="0.25">
      <c r="B15" s="1004"/>
      <c r="C15" s="1004"/>
      <c r="D15" s="1006"/>
      <c r="E15" s="1004"/>
      <c r="F15" s="1006"/>
      <c r="G15" s="1004"/>
      <c r="H15" s="1006"/>
      <c r="I15" s="1004"/>
      <c r="J15" s="1007"/>
      <c r="K15" s="1007"/>
      <c r="L15" s="53"/>
      <c r="M15" s="53"/>
      <c r="N15" s="1023"/>
      <c r="O15" s="1023"/>
      <c r="P15" s="1023"/>
      <c r="Q15" s="1023"/>
      <c r="R15" s="1023"/>
      <c r="S15" s="1023"/>
      <c r="T15" s="1023"/>
    </row>
    <row r="16" spans="2:20" ht="29.25" customHeight="1" x14ac:dyDescent="0.25">
      <c r="B16" s="1144" t="s">
        <v>716</v>
      </c>
      <c r="C16" s="1144"/>
      <c r="D16" s="1144"/>
      <c r="E16" s="1144"/>
      <c r="F16" s="1144"/>
      <c r="G16" s="1144"/>
      <c r="H16" s="1144"/>
      <c r="I16" s="1144"/>
      <c r="J16" s="1144"/>
      <c r="K16" s="1144"/>
    </row>
    <row r="17" spans="2:11" ht="15.75" x14ac:dyDescent="0.25">
      <c r="B17" s="1008" t="s">
        <v>715</v>
      </c>
      <c r="C17" s="315"/>
      <c r="D17" s="4"/>
      <c r="E17" s="4"/>
      <c r="F17" s="4"/>
      <c r="G17" s="4"/>
      <c r="H17" s="4"/>
      <c r="I17" s="4"/>
      <c r="J17" s="4"/>
      <c r="K17" s="4"/>
    </row>
    <row r="20" spans="2:11" x14ac:dyDescent="0.25">
      <c r="B20" s="1023"/>
    </row>
    <row r="21" spans="2:11" x14ac:dyDescent="0.25">
      <c r="B21" s="1023"/>
    </row>
    <row r="22" spans="2:11" x14ac:dyDescent="0.25">
      <c r="B22" s="1009"/>
    </row>
  </sheetData>
  <mergeCells count="14">
    <mergeCell ref="B16:K16"/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3:K14"/>
  <sheetViews>
    <sheetView workbookViewId="0">
      <selection activeCell="M8" sqref="M8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9" t="s">
        <v>367</v>
      </c>
    </row>
    <row r="4" spans="2:11" ht="20.100000000000001" customHeight="1" thickBot="1" x14ac:dyDescent="0.3">
      <c r="B4" s="1146" t="s">
        <v>612</v>
      </c>
      <c r="C4" s="1147"/>
      <c r="D4" s="1147"/>
      <c r="E4" s="1147"/>
      <c r="F4" s="1147"/>
      <c r="G4" s="1147"/>
      <c r="H4" s="1147"/>
      <c r="I4" s="1147"/>
      <c r="J4" s="1147"/>
      <c r="K4" s="1148"/>
    </row>
    <row r="5" spans="2:11" ht="15.75" x14ac:dyDescent="0.25">
      <c r="B5" s="1130" t="s">
        <v>137</v>
      </c>
      <c r="C5" s="1152" t="s">
        <v>63</v>
      </c>
      <c r="D5" s="1152" t="s">
        <v>321</v>
      </c>
      <c r="E5" s="1152"/>
      <c r="F5" s="1152" t="s">
        <v>530</v>
      </c>
      <c r="G5" s="1152"/>
      <c r="H5" s="1152" t="s">
        <v>663</v>
      </c>
      <c r="I5" s="1152"/>
      <c r="J5" s="1152" t="s">
        <v>1</v>
      </c>
      <c r="K5" s="1154"/>
    </row>
    <row r="6" spans="2:11" ht="16.5" thickBot="1" x14ac:dyDescent="0.3">
      <c r="B6" s="1131"/>
      <c r="C6" s="1156"/>
      <c r="D6" s="319" t="s">
        <v>2</v>
      </c>
      <c r="E6" s="319" t="s">
        <v>27</v>
      </c>
      <c r="F6" s="319" t="s">
        <v>2</v>
      </c>
      <c r="G6" s="319" t="s">
        <v>27</v>
      </c>
      <c r="H6" s="319" t="s">
        <v>2</v>
      </c>
      <c r="I6" s="319" t="s">
        <v>27</v>
      </c>
      <c r="J6" s="320" t="s">
        <v>458</v>
      </c>
      <c r="K6" s="321" t="s">
        <v>459</v>
      </c>
    </row>
    <row r="7" spans="2:11" s="318" customFormat="1" ht="13.5" thickBot="1" x14ac:dyDescent="0.25">
      <c r="B7" s="322">
        <v>1</v>
      </c>
      <c r="C7" s="316">
        <v>2</v>
      </c>
      <c r="D7" s="316">
        <v>3</v>
      </c>
      <c r="E7" s="316">
        <v>4</v>
      </c>
      <c r="F7" s="316">
        <v>5</v>
      </c>
      <c r="G7" s="316">
        <v>6</v>
      </c>
      <c r="H7" s="316">
        <v>7</v>
      </c>
      <c r="I7" s="316">
        <v>8</v>
      </c>
      <c r="J7" s="316">
        <v>9</v>
      </c>
      <c r="K7" s="317">
        <v>10</v>
      </c>
    </row>
    <row r="8" spans="2:11" ht="15.75" x14ac:dyDescent="0.25">
      <c r="B8" s="261" t="s">
        <v>351</v>
      </c>
      <c r="C8" s="323" t="s">
        <v>68</v>
      </c>
      <c r="D8" s="135">
        <f>D9+D10</f>
        <v>532147</v>
      </c>
      <c r="E8" s="281">
        <f t="shared" ref="E8:I8" si="0">E9+E10</f>
        <v>72.575132699431023</v>
      </c>
      <c r="F8" s="135">
        <f>F9+F10</f>
        <v>699554</v>
      </c>
      <c r="G8" s="281">
        <f t="shared" si="0"/>
        <v>71.537889657104813</v>
      </c>
      <c r="H8" s="135">
        <f>H9+H10</f>
        <v>719621</v>
      </c>
      <c r="I8" s="281">
        <f t="shared" si="0"/>
        <v>63.534838960305123</v>
      </c>
      <c r="J8" s="282">
        <f>F8/D8*100</f>
        <v>131.45878864298774</v>
      </c>
      <c r="K8" s="283">
        <f>H8/F8*100</f>
        <v>102.86854195673243</v>
      </c>
    </row>
    <row r="9" spans="2:11" ht="15.75" x14ac:dyDescent="0.25">
      <c r="B9" s="265" t="s">
        <v>92</v>
      </c>
      <c r="C9" s="115" t="s">
        <v>70</v>
      </c>
      <c r="D9" s="134">
        <v>18921</v>
      </c>
      <c r="E9" s="277">
        <f t="shared" ref="E9:E13" si="1">D9/D$14*100</f>
        <v>2.5804788635582541</v>
      </c>
      <c r="F9" s="134">
        <v>100007</v>
      </c>
      <c r="G9" s="277">
        <f t="shared" ref="G9:G13" si="2">F9/F$14*100</f>
        <v>10.226929916687034</v>
      </c>
      <c r="H9" s="134">
        <v>77235</v>
      </c>
      <c r="I9" s="277">
        <f t="shared" ref="I9:I13" si="3">H9/H$14*100</f>
        <v>6.8190245797429023</v>
      </c>
      <c r="J9" s="278">
        <f t="shared" ref="J9:J13" si="4">F9/D9*100</f>
        <v>528.55028803974426</v>
      </c>
      <c r="K9" s="284">
        <f t="shared" ref="K9:K14" si="5">H9/F9*100</f>
        <v>77.229593928425004</v>
      </c>
    </row>
    <row r="10" spans="2:11" ht="15.75" x14ac:dyDescent="0.25">
      <c r="B10" s="265" t="s">
        <v>125</v>
      </c>
      <c r="C10" s="115" t="s">
        <v>71</v>
      </c>
      <c r="D10" s="134">
        <v>513226</v>
      </c>
      <c r="E10" s="277">
        <f t="shared" si="1"/>
        <v>69.994653835872768</v>
      </c>
      <c r="F10" s="134">
        <v>599547</v>
      </c>
      <c r="G10" s="277">
        <f t="shared" si="2"/>
        <v>61.310959740417779</v>
      </c>
      <c r="H10" s="134">
        <v>642386</v>
      </c>
      <c r="I10" s="277">
        <f t="shared" si="3"/>
        <v>56.715814380562222</v>
      </c>
      <c r="J10" s="278">
        <f t="shared" si="4"/>
        <v>116.81929598266652</v>
      </c>
      <c r="K10" s="284">
        <f t="shared" si="5"/>
        <v>107.14522798045859</v>
      </c>
    </row>
    <row r="11" spans="2:11" ht="15.75" x14ac:dyDescent="0.25">
      <c r="B11" s="265" t="s">
        <v>352</v>
      </c>
      <c r="C11" s="115" t="s">
        <v>69</v>
      </c>
      <c r="D11" s="134">
        <f>D12+D13</f>
        <v>201089</v>
      </c>
      <c r="E11" s="277">
        <f t="shared" ref="E11:I11" si="6">E12+E13</f>
        <v>27.424867300568984</v>
      </c>
      <c r="F11" s="134">
        <f>F12+F13</f>
        <v>278325</v>
      </c>
      <c r="G11" s="277">
        <f t="shared" si="6"/>
        <v>28.462110342895183</v>
      </c>
      <c r="H11" s="134">
        <f>H12+H13</f>
        <v>413019</v>
      </c>
      <c r="I11" s="277">
        <f t="shared" si="6"/>
        <v>36.46516103969487</v>
      </c>
      <c r="J11" s="278">
        <f t="shared" si="4"/>
        <v>138.4088637369523</v>
      </c>
      <c r="K11" s="284">
        <f t="shared" si="5"/>
        <v>148.39450282942605</v>
      </c>
    </row>
    <row r="12" spans="2:11" ht="15.75" x14ac:dyDescent="0.25">
      <c r="B12" s="265" t="s">
        <v>385</v>
      </c>
      <c r="C12" s="115" t="s">
        <v>70</v>
      </c>
      <c r="D12" s="134">
        <v>0</v>
      </c>
      <c r="E12" s="277">
        <f t="shared" si="1"/>
        <v>0</v>
      </c>
      <c r="F12" s="134">
        <v>41759</v>
      </c>
      <c r="G12" s="277">
        <f t="shared" si="2"/>
        <v>4.2703647383776522</v>
      </c>
      <c r="H12" s="134">
        <v>54105</v>
      </c>
      <c r="I12" s="277">
        <f t="shared" si="3"/>
        <v>4.776892922729199</v>
      </c>
      <c r="J12" s="278" t="s">
        <v>114</v>
      </c>
      <c r="K12" s="284">
        <f>H12/F12*100</f>
        <v>129.56488421657605</v>
      </c>
    </row>
    <row r="13" spans="2:11" ht="16.5" thickBot="1" x14ac:dyDescent="0.3">
      <c r="B13" s="266" t="s">
        <v>386</v>
      </c>
      <c r="C13" s="14" t="s">
        <v>71</v>
      </c>
      <c r="D13" s="324">
        <v>201089</v>
      </c>
      <c r="E13" s="325">
        <f t="shared" si="1"/>
        <v>27.424867300568984</v>
      </c>
      <c r="F13" s="324">
        <v>236566</v>
      </c>
      <c r="G13" s="325">
        <f t="shared" si="2"/>
        <v>24.191745604517532</v>
      </c>
      <c r="H13" s="324">
        <v>358914</v>
      </c>
      <c r="I13" s="325">
        <f t="shared" si="3"/>
        <v>31.688268116965673</v>
      </c>
      <c r="J13" s="326">
        <f t="shared" si="4"/>
        <v>117.64243693091119</v>
      </c>
      <c r="K13" s="327">
        <f t="shared" si="5"/>
        <v>151.71833653187693</v>
      </c>
    </row>
    <row r="14" spans="2:11" ht="16.5" thickBot="1" x14ac:dyDescent="0.3">
      <c r="B14" s="1149" t="s">
        <v>19</v>
      </c>
      <c r="C14" s="1150"/>
      <c r="D14" s="285">
        <f t="shared" ref="D14:I14" si="7">D8+D11</f>
        <v>733236</v>
      </c>
      <c r="E14" s="221">
        <f t="shared" si="7"/>
        <v>100</v>
      </c>
      <c r="F14" s="285">
        <f t="shared" si="7"/>
        <v>977879</v>
      </c>
      <c r="G14" s="221">
        <f t="shared" si="7"/>
        <v>100</v>
      </c>
      <c r="H14" s="285">
        <f t="shared" si="7"/>
        <v>1132640</v>
      </c>
      <c r="I14" s="221">
        <f t="shared" si="7"/>
        <v>100</v>
      </c>
      <c r="J14" s="328">
        <f>F14/D14*100</f>
        <v>133.36483751479741</v>
      </c>
      <c r="K14" s="287">
        <f t="shared" si="5"/>
        <v>115.82619117498176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dimension ref="B3:T15"/>
  <sheetViews>
    <sheetView workbookViewId="0">
      <selection activeCell="O18" sqref="O18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3" spans="2:20" ht="16.5" thickBot="1" x14ac:dyDescent="0.3">
      <c r="C3" s="10" t="s">
        <v>79</v>
      </c>
      <c r="D3" s="4"/>
      <c r="E3" s="4"/>
      <c r="F3" s="4"/>
      <c r="G3" s="4"/>
      <c r="H3" s="4"/>
      <c r="I3" s="4"/>
      <c r="J3" s="4"/>
      <c r="K3" s="28" t="s">
        <v>368</v>
      </c>
    </row>
    <row r="4" spans="2:20" ht="20.100000000000001" customHeight="1" thickBot="1" x14ac:dyDescent="0.3">
      <c r="B4" s="1157" t="s">
        <v>613</v>
      </c>
      <c r="C4" s="1158"/>
      <c r="D4" s="1158"/>
      <c r="E4" s="1158"/>
      <c r="F4" s="1158"/>
      <c r="G4" s="1158"/>
      <c r="H4" s="1158"/>
      <c r="I4" s="1158"/>
      <c r="J4" s="1158"/>
      <c r="K4" s="1159"/>
    </row>
    <row r="5" spans="2:20" ht="15.75" x14ac:dyDescent="0.25">
      <c r="B5" s="1130" t="s">
        <v>137</v>
      </c>
      <c r="C5" s="1141" t="s">
        <v>72</v>
      </c>
      <c r="D5" s="1141" t="s">
        <v>321</v>
      </c>
      <c r="E5" s="1141"/>
      <c r="F5" s="1141" t="s">
        <v>530</v>
      </c>
      <c r="G5" s="1141"/>
      <c r="H5" s="1141" t="s">
        <v>663</v>
      </c>
      <c r="I5" s="1141"/>
      <c r="J5" s="1141" t="s">
        <v>1</v>
      </c>
      <c r="K5" s="1142"/>
    </row>
    <row r="6" spans="2:20" ht="16.5" thickBot="1" x14ac:dyDescent="0.3">
      <c r="B6" s="1131"/>
      <c r="C6" s="1140"/>
      <c r="D6" s="225" t="s">
        <v>2</v>
      </c>
      <c r="E6" s="225" t="s">
        <v>27</v>
      </c>
      <c r="F6" s="225" t="s">
        <v>2</v>
      </c>
      <c r="G6" s="225" t="s">
        <v>27</v>
      </c>
      <c r="H6" s="225" t="s">
        <v>2</v>
      </c>
      <c r="I6" s="225" t="s">
        <v>27</v>
      </c>
      <c r="J6" s="225" t="s">
        <v>458</v>
      </c>
      <c r="K6" s="223" t="s">
        <v>459</v>
      </c>
    </row>
    <row r="7" spans="2:20" ht="15.75" thickBot="1" x14ac:dyDescent="0.3">
      <c r="B7" s="333">
        <v>1</v>
      </c>
      <c r="C7" s="329">
        <v>2</v>
      </c>
      <c r="D7" s="329">
        <v>3</v>
      </c>
      <c r="E7" s="329">
        <v>4</v>
      </c>
      <c r="F7" s="329">
        <v>5</v>
      </c>
      <c r="G7" s="329">
        <v>6</v>
      </c>
      <c r="H7" s="329">
        <v>7</v>
      </c>
      <c r="I7" s="329">
        <v>8</v>
      </c>
      <c r="J7" s="329">
        <v>9</v>
      </c>
      <c r="K7" s="330">
        <v>10</v>
      </c>
    </row>
    <row r="8" spans="2:20" ht="15.75" x14ac:dyDescent="0.25">
      <c r="B8" s="261" t="s">
        <v>351</v>
      </c>
      <c r="C8" s="334" t="s">
        <v>73</v>
      </c>
      <c r="D8" s="137">
        <v>2157147</v>
      </c>
      <c r="E8" s="136">
        <f>D8/D$15*100</f>
        <v>11.11112770827515</v>
      </c>
      <c r="F8" s="135">
        <v>2236845</v>
      </c>
      <c r="G8" s="136">
        <f>F8/F$15*100</f>
        <v>11.377146129198202</v>
      </c>
      <c r="H8" s="335">
        <v>2223968</v>
      </c>
      <c r="I8" s="136">
        <f>H8/H$15*100</f>
        <v>11.014060413089666</v>
      </c>
      <c r="J8" s="138">
        <f t="shared" ref="J8:J15" si="0">F8/D8*100</f>
        <v>103.6946021759296</v>
      </c>
      <c r="K8" s="139">
        <f>H8/F8*100</f>
        <v>99.424323097934817</v>
      </c>
      <c r="M8" s="61"/>
      <c r="N8" s="817"/>
      <c r="O8" s="132"/>
      <c r="P8" s="1023"/>
      <c r="Q8" s="53"/>
      <c r="R8" s="1023"/>
      <c r="S8" s="1023"/>
      <c r="T8" s="1023"/>
    </row>
    <row r="9" spans="2:20" ht="20.45" customHeight="1" x14ac:dyDescent="0.25">
      <c r="B9" s="265" t="s">
        <v>352</v>
      </c>
      <c r="C9" s="331" t="s">
        <v>74</v>
      </c>
      <c r="D9" s="35">
        <v>1651976</v>
      </c>
      <c r="E9" s="38">
        <f t="shared" ref="E9:E14" si="1">D9/D$15*100</f>
        <v>8.5090706878138338</v>
      </c>
      <c r="F9" s="35">
        <v>1453080</v>
      </c>
      <c r="G9" s="38">
        <f t="shared" ref="G9:G14" si="2">F9/F$15*100</f>
        <v>7.3907237637902146</v>
      </c>
      <c r="H9" s="332">
        <v>1593184</v>
      </c>
      <c r="I9" s="38">
        <f t="shared" ref="I9:I14" si="3">H9/H$15*100</f>
        <v>7.8901426752398622</v>
      </c>
      <c r="J9" s="41">
        <f t="shared" si="0"/>
        <v>87.960115643326546</v>
      </c>
      <c r="K9" s="37">
        <f t="shared" ref="K9:K15" si="4">H9/F9*100</f>
        <v>109.64186417815949</v>
      </c>
      <c r="M9" s="61"/>
      <c r="N9" s="817"/>
      <c r="O9" s="132"/>
      <c r="P9" s="1023"/>
      <c r="Q9" s="53"/>
      <c r="R9" s="1023"/>
      <c r="S9" s="1023"/>
      <c r="T9" s="1023"/>
    </row>
    <row r="10" spans="2:20" ht="15.75" x14ac:dyDescent="0.25">
      <c r="B10" s="265" t="s">
        <v>353</v>
      </c>
      <c r="C10" s="255" t="s">
        <v>75</v>
      </c>
      <c r="D10" s="35">
        <v>3236224</v>
      </c>
      <c r="E10" s="38">
        <f t="shared" si="1"/>
        <v>16.669285012372843</v>
      </c>
      <c r="F10" s="134">
        <v>3783548</v>
      </c>
      <c r="G10" s="38">
        <f t="shared" si="2"/>
        <v>19.244059594131731</v>
      </c>
      <c r="H10" s="332">
        <v>4008471</v>
      </c>
      <c r="I10" s="38">
        <f t="shared" si="3"/>
        <v>19.851698296970977</v>
      </c>
      <c r="J10" s="41">
        <f t="shared" si="0"/>
        <v>116.91242633390024</v>
      </c>
      <c r="K10" s="37">
        <f t="shared" si="4"/>
        <v>105.94476401515192</v>
      </c>
      <c r="M10" s="61"/>
      <c r="N10" s="817"/>
      <c r="O10" s="132"/>
      <c r="P10" s="1023"/>
      <c r="Q10" s="53"/>
      <c r="R10" s="1023"/>
      <c r="S10" s="1023"/>
      <c r="T10" s="1023"/>
    </row>
    <row r="11" spans="2:20" ht="15.75" x14ac:dyDescent="0.25">
      <c r="B11" s="265" t="s">
        <v>354</v>
      </c>
      <c r="C11" s="331" t="s">
        <v>76</v>
      </c>
      <c r="D11" s="35">
        <v>1208613</v>
      </c>
      <c r="E11" s="38">
        <f t="shared" si="1"/>
        <v>6.2253770340554233</v>
      </c>
      <c r="F11" s="134">
        <v>568484</v>
      </c>
      <c r="G11" s="38">
        <f t="shared" si="2"/>
        <v>2.8914500289966942</v>
      </c>
      <c r="H11" s="332">
        <v>426677</v>
      </c>
      <c r="I11" s="38">
        <f t="shared" si="3"/>
        <v>2.1130907705847655</v>
      </c>
      <c r="J11" s="41">
        <f t="shared" si="0"/>
        <v>47.036065307919081</v>
      </c>
      <c r="K11" s="37">
        <f t="shared" si="4"/>
        <v>75.055234624017558</v>
      </c>
      <c r="M11" s="61"/>
      <c r="N11" s="817"/>
      <c r="O11" s="132"/>
      <c r="P11" s="1023"/>
      <c r="Q11" s="53"/>
      <c r="R11" s="1023"/>
      <c r="S11" s="1023"/>
      <c r="T11" s="1023"/>
    </row>
    <row r="12" spans="2:20" ht="18.75" customHeight="1" x14ac:dyDescent="0.25">
      <c r="B12" s="265" t="s">
        <v>355</v>
      </c>
      <c r="C12" s="331" t="s">
        <v>528</v>
      </c>
      <c r="D12" s="35">
        <v>803516</v>
      </c>
      <c r="E12" s="38">
        <f t="shared" si="1"/>
        <v>4.1387855772659048</v>
      </c>
      <c r="F12" s="134">
        <v>848319</v>
      </c>
      <c r="G12" s="38">
        <f t="shared" si="2"/>
        <v>4.3147599530478375</v>
      </c>
      <c r="H12" s="332">
        <v>781624</v>
      </c>
      <c r="I12" s="38">
        <f t="shared" si="3"/>
        <v>3.8709432673135571</v>
      </c>
      <c r="J12" s="41">
        <f t="shared" si="0"/>
        <v>105.57586905550107</v>
      </c>
      <c r="K12" s="37">
        <f t="shared" si="4"/>
        <v>92.13798111323689</v>
      </c>
      <c r="M12" s="61"/>
      <c r="N12" s="817"/>
      <c r="O12" s="132"/>
      <c r="P12" s="1023"/>
      <c r="Q12" s="53"/>
      <c r="R12" s="1023"/>
      <c r="S12" s="1023"/>
      <c r="T12" s="1023"/>
    </row>
    <row r="13" spans="2:20" ht="15.75" x14ac:dyDescent="0.25">
      <c r="B13" s="265" t="s">
        <v>356</v>
      </c>
      <c r="C13" s="331" t="s">
        <v>77</v>
      </c>
      <c r="D13" s="35">
        <v>9877414</v>
      </c>
      <c r="E13" s="38">
        <f t="shared" si="1"/>
        <v>50.877018757416572</v>
      </c>
      <c r="F13" s="134">
        <v>10236559</v>
      </c>
      <c r="G13" s="38">
        <f t="shared" si="2"/>
        <v>52.065667314078091</v>
      </c>
      <c r="H13" s="332">
        <v>10635216</v>
      </c>
      <c r="I13" s="38">
        <f t="shared" si="3"/>
        <v>52.670232454000157</v>
      </c>
      <c r="J13" s="41">
        <f t="shared" si="0"/>
        <v>103.63602254598219</v>
      </c>
      <c r="K13" s="37">
        <f t="shared" si="4"/>
        <v>103.89444343553336</v>
      </c>
      <c r="M13" s="61"/>
      <c r="N13" s="817"/>
      <c r="O13" s="132"/>
      <c r="P13" s="1023"/>
      <c r="Q13" s="53"/>
      <c r="R13" s="1023"/>
      <c r="S13" s="1023"/>
      <c r="T13" s="1023"/>
    </row>
    <row r="14" spans="2:20" ht="16.5" thickBot="1" x14ac:dyDescent="0.3">
      <c r="B14" s="266" t="s">
        <v>357</v>
      </c>
      <c r="C14" s="336" t="s">
        <v>78</v>
      </c>
      <c r="D14" s="268">
        <v>479404</v>
      </c>
      <c r="E14" s="269">
        <f t="shared" si="1"/>
        <v>2.469335222800273</v>
      </c>
      <c r="F14" s="324">
        <v>534027</v>
      </c>
      <c r="G14" s="269">
        <f t="shared" si="2"/>
        <v>2.7161932167572305</v>
      </c>
      <c r="H14" s="270">
        <v>522941</v>
      </c>
      <c r="I14" s="269">
        <f t="shared" si="3"/>
        <v>2.5898321228010128</v>
      </c>
      <c r="J14" s="272">
        <f t="shared" si="0"/>
        <v>111.3939391411002</v>
      </c>
      <c r="K14" s="40">
        <f t="shared" si="4"/>
        <v>97.924074999953177</v>
      </c>
      <c r="M14" s="61"/>
      <c r="N14" s="817"/>
      <c r="O14" s="132"/>
      <c r="P14" s="1023"/>
      <c r="Q14" s="53"/>
      <c r="R14" s="1023"/>
      <c r="S14" s="1023"/>
      <c r="T14" s="1023"/>
    </row>
    <row r="15" spans="2:20" ht="17.45" customHeight="1" thickBot="1" x14ac:dyDescent="0.3">
      <c r="B15" s="1160" t="s">
        <v>19</v>
      </c>
      <c r="C15" s="1161"/>
      <c r="D15" s="18">
        <f t="shared" ref="D15:I15" si="5">SUM(D8:D14)</f>
        <v>19414294</v>
      </c>
      <c r="E15" s="140">
        <f t="shared" si="5"/>
        <v>99.999999999999986</v>
      </c>
      <c r="F15" s="18">
        <f t="shared" si="5"/>
        <v>19660862</v>
      </c>
      <c r="G15" s="140">
        <f t="shared" si="5"/>
        <v>100</v>
      </c>
      <c r="H15" s="18">
        <f t="shared" si="5"/>
        <v>20192081</v>
      </c>
      <c r="I15" s="140">
        <f t="shared" si="5"/>
        <v>99.999999999999986</v>
      </c>
      <c r="J15" s="140">
        <f t="shared" si="0"/>
        <v>101.27003330638755</v>
      </c>
      <c r="K15" s="44">
        <f t="shared" si="4"/>
        <v>102.70191103523334</v>
      </c>
      <c r="M15" s="61"/>
      <c r="N15" s="817"/>
      <c r="O15" s="132"/>
      <c r="P15" s="1023"/>
      <c r="Q15" s="53"/>
      <c r="R15" s="1023"/>
      <c r="S15" s="1023"/>
      <c r="T15" s="1023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5 F15 H15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J13"/>
  <sheetViews>
    <sheetView workbookViewId="0">
      <selection activeCell="G24" sqref="G24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2" spans="2:10" ht="15.75" x14ac:dyDescent="0.25">
      <c r="C2" s="5"/>
      <c r="D2" s="4"/>
      <c r="E2" s="4"/>
      <c r="F2" s="4"/>
      <c r="G2" s="4"/>
      <c r="H2" s="4"/>
    </row>
    <row r="3" spans="2:10" ht="15.75" x14ac:dyDescent="0.25">
      <c r="C3" s="4"/>
      <c r="D3" s="4"/>
      <c r="E3" s="4"/>
      <c r="F3" s="4"/>
      <c r="G3" s="4"/>
      <c r="H3" s="4"/>
    </row>
    <row r="4" spans="2:10" ht="16.5" thickBot="1" x14ac:dyDescent="0.3">
      <c r="C4" s="9" t="s">
        <v>85</v>
      </c>
      <c r="D4" s="4"/>
      <c r="E4" s="4"/>
      <c r="F4" s="4"/>
      <c r="G4" s="4"/>
      <c r="H4" s="28" t="s">
        <v>368</v>
      </c>
    </row>
    <row r="5" spans="2:10" ht="20.100000000000001" customHeight="1" thickBot="1" x14ac:dyDescent="0.3">
      <c r="B5" s="1146" t="s">
        <v>614</v>
      </c>
      <c r="C5" s="1147"/>
      <c r="D5" s="1147"/>
      <c r="E5" s="1147"/>
      <c r="F5" s="1147"/>
      <c r="G5" s="1147"/>
      <c r="H5" s="1148"/>
    </row>
    <row r="6" spans="2:10" ht="15.75" x14ac:dyDescent="0.25">
      <c r="B6" s="1130" t="s">
        <v>137</v>
      </c>
      <c r="C6" s="1141" t="s">
        <v>0</v>
      </c>
      <c r="D6" s="1141" t="s">
        <v>2</v>
      </c>
      <c r="E6" s="1141"/>
      <c r="F6" s="1141"/>
      <c r="G6" s="1141" t="s">
        <v>1</v>
      </c>
      <c r="H6" s="1142"/>
    </row>
    <row r="7" spans="2:10" ht="16.5" thickBot="1" x14ac:dyDescent="0.3">
      <c r="B7" s="1131"/>
      <c r="C7" s="1140"/>
      <c r="D7" s="225" t="s">
        <v>321</v>
      </c>
      <c r="E7" s="225" t="s">
        <v>530</v>
      </c>
      <c r="F7" s="225" t="s">
        <v>663</v>
      </c>
      <c r="G7" s="225" t="s">
        <v>81</v>
      </c>
      <c r="H7" s="223" t="s">
        <v>463</v>
      </c>
    </row>
    <row r="8" spans="2:10" s="315" customFormat="1" ht="13.5" thickBot="1" x14ac:dyDescent="0.25">
      <c r="B8" s="333">
        <v>1</v>
      </c>
      <c r="C8" s="329">
        <v>2</v>
      </c>
      <c r="D8" s="329">
        <v>3</v>
      </c>
      <c r="E8" s="329">
        <v>4</v>
      </c>
      <c r="F8" s="329">
        <v>5</v>
      </c>
      <c r="G8" s="329">
        <v>6</v>
      </c>
      <c r="H8" s="330">
        <v>7</v>
      </c>
    </row>
    <row r="9" spans="2:10" ht="15.75" x14ac:dyDescent="0.25">
      <c r="B9" s="288" t="s">
        <v>351</v>
      </c>
      <c r="C9" s="262" t="s">
        <v>82</v>
      </c>
      <c r="D9" s="137">
        <v>96979</v>
      </c>
      <c r="E9" s="135">
        <v>105980</v>
      </c>
      <c r="F9" s="135">
        <v>113433</v>
      </c>
      <c r="G9" s="436">
        <f>E9/D9*100</f>
        <v>109.28139081656853</v>
      </c>
      <c r="H9" s="437">
        <f>F9/E9*100</f>
        <v>107.03245895451971</v>
      </c>
    </row>
    <row r="10" spans="2:10" ht="16.5" thickBot="1" x14ac:dyDescent="0.3">
      <c r="B10" s="426" t="s">
        <v>352</v>
      </c>
      <c r="C10" s="267" t="s">
        <v>83</v>
      </c>
      <c r="D10" s="268">
        <v>9476470</v>
      </c>
      <c r="E10" s="324">
        <v>9809340</v>
      </c>
      <c r="F10" s="324">
        <v>10177444</v>
      </c>
      <c r="G10" s="438">
        <f>E10/D10*100</f>
        <v>103.51259487973898</v>
      </c>
      <c r="H10" s="439">
        <f t="shared" ref="H10:H11" si="0">F10/E10*100</f>
        <v>103.75258682031614</v>
      </c>
    </row>
    <row r="11" spans="2:10" ht="17.45" customHeight="1" thickBot="1" x14ac:dyDescent="0.3">
      <c r="B11" s="1160" t="s">
        <v>84</v>
      </c>
      <c r="C11" s="1161"/>
      <c r="D11" s="18">
        <f>SUM(D9:D10)</f>
        <v>9573449</v>
      </c>
      <c r="E11" s="285">
        <f>SUM(E9:E10)</f>
        <v>9915320</v>
      </c>
      <c r="F11" s="285">
        <f>F9+F10</f>
        <v>10290877</v>
      </c>
      <c r="G11" s="440">
        <f>E11/D11*100</f>
        <v>103.57103275945796</v>
      </c>
      <c r="H11" s="441">
        <f t="shared" si="0"/>
        <v>103.78764376742254</v>
      </c>
      <c r="J11" s="53"/>
    </row>
    <row r="12" spans="2:10" ht="15.75" x14ac:dyDescent="0.25">
      <c r="C12" s="4"/>
      <c r="D12" s="4"/>
      <c r="E12" s="4"/>
      <c r="F12" s="4"/>
      <c r="G12" s="4"/>
      <c r="H12" s="4"/>
    </row>
    <row r="13" spans="2:10" x14ac:dyDescent="0.25">
      <c r="F13" s="53"/>
    </row>
  </sheetData>
  <mergeCells count="6">
    <mergeCell ref="B5:H5"/>
    <mergeCell ref="B11:C11"/>
    <mergeCell ref="C6:C7"/>
    <mergeCell ref="D6:F6"/>
    <mergeCell ref="G6:H6"/>
    <mergeCell ref="B6:B7"/>
  </mergeCells>
  <pageMargins left="0.7" right="0.7" top="0.75" bottom="0.75" header="0.3" footer="0.3"/>
  <ignoredErrors>
    <ignoredError sqref="D11:E11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N12"/>
  <sheetViews>
    <sheetView workbookViewId="0">
      <selection activeCell="M12" sqref="M12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C4" s="7" t="s">
        <v>89</v>
      </c>
      <c r="D4" s="4"/>
      <c r="E4" s="4"/>
      <c r="F4" s="4"/>
      <c r="G4" s="4"/>
      <c r="H4" s="4"/>
      <c r="I4" s="4"/>
      <c r="J4" s="4"/>
      <c r="K4" s="28" t="s">
        <v>366</v>
      </c>
    </row>
    <row r="5" spans="2:14" ht="20.100000000000001" customHeight="1" thickBot="1" x14ac:dyDescent="0.3">
      <c r="B5" s="1146" t="s">
        <v>615</v>
      </c>
      <c r="C5" s="1147"/>
      <c r="D5" s="1147"/>
      <c r="E5" s="1147"/>
      <c r="F5" s="1147"/>
      <c r="G5" s="1147"/>
      <c r="H5" s="1147"/>
      <c r="I5" s="1147"/>
      <c r="J5" s="1147"/>
      <c r="K5" s="1148"/>
    </row>
    <row r="6" spans="2:14" ht="15.75" x14ac:dyDescent="0.25">
      <c r="B6" s="1130" t="s">
        <v>137</v>
      </c>
      <c r="C6" s="1164" t="s">
        <v>464</v>
      </c>
      <c r="D6" s="1141" t="s">
        <v>321</v>
      </c>
      <c r="E6" s="1141"/>
      <c r="F6" s="1166" t="s">
        <v>530</v>
      </c>
      <c r="G6" s="1166"/>
      <c r="H6" s="1141" t="s">
        <v>663</v>
      </c>
      <c r="I6" s="1141"/>
      <c r="J6" s="1162" t="s">
        <v>86</v>
      </c>
      <c r="K6" s="1163"/>
    </row>
    <row r="7" spans="2:14" ht="16.5" thickBot="1" x14ac:dyDescent="0.3">
      <c r="B7" s="1131"/>
      <c r="C7" s="1165"/>
      <c r="D7" s="225" t="s">
        <v>2</v>
      </c>
      <c r="E7" s="225" t="s">
        <v>27</v>
      </c>
      <c r="F7" s="225" t="s">
        <v>2</v>
      </c>
      <c r="G7" s="225" t="s">
        <v>27</v>
      </c>
      <c r="H7" s="225" t="s">
        <v>2</v>
      </c>
      <c r="I7" s="225" t="s">
        <v>27</v>
      </c>
      <c r="J7" s="225" t="s">
        <v>458</v>
      </c>
      <c r="K7" s="223" t="s">
        <v>459</v>
      </c>
    </row>
    <row r="8" spans="2:14" ht="16.350000000000001" customHeight="1" thickBot="1" x14ac:dyDescent="0.3">
      <c r="B8" s="333">
        <v>1</v>
      </c>
      <c r="C8" s="329">
        <v>2</v>
      </c>
      <c r="D8" s="329">
        <v>3</v>
      </c>
      <c r="E8" s="329">
        <v>4</v>
      </c>
      <c r="F8" s="329">
        <v>5</v>
      </c>
      <c r="G8" s="329">
        <v>6</v>
      </c>
      <c r="H8" s="329">
        <v>7</v>
      </c>
      <c r="I8" s="329">
        <v>8</v>
      </c>
      <c r="J8" s="329">
        <v>9</v>
      </c>
      <c r="K8" s="330">
        <v>10</v>
      </c>
    </row>
    <row r="9" spans="2:14" ht="17.45" customHeight="1" x14ac:dyDescent="0.25">
      <c r="B9" s="261" t="s">
        <v>351</v>
      </c>
      <c r="C9" s="262" t="s">
        <v>87</v>
      </c>
      <c r="D9" s="137">
        <v>5634426</v>
      </c>
      <c r="E9" s="136">
        <f>D9/D11*100</f>
        <v>58.854713698271119</v>
      </c>
      <c r="F9" s="137">
        <v>6142454</v>
      </c>
      <c r="G9" s="136">
        <f>F9/F11*100</f>
        <v>61.949125192126928</v>
      </c>
      <c r="H9" s="137">
        <v>6539586</v>
      </c>
      <c r="I9" s="136">
        <f>H9/H11*100</f>
        <v>63.547411945551382</v>
      </c>
      <c r="J9" s="138">
        <f>F9/D9*100</f>
        <v>109.01649963989233</v>
      </c>
      <c r="K9" s="139">
        <f>H9/F9*100</f>
        <v>106.4653638431806</v>
      </c>
      <c r="M9" s="53"/>
      <c r="N9" s="118"/>
    </row>
    <row r="10" spans="2:14" ht="16.5" thickBot="1" x14ac:dyDescent="0.3">
      <c r="B10" s="266" t="s">
        <v>352</v>
      </c>
      <c r="C10" s="267" t="s">
        <v>88</v>
      </c>
      <c r="D10" s="268">
        <v>3939023</v>
      </c>
      <c r="E10" s="269">
        <f>D10/D11*100</f>
        <v>41.145286301728873</v>
      </c>
      <c r="F10" s="268">
        <v>3772866</v>
      </c>
      <c r="G10" s="269">
        <f>F10/F11*100</f>
        <v>38.050874807873072</v>
      </c>
      <c r="H10" s="268">
        <v>3751291</v>
      </c>
      <c r="I10" s="269">
        <f>H10/H11*100</f>
        <v>36.452588054448611</v>
      </c>
      <c r="J10" s="272">
        <f>F10/D10*100</f>
        <v>95.781771266631338</v>
      </c>
      <c r="K10" s="40">
        <f t="shared" ref="K10:K11" si="0">H10/F10*100</f>
        <v>99.428153557534245</v>
      </c>
      <c r="M10" s="53"/>
      <c r="N10" s="118"/>
    </row>
    <row r="11" spans="2:14" ht="22.35" customHeight="1" thickBot="1" x14ac:dyDescent="0.3">
      <c r="B11" s="1160" t="s">
        <v>5</v>
      </c>
      <c r="C11" s="1161"/>
      <c r="D11" s="18">
        <f>SUM(D9:D10)</f>
        <v>9573449</v>
      </c>
      <c r="E11" s="140">
        <f>SUM(E9:E10)</f>
        <v>100</v>
      </c>
      <c r="F11" s="18">
        <f>SUM(F9:F10)</f>
        <v>9915320</v>
      </c>
      <c r="G11" s="140">
        <f>SUM(G9:G10)</f>
        <v>100</v>
      </c>
      <c r="H11" s="18">
        <f>H9+H10</f>
        <v>10290877</v>
      </c>
      <c r="I11" s="140">
        <f>SUM(I9:I10)</f>
        <v>100</v>
      </c>
      <c r="J11" s="140">
        <f>F11/D11*100</f>
        <v>103.57103275945796</v>
      </c>
      <c r="K11" s="44">
        <f t="shared" si="0"/>
        <v>103.78764376742254</v>
      </c>
      <c r="M11" s="53"/>
      <c r="N11" s="118"/>
    </row>
    <row r="12" spans="2:14" ht="15.75" x14ac:dyDescent="0.25">
      <c r="C12" s="11"/>
      <c r="D12" s="4"/>
      <c r="E12" s="4"/>
      <c r="F12" s="4"/>
      <c r="G12" s="4"/>
      <c r="H12" s="4"/>
      <c r="I12" s="4"/>
      <c r="J12" s="4"/>
      <c r="K12" s="4"/>
    </row>
  </sheetData>
  <mergeCells count="8">
    <mergeCell ref="J6:K6"/>
    <mergeCell ref="B5:K5"/>
    <mergeCell ref="B6:B7"/>
    <mergeCell ref="B11:C11"/>
    <mergeCell ref="C6:C7"/>
    <mergeCell ref="D6:E6"/>
    <mergeCell ref="H6:I6"/>
    <mergeCell ref="F6:G6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H14"/>
  <sheetViews>
    <sheetView workbookViewId="0">
      <selection activeCell="D17" sqref="D17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8" ht="16.5" thickBot="1" x14ac:dyDescent="0.3">
      <c r="C3" s="7" t="s">
        <v>89</v>
      </c>
      <c r="D3" s="4"/>
      <c r="E3" s="4"/>
      <c r="F3" s="4"/>
      <c r="G3" s="4"/>
      <c r="H3" s="29" t="s">
        <v>366</v>
      </c>
    </row>
    <row r="4" spans="2:8" ht="20.100000000000001" customHeight="1" thickBot="1" x14ac:dyDescent="0.3">
      <c r="B4" s="1136" t="s">
        <v>616</v>
      </c>
      <c r="C4" s="1137"/>
      <c r="D4" s="1137"/>
      <c r="E4" s="1137"/>
      <c r="F4" s="1137"/>
      <c r="G4" s="1137"/>
      <c r="H4" s="1138"/>
    </row>
    <row r="5" spans="2:8" x14ac:dyDescent="0.25">
      <c r="B5" s="1130" t="s">
        <v>137</v>
      </c>
      <c r="C5" s="1164" t="s">
        <v>90</v>
      </c>
      <c r="D5" s="222" t="s">
        <v>321</v>
      </c>
      <c r="E5" s="825" t="s">
        <v>530</v>
      </c>
      <c r="F5" s="222" t="s">
        <v>663</v>
      </c>
      <c r="G5" s="1162" t="s">
        <v>320</v>
      </c>
      <c r="H5" s="1163"/>
    </row>
    <row r="6" spans="2:8" ht="16.5" thickBot="1" x14ac:dyDescent="0.3">
      <c r="B6" s="1131"/>
      <c r="C6" s="1165"/>
      <c r="D6" s="225" t="s">
        <v>2</v>
      </c>
      <c r="E6" s="225" t="s">
        <v>2</v>
      </c>
      <c r="F6" s="225" t="s">
        <v>2</v>
      </c>
      <c r="G6" s="225" t="s">
        <v>80</v>
      </c>
      <c r="H6" s="223" t="s">
        <v>81</v>
      </c>
    </row>
    <row r="7" spans="2:8" thickBot="1" x14ac:dyDescent="0.3">
      <c r="B7" s="322">
        <v>1</v>
      </c>
      <c r="C7" s="329">
        <v>2</v>
      </c>
      <c r="D7" s="329">
        <v>3</v>
      </c>
      <c r="E7" s="329">
        <v>4</v>
      </c>
      <c r="F7" s="329">
        <v>5</v>
      </c>
      <c r="G7" s="329">
        <v>6</v>
      </c>
      <c r="H7" s="330">
        <v>7</v>
      </c>
    </row>
    <row r="8" spans="2:8" ht="17.100000000000001" customHeight="1" x14ac:dyDescent="0.25">
      <c r="B8" s="261" t="s">
        <v>351</v>
      </c>
      <c r="C8" s="444" t="s">
        <v>465</v>
      </c>
      <c r="D8" s="445">
        <v>7400278</v>
      </c>
      <c r="E8" s="445">
        <v>7281540</v>
      </c>
      <c r="F8" s="710">
        <v>7463303</v>
      </c>
      <c r="G8" s="446">
        <f>E8/D8*100</f>
        <v>98.395492709868478</v>
      </c>
      <c r="H8" s="447">
        <f>F8/E8*100</f>
        <v>102.49621645970495</v>
      </c>
    </row>
    <row r="9" spans="2:8" ht="17.100000000000001" customHeight="1" x14ac:dyDescent="0.25">
      <c r="B9" s="265" t="s">
        <v>352</v>
      </c>
      <c r="C9" s="255" t="s">
        <v>466</v>
      </c>
      <c r="D9" s="45">
        <f>D10+D11</f>
        <v>9573449</v>
      </c>
      <c r="E9" s="45">
        <f>E10+E11</f>
        <v>9915320</v>
      </c>
      <c r="F9" s="45">
        <f>F10+F11</f>
        <v>10290877</v>
      </c>
      <c r="G9" s="443">
        <f t="shared" ref="G9:G11" si="0">E9/D9*100</f>
        <v>103.57103275945796</v>
      </c>
      <c r="H9" s="448">
        <f t="shared" ref="H9" si="1">F9/E9*100</f>
        <v>103.78764376742254</v>
      </c>
    </row>
    <row r="10" spans="2:8" ht="17.100000000000001" customHeight="1" x14ac:dyDescent="0.25">
      <c r="B10" s="265" t="s">
        <v>385</v>
      </c>
      <c r="C10" s="255" t="s">
        <v>467</v>
      </c>
      <c r="D10" s="45">
        <v>4280620</v>
      </c>
      <c r="E10" s="45">
        <v>4089390</v>
      </c>
      <c r="F10" s="45">
        <v>4037516</v>
      </c>
      <c r="G10" s="443">
        <f t="shared" si="0"/>
        <v>95.532656484341047</v>
      </c>
      <c r="H10" s="448">
        <f>F10/E10*100</f>
        <v>98.731497851757837</v>
      </c>
    </row>
    <row r="11" spans="2:8" ht="17.100000000000001" customHeight="1" thickBot="1" x14ac:dyDescent="0.3">
      <c r="B11" s="266" t="s">
        <v>386</v>
      </c>
      <c r="C11" s="267" t="s">
        <v>468</v>
      </c>
      <c r="D11" s="449">
        <v>5292829</v>
      </c>
      <c r="E11" s="449">
        <v>5825930</v>
      </c>
      <c r="F11" s="449">
        <v>6253361</v>
      </c>
      <c r="G11" s="450">
        <f t="shared" si="0"/>
        <v>110.07213722566891</v>
      </c>
      <c r="H11" s="451">
        <f>F11/E11*100</f>
        <v>107.33669989169113</v>
      </c>
    </row>
    <row r="12" spans="2:8" ht="17.100000000000001" customHeight="1" thickBot="1" x14ac:dyDescent="0.3">
      <c r="B12" s="463" t="s">
        <v>353</v>
      </c>
      <c r="C12" s="452" t="s">
        <v>469</v>
      </c>
      <c r="D12" s="453">
        <f>D8/D9</f>
        <v>0.77300020086804666</v>
      </c>
      <c r="E12" s="453">
        <f t="shared" ref="E12" si="2">E8/E9</f>
        <v>0.73437266775051135</v>
      </c>
      <c r="F12" s="453">
        <f>F8/F9</f>
        <v>0.72523488522892654</v>
      </c>
      <c r="G12" s="454" t="s">
        <v>114</v>
      </c>
      <c r="H12" s="455" t="s">
        <v>114</v>
      </c>
    </row>
    <row r="13" spans="2:8" ht="17.100000000000001" customHeight="1" thickBot="1" x14ac:dyDescent="0.3">
      <c r="B13" s="463" t="s">
        <v>354</v>
      </c>
      <c r="C13" s="456" t="s">
        <v>470</v>
      </c>
      <c r="D13" s="457">
        <v>9877414</v>
      </c>
      <c r="E13" s="457">
        <v>10236559</v>
      </c>
      <c r="F13" s="457">
        <v>10635216</v>
      </c>
      <c r="G13" s="458">
        <f>E13/D13*100</f>
        <v>103.63602254598219</v>
      </c>
      <c r="H13" s="459">
        <f>F13/E13*100</f>
        <v>103.89444343553336</v>
      </c>
    </row>
    <row r="14" spans="2:8" ht="16.5" customHeight="1" thickBot="1" x14ac:dyDescent="0.3">
      <c r="B14" s="463" t="s">
        <v>355</v>
      </c>
      <c r="C14" s="442" t="s">
        <v>471</v>
      </c>
      <c r="D14" s="460">
        <f>D8/D13</f>
        <v>0.74921209134293654</v>
      </c>
      <c r="E14" s="460">
        <f t="shared" ref="E14" si="3">E8/E13</f>
        <v>0.71132692147820376</v>
      </c>
      <c r="F14" s="460">
        <f>F8/F13</f>
        <v>0.70175377726225774</v>
      </c>
      <c r="G14" s="461" t="s">
        <v>114</v>
      </c>
      <c r="H14" s="462" t="s">
        <v>114</v>
      </c>
    </row>
  </sheetData>
  <mergeCells count="4">
    <mergeCell ref="C5:C6"/>
    <mergeCell ref="G5:H5"/>
    <mergeCell ref="B5:B6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K34"/>
  <sheetViews>
    <sheetView zoomScaleNormal="100" workbookViewId="0">
      <selection activeCell="B33" sqref="B33"/>
    </sheetView>
  </sheetViews>
  <sheetFormatPr defaultColWidth="8.85546875" defaultRowHeight="15" x14ac:dyDescent="0.25"/>
  <cols>
    <col min="1" max="1" width="8.85546875" style="19" customWidth="1"/>
    <col min="2" max="2" width="9.85546875" style="19" customWidth="1"/>
    <col min="3" max="3" width="72.140625" style="19" customWidth="1"/>
    <col min="4" max="4" width="16.140625" style="19" customWidth="1"/>
    <col min="5" max="5" width="16.42578125" style="19" customWidth="1"/>
    <col min="6" max="6" width="15.28515625" style="19" customWidth="1"/>
    <col min="7" max="7" width="11" style="19" customWidth="1"/>
    <col min="8" max="8" width="10.42578125" style="19" customWidth="1"/>
    <col min="9" max="10" width="8.85546875" style="19"/>
    <col min="11" max="11" width="10.7109375" style="19" bestFit="1" customWidth="1"/>
    <col min="12" max="16384" width="8.85546875" style="19"/>
  </cols>
  <sheetData>
    <row r="3" spans="2:11" ht="16.5" thickBot="1" x14ac:dyDescent="0.3">
      <c r="B3" s="47" t="s">
        <v>215</v>
      </c>
      <c r="C3" s="48"/>
      <c r="D3" s="48"/>
      <c r="E3" s="48"/>
      <c r="F3" s="48"/>
      <c r="G3" s="48"/>
      <c r="H3" s="49" t="s">
        <v>369</v>
      </c>
    </row>
    <row r="4" spans="2:11" ht="20.100000000000001" customHeight="1" thickBot="1" x14ac:dyDescent="0.3">
      <c r="B4" s="1167" t="s">
        <v>617</v>
      </c>
      <c r="C4" s="1168"/>
      <c r="D4" s="1168"/>
      <c r="E4" s="1168"/>
      <c r="F4" s="1168"/>
      <c r="G4" s="1168"/>
      <c r="H4" s="1169"/>
    </row>
    <row r="5" spans="2:11" ht="20.100000000000001" customHeight="1" thickBot="1" x14ac:dyDescent="0.3">
      <c r="B5" s="469" t="s">
        <v>137</v>
      </c>
      <c r="C5" s="470" t="s">
        <v>90</v>
      </c>
      <c r="D5" s="471" t="s">
        <v>551</v>
      </c>
      <c r="E5" s="471" t="s">
        <v>530</v>
      </c>
      <c r="F5" s="471" t="s">
        <v>663</v>
      </c>
      <c r="G5" s="1170" t="s">
        <v>1</v>
      </c>
      <c r="H5" s="1171"/>
    </row>
    <row r="6" spans="2:11" ht="15" customHeight="1" thickBot="1" x14ac:dyDescent="0.3">
      <c r="B6" s="472">
        <v>1</v>
      </c>
      <c r="C6" s="473">
        <v>2</v>
      </c>
      <c r="D6" s="474">
        <v>3</v>
      </c>
      <c r="E6" s="474">
        <v>4</v>
      </c>
      <c r="F6" s="474">
        <v>5</v>
      </c>
      <c r="G6" s="474" t="s">
        <v>472</v>
      </c>
      <c r="H6" s="475" t="s">
        <v>473</v>
      </c>
    </row>
    <row r="7" spans="2:11" ht="20.100000000000001" customHeight="1" thickBot="1" x14ac:dyDescent="0.3">
      <c r="B7" s="476">
        <v>1</v>
      </c>
      <c r="C7" s="477" t="s">
        <v>91</v>
      </c>
      <c r="D7" s="832">
        <f>D8+D24</f>
        <v>2696142</v>
      </c>
      <c r="E7" s="67">
        <f>E8+E24</f>
        <v>2698561</v>
      </c>
      <c r="F7" s="67">
        <f>F8+F24</f>
        <v>2723575</v>
      </c>
      <c r="G7" s="709">
        <f>E7/D7*100</f>
        <v>100.08972079363771</v>
      </c>
      <c r="H7" s="478">
        <f>F7/E7*100</f>
        <v>100.92693846831699</v>
      </c>
      <c r="J7" s="132"/>
      <c r="K7" s="132"/>
    </row>
    <row r="8" spans="2:11" ht="20.100000000000001" customHeight="1" thickBot="1" x14ac:dyDescent="0.3">
      <c r="B8" s="479" t="s">
        <v>92</v>
      </c>
      <c r="C8" s="477" t="s">
        <v>93</v>
      </c>
      <c r="D8" s="480">
        <f>D9+D23</f>
        <v>2662338</v>
      </c>
      <c r="E8" s="481">
        <f>E9+E23</f>
        <v>2581508</v>
      </c>
      <c r="F8" s="481">
        <f>F9+F23</f>
        <v>2611176</v>
      </c>
      <c r="G8" s="709">
        <f t="shared" ref="G8:G29" si="0">E8/D8*100</f>
        <v>96.96394672652383</v>
      </c>
      <c r="H8" s="478">
        <f t="shared" ref="H8:H26" si="1">F8/E8*100</f>
        <v>101.14925074801239</v>
      </c>
      <c r="J8" s="132"/>
      <c r="K8" s="132"/>
    </row>
    <row r="9" spans="2:11" ht="20.100000000000001" customHeight="1" thickBot="1" x14ac:dyDescent="0.3">
      <c r="B9" s="479" t="s">
        <v>94</v>
      </c>
      <c r="C9" s="477" t="s">
        <v>95</v>
      </c>
      <c r="D9" s="833">
        <f>SUM(D10:D22)</f>
        <v>2662338</v>
      </c>
      <c r="E9" s="481">
        <f>SUM(E10:E22)</f>
        <v>2581508</v>
      </c>
      <c r="F9" s="481">
        <f>SUM(F10:F22)</f>
        <v>2611176</v>
      </c>
      <c r="G9" s="709">
        <f t="shared" si="0"/>
        <v>96.96394672652383</v>
      </c>
      <c r="H9" s="478">
        <f t="shared" si="1"/>
        <v>101.14925074801239</v>
      </c>
      <c r="J9" s="132"/>
      <c r="K9" s="132"/>
    </row>
    <row r="10" spans="2:11" ht="15.95" customHeight="1" x14ac:dyDescent="0.25">
      <c r="B10" s="482" t="s">
        <v>96</v>
      </c>
      <c r="C10" s="483" t="s">
        <v>97</v>
      </c>
      <c r="D10" s="484">
        <v>1299335</v>
      </c>
      <c r="E10" s="485">
        <v>1299335</v>
      </c>
      <c r="F10" s="485">
        <v>1299335</v>
      </c>
      <c r="G10" s="710">
        <f t="shared" si="0"/>
        <v>100</v>
      </c>
      <c r="H10" s="244">
        <f t="shared" si="1"/>
        <v>100</v>
      </c>
      <c r="J10" s="132"/>
      <c r="K10" s="132"/>
    </row>
    <row r="11" spans="2:11" ht="15.95" customHeight="1" x14ac:dyDescent="0.25">
      <c r="B11" s="486" t="s">
        <v>98</v>
      </c>
      <c r="C11" s="464" t="s">
        <v>99</v>
      </c>
      <c r="D11" s="467">
        <v>137290</v>
      </c>
      <c r="E11" s="468">
        <v>137290</v>
      </c>
      <c r="F11" s="468">
        <v>137290</v>
      </c>
      <c r="G11" s="711">
        <f t="shared" si="0"/>
        <v>100</v>
      </c>
      <c r="H11" s="381">
        <f t="shared" si="1"/>
        <v>100</v>
      </c>
      <c r="J11" s="132"/>
      <c r="K11" s="132"/>
    </row>
    <row r="12" spans="2:11" ht="15.95" customHeight="1" x14ac:dyDescent="0.25">
      <c r="B12" s="486" t="s">
        <v>100</v>
      </c>
      <c r="C12" s="464" t="s">
        <v>101</v>
      </c>
      <c r="D12" s="465">
        <v>-215</v>
      </c>
      <c r="E12" s="466">
        <v>-214</v>
      </c>
      <c r="F12" s="466">
        <v>-214</v>
      </c>
      <c r="G12" s="711">
        <f t="shared" si="0"/>
        <v>99.534883720930239</v>
      </c>
      <c r="H12" s="381">
        <f>F12/E12*100</f>
        <v>100</v>
      </c>
      <c r="J12" s="132"/>
      <c r="K12" s="132"/>
    </row>
    <row r="13" spans="2:11" ht="15.95" customHeight="1" x14ac:dyDescent="0.25">
      <c r="B13" s="486" t="s">
        <v>102</v>
      </c>
      <c r="C13" s="464" t="s">
        <v>103</v>
      </c>
      <c r="D13" s="465">
        <v>403027</v>
      </c>
      <c r="E13" s="466">
        <v>343453</v>
      </c>
      <c r="F13" s="466">
        <v>356970</v>
      </c>
      <c r="G13" s="711">
        <f t="shared" si="0"/>
        <v>85.218360060244109</v>
      </c>
      <c r="H13" s="381">
        <f>F13/E13*100</f>
        <v>103.93561855625077</v>
      </c>
      <c r="J13" s="132"/>
      <c r="K13" s="132"/>
    </row>
    <row r="14" spans="2:11" ht="15.95" customHeight="1" x14ac:dyDescent="0.25">
      <c r="B14" s="486" t="s">
        <v>104</v>
      </c>
      <c r="C14" s="464" t="s">
        <v>105</v>
      </c>
      <c r="D14" s="465">
        <v>-36302</v>
      </c>
      <c r="E14" s="466">
        <v>-145228</v>
      </c>
      <c r="F14" s="466">
        <v>-135306</v>
      </c>
      <c r="G14" s="711">
        <f t="shared" si="0"/>
        <v>400.05509338328471</v>
      </c>
      <c r="H14" s="381">
        <f t="shared" si="1"/>
        <v>93.167984135290709</v>
      </c>
      <c r="J14" s="132"/>
      <c r="K14" s="132"/>
    </row>
    <row r="15" spans="2:11" ht="15.95" customHeight="1" x14ac:dyDescent="0.25">
      <c r="B15" s="486" t="s">
        <v>106</v>
      </c>
      <c r="C15" s="464" t="s">
        <v>107</v>
      </c>
      <c r="D15" s="834">
        <v>32434</v>
      </c>
      <c r="E15" s="466">
        <v>29151</v>
      </c>
      <c r="F15" s="466">
        <v>20051</v>
      </c>
      <c r="G15" s="711">
        <f t="shared" si="0"/>
        <v>89.877905901214774</v>
      </c>
      <c r="H15" s="381">
        <f t="shared" si="1"/>
        <v>68.783232136118826</v>
      </c>
      <c r="J15" s="132"/>
      <c r="K15" s="132"/>
    </row>
    <row r="16" spans="2:11" ht="15.95" customHeight="1" x14ac:dyDescent="0.25">
      <c r="B16" s="486" t="s">
        <v>108</v>
      </c>
      <c r="C16" s="464" t="s">
        <v>109</v>
      </c>
      <c r="D16" s="465">
        <v>970088</v>
      </c>
      <c r="E16" s="466">
        <v>1000959</v>
      </c>
      <c r="F16" s="466">
        <v>1013732</v>
      </c>
      <c r="G16" s="711">
        <f t="shared" si="0"/>
        <v>103.18228861711516</v>
      </c>
      <c r="H16" s="381">
        <f t="shared" si="1"/>
        <v>101.27607624288308</v>
      </c>
      <c r="J16" s="132"/>
      <c r="K16" s="132"/>
    </row>
    <row r="17" spans="2:11" ht="15.95" customHeight="1" x14ac:dyDescent="0.25">
      <c r="B17" s="486" t="s">
        <v>110</v>
      </c>
      <c r="C17" s="464" t="s">
        <v>111</v>
      </c>
      <c r="D17" s="465">
        <v>-57589</v>
      </c>
      <c r="E17" s="466">
        <v>-58638</v>
      </c>
      <c r="F17" s="466">
        <v>-55286</v>
      </c>
      <c r="G17" s="711">
        <f t="shared" si="0"/>
        <v>101.82152841688517</v>
      </c>
      <c r="H17" s="381">
        <f>F17/E17*100</f>
        <v>94.283570380981615</v>
      </c>
      <c r="J17" s="132"/>
      <c r="K17" s="132"/>
    </row>
    <row r="18" spans="2:11" ht="30" customHeight="1" x14ac:dyDescent="0.25">
      <c r="B18" s="486" t="s">
        <v>112</v>
      </c>
      <c r="C18" s="412" t="s">
        <v>113</v>
      </c>
      <c r="D18" s="465">
        <v>-14</v>
      </c>
      <c r="E18" s="466">
        <v>-34</v>
      </c>
      <c r="F18" s="831">
        <v>-24</v>
      </c>
      <c r="G18" s="711">
        <f t="shared" si="0"/>
        <v>242.85714285714283</v>
      </c>
      <c r="H18" s="381">
        <f t="shared" ref="H18:H21" si="2">F18/E18*100</f>
        <v>70.588235294117652</v>
      </c>
      <c r="J18" s="132"/>
      <c r="K18" s="132"/>
    </row>
    <row r="19" spans="2:11" ht="30" customHeight="1" x14ac:dyDescent="0.25">
      <c r="B19" s="486" t="s">
        <v>115</v>
      </c>
      <c r="C19" s="412" t="s">
        <v>116</v>
      </c>
      <c r="D19" s="465">
        <v>-1255</v>
      </c>
      <c r="E19" s="466">
        <v>0</v>
      </c>
      <c r="F19" s="466">
        <v>0</v>
      </c>
      <c r="G19" s="711" t="s">
        <v>114</v>
      </c>
      <c r="H19" s="381" t="s">
        <v>114</v>
      </c>
      <c r="J19" s="132"/>
      <c r="K19" s="132"/>
    </row>
    <row r="20" spans="2:11" ht="30" customHeight="1" x14ac:dyDescent="0.25">
      <c r="B20" s="486" t="s">
        <v>117</v>
      </c>
      <c r="C20" s="412" t="s">
        <v>118</v>
      </c>
      <c r="D20" s="465">
        <v>-1349</v>
      </c>
      <c r="E20" s="466">
        <v>-8300</v>
      </c>
      <c r="F20" s="466">
        <v>-9106</v>
      </c>
      <c r="G20" s="711">
        <f t="shared" si="0"/>
        <v>615.27057079318013</v>
      </c>
      <c r="H20" s="381">
        <f>F20/E20*100</f>
        <v>109.71084337349397</v>
      </c>
      <c r="J20" s="132"/>
      <c r="K20" s="132"/>
    </row>
    <row r="21" spans="2:11" ht="30" customHeight="1" x14ac:dyDescent="0.25">
      <c r="B21" s="486" t="s">
        <v>119</v>
      </c>
      <c r="C21" s="412" t="s">
        <v>120</v>
      </c>
      <c r="D21" s="465">
        <v>-15950</v>
      </c>
      <c r="E21" s="466">
        <v>-16266</v>
      </c>
      <c r="F21" s="466">
        <v>-16266</v>
      </c>
      <c r="G21" s="711">
        <f t="shared" si="0"/>
        <v>101.98119122257052</v>
      </c>
      <c r="H21" s="381">
        <f t="shared" si="2"/>
        <v>100</v>
      </c>
      <c r="J21" s="132"/>
      <c r="K21" s="132"/>
    </row>
    <row r="22" spans="2:11" ht="15.95" customHeight="1" thickBot="1" x14ac:dyDescent="0.3">
      <c r="B22" s="487" t="s">
        <v>121</v>
      </c>
      <c r="C22" s="488" t="s">
        <v>122</v>
      </c>
      <c r="D22" s="489">
        <v>-67162</v>
      </c>
      <c r="E22" s="490">
        <v>0</v>
      </c>
      <c r="F22" s="490">
        <v>0</v>
      </c>
      <c r="G22" s="712" t="s">
        <v>114</v>
      </c>
      <c r="H22" s="381" t="s">
        <v>114</v>
      </c>
      <c r="J22" s="132"/>
      <c r="K22" s="132"/>
    </row>
    <row r="23" spans="2:11" ht="20.100000000000001" customHeight="1" thickBot="1" x14ac:dyDescent="0.3">
      <c r="B23" s="479" t="s">
        <v>123</v>
      </c>
      <c r="C23" s="477" t="s">
        <v>124</v>
      </c>
      <c r="D23" s="480">
        <v>0</v>
      </c>
      <c r="E23" s="481">
        <v>0</v>
      </c>
      <c r="F23" s="481">
        <v>0</v>
      </c>
      <c r="G23" s="709" t="s">
        <v>114</v>
      </c>
      <c r="H23" s="478" t="s">
        <v>114</v>
      </c>
      <c r="J23" s="132"/>
      <c r="K23" s="132"/>
    </row>
    <row r="24" spans="2:11" ht="20.100000000000001" customHeight="1" thickBot="1" x14ac:dyDescent="0.3">
      <c r="B24" s="479" t="s">
        <v>125</v>
      </c>
      <c r="C24" s="477" t="s">
        <v>126</v>
      </c>
      <c r="D24" s="480">
        <f>SUM(D25:D29)</f>
        <v>33804</v>
      </c>
      <c r="E24" s="481">
        <f>SUM(E25:E29)</f>
        <v>117053</v>
      </c>
      <c r="F24" s="481">
        <f>SUM(F25:F29)</f>
        <v>112399</v>
      </c>
      <c r="G24" s="709">
        <f t="shared" si="0"/>
        <v>346.26967222813869</v>
      </c>
      <c r="H24" s="478">
        <f t="shared" si="1"/>
        <v>96.024023305682036</v>
      </c>
      <c r="J24" s="132"/>
      <c r="K24" s="132"/>
    </row>
    <row r="25" spans="2:11" ht="15.95" customHeight="1" x14ac:dyDescent="0.25">
      <c r="B25" s="482" t="s">
        <v>127</v>
      </c>
      <c r="C25" s="483" t="s">
        <v>128</v>
      </c>
      <c r="D25" s="484">
        <v>170158</v>
      </c>
      <c r="E25" s="485">
        <v>117067</v>
      </c>
      <c r="F25" s="485">
        <v>112413</v>
      </c>
      <c r="G25" s="710">
        <f t="shared" si="0"/>
        <v>68.798998577792403</v>
      </c>
      <c r="H25" s="244">
        <f t="shared" si="1"/>
        <v>96.024498791290455</v>
      </c>
      <c r="J25" s="132"/>
      <c r="K25" s="132"/>
    </row>
    <row r="26" spans="2:11" ht="15.95" customHeight="1" x14ac:dyDescent="0.25">
      <c r="B26" s="486" t="s">
        <v>129</v>
      </c>
      <c r="C26" s="464" t="s">
        <v>130</v>
      </c>
      <c r="D26" s="465">
        <v>-14</v>
      </c>
      <c r="E26" s="466">
        <v>-14</v>
      </c>
      <c r="F26" s="466">
        <v>-14</v>
      </c>
      <c r="G26" s="711">
        <f t="shared" si="0"/>
        <v>100</v>
      </c>
      <c r="H26" s="381">
        <f t="shared" si="1"/>
        <v>100</v>
      </c>
      <c r="J26" s="132"/>
      <c r="K26" s="132"/>
    </row>
    <row r="27" spans="2:11" ht="15.95" customHeight="1" x14ac:dyDescent="0.25">
      <c r="B27" s="486" t="s">
        <v>131</v>
      </c>
      <c r="C27" s="412" t="s">
        <v>132</v>
      </c>
      <c r="D27" s="834">
        <v>163609</v>
      </c>
      <c r="E27" s="466">
        <v>0</v>
      </c>
      <c r="F27" s="466">
        <v>0</v>
      </c>
      <c r="G27" s="711">
        <f>E27/D27*100</f>
        <v>0</v>
      </c>
      <c r="H27" s="381" t="s">
        <v>114</v>
      </c>
      <c r="J27" s="132"/>
      <c r="K27" s="132"/>
    </row>
    <row r="28" spans="2:11" ht="30" customHeight="1" x14ac:dyDescent="0.25">
      <c r="B28" s="486" t="s">
        <v>133</v>
      </c>
      <c r="C28" s="412" t="s">
        <v>134</v>
      </c>
      <c r="D28" s="465">
        <v>1255</v>
      </c>
      <c r="E28" s="466">
        <v>0</v>
      </c>
      <c r="F28" s="466">
        <v>0</v>
      </c>
      <c r="G28" s="711">
        <f>E28/D28*100</f>
        <v>0</v>
      </c>
      <c r="H28" s="381" t="s">
        <v>114</v>
      </c>
      <c r="J28" s="132"/>
      <c r="K28" s="132"/>
    </row>
    <row r="29" spans="2:11" ht="15.95" customHeight="1" thickBot="1" x14ac:dyDescent="0.3">
      <c r="B29" s="487" t="s">
        <v>135</v>
      </c>
      <c r="C29" s="488" t="s">
        <v>136</v>
      </c>
      <c r="D29" s="489">
        <v>-301204</v>
      </c>
      <c r="E29" s="490">
        <v>0</v>
      </c>
      <c r="F29" s="490">
        <v>0</v>
      </c>
      <c r="G29" s="712">
        <f t="shared" si="0"/>
        <v>0</v>
      </c>
      <c r="H29" s="387" t="s">
        <v>114</v>
      </c>
      <c r="J29" s="132"/>
      <c r="K29" s="132"/>
    </row>
    <row r="31" spans="2:11" ht="28.5" customHeight="1" x14ac:dyDescent="0.25">
      <c r="B31" s="1144" t="s">
        <v>739</v>
      </c>
      <c r="C31" s="1144"/>
      <c r="D31" s="1144"/>
      <c r="E31" s="1144"/>
      <c r="F31" s="1144"/>
      <c r="G31" s="1144"/>
      <c r="H31" s="1144"/>
    </row>
    <row r="33" spans="2:2" x14ac:dyDescent="0.25">
      <c r="B33" s="817"/>
    </row>
    <row r="34" spans="2:2" x14ac:dyDescent="0.25">
      <c r="B34" s="817"/>
    </row>
  </sheetData>
  <mergeCells count="3">
    <mergeCell ref="B4:H4"/>
    <mergeCell ref="G5:H5"/>
    <mergeCell ref="B31:H31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7E97-B11C-46C7-B92B-EAAB5510B521}">
  <dimension ref="B4:O27"/>
  <sheetViews>
    <sheetView topLeftCell="A4" workbookViewId="0">
      <selection activeCell="F34" sqref="F34"/>
    </sheetView>
  </sheetViews>
  <sheetFormatPr defaultRowHeight="15" x14ac:dyDescent="0.25"/>
  <cols>
    <col min="2" max="2" width="7.85546875" customWidth="1"/>
    <col min="3" max="3" width="58.5703125" customWidth="1"/>
    <col min="4" max="4" width="11.28515625" customWidth="1"/>
    <col min="5" max="5" width="10.5703125" customWidth="1"/>
    <col min="6" max="6" width="10" customWidth="1"/>
    <col min="7" max="7" width="10.42578125" customWidth="1"/>
    <col min="8" max="8" width="10" customWidth="1"/>
  </cols>
  <sheetData>
    <row r="4" spans="2:8" ht="16.5" thickBot="1" x14ac:dyDescent="0.3">
      <c r="B4" s="1054" t="s">
        <v>582</v>
      </c>
      <c r="C4" s="1054"/>
      <c r="D4" s="1054"/>
      <c r="E4" s="1054"/>
      <c r="F4" s="1054"/>
      <c r="G4" s="1054"/>
      <c r="H4" s="1054"/>
    </row>
    <row r="5" spans="2:8" ht="22.5" customHeight="1" thickBot="1" x14ac:dyDescent="0.3">
      <c r="B5" s="945" t="s">
        <v>137</v>
      </c>
      <c r="C5" s="922" t="s">
        <v>583</v>
      </c>
      <c r="D5" s="920" t="s">
        <v>584</v>
      </c>
      <c r="E5" s="920" t="s">
        <v>585</v>
      </c>
      <c r="F5" s="920" t="s">
        <v>586</v>
      </c>
      <c r="G5" s="920" t="s">
        <v>587</v>
      </c>
      <c r="H5" s="921" t="s">
        <v>601</v>
      </c>
    </row>
    <row r="6" spans="2:8" ht="15.75" thickBot="1" x14ac:dyDescent="0.3">
      <c r="B6" s="322">
        <v>1</v>
      </c>
      <c r="C6" s="537">
        <v>2</v>
      </c>
      <c r="D6" s="537">
        <v>3</v>
      </c>
      <c r="E6" s="537">
        <v>4</v>
      </c>
      <c r="F6" s="537">
        <v>5</v>
      </c>
      <c r="G6" s="537">
        <v>6</v>
      </c>
      <c r="H6" s="923">
        <v>7</v>
      </c>
    </row>
    <row r="7" spans="2:8" ht="15.95" customHeight="1" thickBot="1" x14ac:dyDescent="0.3">
      <c r="B7" s="1055" t="s">
        <v>588</v>
      </c>
      <c r="C7" s="1056"/>
      <c r="D7" s="1056"/>
      <c r="E7" s="1056"/>
      <c r="F7" s="1056"/>
      <c r="G7" s="1056"/>
      <c r="H7" s="1057"/>
    </row>
    <row r="8" spans="2:8" ht="15.95" customHeight="1" x14ac:dyDescent="0.25">
      <c r="B8" s="261" t="s">
        <v>351</v>
      </c>
      <c r="C8" s="924" t="s">
        <v>589</v>
      </c>
      <c r="D8" s="985">
        <v>2.2999999999999998</v>
      </c>
      <c r="E8" s="985">
        <v>3</v>
      </c>
      <c r="F8" s="985">
        <v>2.2000000000000002</v>
      </c>
      <c r="G8" s="985">
        <v>-3.5</v>
      </c>
      <c r="H8" s="986">
        <v>6.4</v>
      </c>
    </row>
    <row r="9" spans="2:8" ht="15.95" customHeight="1" x14ac:dyDescent="0.25">
      <c r="B9" s="265" t="s">
        <v>352</v>
      </c>
      <c r="C9" s="927" t="s">
        <v>590</v>
      </c>
      <c r="D9" s="894">
        <v>2.6</v>
      </c>
      <c r="E9" s="894">
        <v>1.9</v>
      </c>
      <c r="F9" s="894">
        <v>1.3</v>
      </c>
      <c r="G9" s="894">
        <v>-6.6</v>
      </c>
      <c r="H9" s="946">
        <v>4.4000000000000004</v>
      </c>
    </row>
    <row r="10" spans="2:8" ht="15.95" customHeight="1" x14ac:dyDescent="0.25">
      <c r="B10" s="265" t="s">
        <v>353</v>
      </c>
      <c r="C10" s="927" t="s">
        <v>591</v>
      </c>
      <c r="D10" s="894">
        <v>3</v>
      </c>
      <c r="E10" s="894">
        <v>2.2999999999999998</v>
      </c>
      <c r="F10" s="894">
        <v>1.7</v>
      </c>
      <c r="G10" s="894">
        <v>-6.1</v>
      </c>
      <c r="H10" s="946">
        <v>4.4000000000000004</v>
      </c>
    </row>
    <row r="11" spans="2:8" ht="15.95" customHeight="1" x14ac:dyDescent="0.25">
      <c r="B11" s="265" t="s">
        <v>354</v>
      </c>
      <c r="C11" s="927" t="s">
        <v>592</v>
      </c>
      <c r="D11" s="894">
        <v>4.8</v>
      </c>
      <c r="E11" s="894">
        <v>4.4000000000000004</v>
      </c>
      <c r="F11" s="894">
        <v>3.2</v>
      </c>
      <c r="G11" s="894">
        <v>-5.5</v>
      </c>
      <c r="H11" s="946">
        <v>3.7</v>
      </c>
    </row>
    <row r="12" spans="2:8" ht="15.95" customHeight="1" x14ac:dyDescent="0.25">
      <c r="B12" s="265" t="s">
        <v>355</v>
      </c>
      <c r="C12" s="927" t="s">
        <v>593</v>
      </c>
      <c r="D12" s="894">
        <v>3.4</v>
      </c>
      <c r="E12" s="894">
        <v>2.8</v>
      </c>
      <c r="F12" s="894">
        <v>2.9</v>
      </c>
      <c r="G12" s="894">
        <v>-9</v>
      </c>
      <c r="H12" s="946">
        <v>4.7</v>
      </c>
    </row>
    <row r="13" spans="2:8" ht="15.95" customHeight="1" x14ac:dyDescent="0.25">
      <c r="B13" s="265" t="s">
        <v>356</v>
      </c>
      <c r="C13" s="927" t="s">
        <v>594</v>
      </c>
      <c r="D13" s="894">
        <v>2.1</v>
      </c>
      <c r="E13" s="894">
        <v>4.5</v>
      </c>
      <c r="F13" s="894">
        <v>4.2</v>
      </c>
      <c r="G13" s="894">
        <v>-1</v>
      </c>
      <c r="H13" s="946">
        <v>5</v>
      </c>
    </row>
    <row r="14" spans="2:8" ht="15.95" customHeight="1" thickBot="1" x14ac:dyDescent="0.3">
      <c r="B14" s="266" t="s">
        <v>357</v>
      </c>
      <c r="C14" s="930" t="s">
        <v>595</v>
      </c>
      <c r="D14" s="987">
        <v>3.2</v>
      </c>
      <c r="E14" s="987">
        <v>3.7</v>
      </c>
      <c r="F14" s="987">
        <v>2.8</v>
      </c>
      <c r="G14" s="987">
        <v>-5.5</v>
      </c>
      <c r="H14" s="988">
        <v>3.5</v>
      </c>
    </row>
    <row r="15" spans="2:8" ht="15.95" customHeight="1" thickBot="1" x14ac:dyDescent="0.3">
      <c r="B15" s="1055" t="s">
        <v>596</v>
      </c>
      <c r="C15" s="1056"/>
      <c r="D15" s="1056"/>
      <c r="E15" s="1056"/>
      <c r="F15" s="1056"/>
      <c r="G15" s="1056"/>
      <c r="H15" s="1057"/>
    </row>
    <row r="16" spans="2:8" ht="15.95" customHeight="1" x14ac:dyDescent="0.25">
      <c r="B16" s="261" t="s">
        <v>351</v>
      </c>
      <c r="C16" s="933" t="s">
        <v>589</v>
      </c>
      <c r="D16" s="925">
        <v>2.1</v>
      </c>
      <c r="E16" s="925">
        <v>2.4</v>
      </c>
      <c r="F16" s="925">
        <v>1.8</v>
      </c>
      <c r="G16" s="925">
        <v>1.2</v>
      </c>
      <c r="H16" s="926">
        <v>2.2999999999999998</v>
      </c>
    </row>
    <row r="17" spans="2:15" ht="15.95" customHeight="1" x14ac:dyDescent="0.25">
      <c r="B17" s="265" t="s">
        <v>352</v>
      </c>
      <c r="C17" s="900" t="s">
        <v>590</v>
      </c>
      <c r="D17" s="928">
        <v>1.5</v>
      </c>
      <c r="E17" s="928">
        <v>1.8</v>
      </c>
      <c r="F17" s="928">
        <v>1.2</v>
      </c>
      <c r="G17" s="928">
        <v>0.3</v>
      </c>
      <c r="H17" s="929">
        <v>1.4</v>
      </c>
      <c r="L17" s="1009"/>
      <c r="M17" s="1023"/>
      <c r="N17" s="1023"/>
      <c r="O17" s="1023"/>
    </row>
    <row r="18" spans="2:15" ht="15.95" customHeight="1" thickBot="1" x14ac:dyDescent="0.3">
      <c r="B18" s="266" t="s">
        <v>353</v>
      </c>
      <c r="C18" s="934" t="s">
        <v>595</v>
      </c>
      <c r="D18" s="931">
        <v>0.8</v>
      </c>
      <c r="E18" s="931">
        <v>1.4</v>
      </c>
      <c r="F18" s="931">
        <v>0.6</v>
      </c>
      <c r="G18" s="931">
        <v>-0.6</v>
      </c>
      <c r="H18" s="932">
        <v>1.2</v>
      </c>
      <c r="L18" s="1009"/>
      <c r="M18" s="1023"/>
      <c r="N18" s="1023"/>
      <c r="O18" s="1023"/>
    </row>
    <row r="19" spans="2:15" ht="15.95" customHeight="1" thickBot="1" x14ac:dyDescent="0.3">
      <c r="B19" s="1058" t="s">
        <v>597</v>
      </c>
      <c r="C19" s="1059"/>
      <c r="D19" s="1059"/>
      <c r="E19" s="1059"/>
      <c r="F19" s="1059"/>
      <c r="G19" s="1059"/>
      <c r="H19" s="1060"/>
      <c r="L19" s="1009"/>
      <c r="M19" s="1023"/>
      <c r="N19" s="1023"/>
      <c r="O19" s="1023"/>
    </row>
    <row r="20" spans="2:15" ht="15.95" customHeight="1" x14ac:dyDescent="0.25">
      <c r="B20" s="935" t="s">
        <v>351</v>
      </c>
      <c r="C20" s="936" t="s">
        <v>598</v>
      </c>
      <c r="D20" s="937">
        <v>-0.27</v>
      </c>
      <c r="E20" s="937">
        <v>-0.25</v>
      </c>
      <c r="F20" s="937">
        <v>-0.35</v>
      </c>
      <c r="G20" s="937">
        <v>-0.51</v>
      </c>
      <c r="H20" s="938">
        <v>-0.52</v>
      </c>
      <c r="L20" s="1009"/>
      <c r="M20" s="1023"/>
      <c r="N20" s="1023"/>
      <c r="O20" s="1023"/>
    </row>
    <row r="21" spans="2:15" ht="15.95" customHeight="1" x14ac:dyDescent="0.25">
      <c r="B21" s="568" t="s">
        <v>352</v>
      </c>
      <c r="C21" s="939" t="s">
        <v>599</v>
      </c>
      <c r="D21" s="940">
        <v>0.3</v>
      </c>
      <c r="E21" s="940">
        <v>0.19</v>
      </c>
      <c r="F21" s="940">
        <v>-0.3</v>
      </c>
      <c r="G21" s="941">
        <v>-0.62</v>
      </c>
      <c r="H21" s="1000">
        <v>-0.28999999999999998</v>
      </c>
      <c r="L21" s="1009"/>
      <c r="M21" s="1009"/>
      <c r="N21" s="1009"/>
      <c r="O21" s="1009"/>
    </row>
    <row r="22" spans="2:15" ht="15.95" customHeight="1" thickBot="1" x14ac:dyDescent="0.3">
      <c r="B22" s="942" t="s">
        <v>353</v>
      </c>
      <c r="C22" s="943" t="s">
        <v>600</v>
      </c>
      <c r="D22" s="944">
        <v>1.8</v>
      </c>
      <c r="E22" s="944">
        <v>2.98</v>
      </c>
      <c r="F22" s="944">
        <v>1.37</v>
      </c>
      <c r="G22" s="944">
        <v>0.57999999999999996</v>
      </c>
      <c r="H22" s="1001">
        <v>0.88</v>
      </c>
      <c r="L22" s="1009"/>
      <c r="M22" s="1009"/>
      <c r="N22" s="1009"/>
      <c r="O22" s="1009"/>
    </row>
    <row r="23" spans="2:15" x14ac:dyDescent="0.25">
      <c r="C23" s="939"/>
      <c r="D23" s="940"/>
      <c r="E23" s="940"/>
      <c r="F23" s="940"/>
      <c r="G23" s="940"/>
      <c r="H23" s="940"/>
      <c r="L23" s="1009"/>
      <c r="M23" s="1009"/>
      <c r="N23" s="1009"/>
      <c r="O23" s="1009"/>
    </row>
    <row r="24" spans="2:15" x14ac:dyDescent="0.25">
      <c r="B24" s="1061" t="s">
        <v>713</v>
      </c>
      <c r="C24" s="1061"/>
      <c r="D24" s="1061"/>
      <c r="E24" s="1061"/>
      <c r="F24" s="1061"/>
      <c r="G24" s="1061"/>
      <c r="H24" s="1061"/>
      <c r="L24" s="1009"/>
      <c r="M24" s="1009"/>
      <c r="N24" s="1009"/>
      <c r="O24" s="1009"/>
    </row>
    <row r="25" spans="2:15" s="817" customFormat="1" x14ac:dyDescent="0.25">
      <c r="B25" s="1053" t="s">
        <v>738</v>
      </c>
      <c r="C25" s="1053"/>
      <c r="D25" s="1053"/>
      <c r="E25" s="1053"/>
      <c r="F25" s="1053"/>
      <c r="G25" s="1053"/>
      <c r="H25" s="1053"/>
    </row>
    <row r="26" spans="2:15" s="817" customFormat="1" x14ac:dyDescent="0.25">
      <c r="B26" s="989" t="s">
        <v>676</v>
      </c>
      <c r="C26" s="989"/>
      <c r="D26" s="989"/>
      <c r="E26" s="989"/>
      <c r="F26" s="989"/>
      <c r="G26" s="989"/>
      <c r="H26" s="989"/>
    </row>
    <row r="27" spans="2:15" ht="15" customHeight="1" x14ac:dyDescent="0.25">
      <c r="B27" s="315" t="s">
        <v>677</v>
      </c>
      <c r="C27" s="315"/>
      <c r="L27" s="1009"/>
      <c r="M27" s="1009"/>
      <c r="N27" s="1009"/>
      <c r="O27" s="1009"/>
    </row>
  </sheetData>
  <mergeCells count="6">
    <mergeCell ref="B25:H25"/>
    <mergeCell ref="B4:H4"/>
    <mergeCell ref="B7:H7"/>
    <mergeCell ref="B15:H15"/>
    <mergeCell ref="B19:H19"/>
    <mergeCell ref="B24:H24"/>
  </mergeCells>
  <hyperlinks>
    <hyperlink ref="B25" r:id="rId1" display="https://www.euribor-rates.eu/euribor-rates-by-year.asp" xr:uid="{EC4C9DE2-7FD2-4162-B444-63E826402EEF}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Q19"/>
  <sheetViews>
    <sheetView workbookViewId="0">
      <selection activeCell="E20" sqref="E20"/>
    </sheetView>
  </sheetViews>
  <sheetFormatPr defaultColWidth="8.85546875" defaultRowHeight="15" x14ac:dyDescent="0.25"/>
  <cols>
    <col min="1" max="2" width="8.85546875" style="52"/>
    <col min="3" max="3" width="47.5703125" style="52" customWidth="1"/>
    <col min="4" max="4" width="14.140625" style="52" customWidth="1"/>
    <col min="5" max="5" width="11.140625" style="52" customWidth="1"/>
    <col min="6" max="6" width="12.42578125" style="52" customWidth="1"/>
    <col min="7" max="7" width="11.7109375" style="52" customWidth="1"/>
    <col min="8" max="8" width="11.85546875" style="52" bestFit="1" customWidth="1"/>
    <col min="9" max="9" width="10.28515625" style="52" customWidth="1"/>
    <col min="10" max="10" width="10.42578125" style="52" customWidth="1"/>
    <col min="11" max="11" width="10.5703125" style="52" customWidth="1"/>
    <col min="12" max="12" width="8.85546875" style="52"/>
    <col min="13" max="13" width="11.7109375" style="52" bestFit="1" customWidth="1"/>
    <col min="14" max="14" width="8.85546875" style="52"/>
    <col min="15" max="15" width="10.140625" style="52" bestFit="1" customWidth="1"/>
    <col min="16" max="16" width="8.85546875" style="52"/>
    <col min="17" max="17" width="10.140625" style="52" bestFit="1" customWidth="1"/>
    <col min="18" max="16384" width="8.85546875" style="52"/>
  </cols>
  <sheetData>
    <row r="3" spans="2:17" ht="16.5" thickBot="1" x14ac:dyDescent="0.3">
      <c r="C3" s="50"/>
      <c r="D3" s="50"/>
      <c r="E3" s="50"/>
      <c r="F3" s="50"/>
      <c r="G3" s="50"/>
      <c r="H3" s="50"/>
      <c r="I3" s="50"/>
      <c r="J3" s="50"/>
      <c r="K3" s="51" t="s">
        <v>368</v>
      </c>
    </row>
    <row r="4" spans="2:17" ht="20.100000000000001" customHeight="1" thickBot="1" x14ac:dyDescent="0.3">
      <c r="B4" s="1167" t="s">
        <v>618</v>
      </c>
      <c r="C4" s="1168"/>
      <c r="D4" s="1168"/>
      <c r="E4" s="1168"/>
      <c r="F4" s="1168"/>
      <c r="G4" s="1168"/>
      <c r="H4" s="1168"/>
      <c r="I4" s="1168"/>
      <c r="J4" s="1168"/>
      <c r="K4" s="1169"/>
    </row>
    <row r="5" spans="2:17" ht="15.75" x14ac:dyDescent="0.25">
      <c r="B5" s="1178" t="s">
        <v>137</v>
      </c>
      <c r="C5" s="1176" t="s">
        <v>413</v>
      </c>
      <c r="D5" s="1172" t="s">
        <v>551</v>
      </c>
      <c r="E5" s="1172"/>
      <c r="F5" s="1180" t="s">
        <v>530</v>
      </c>
      <c r="G5" s="1180"/>
      <c r="H5" s="1172" t="s">
        <v>663</v>
      </c>
      <c r="I5" s="1172"/>
      <c r="J5" s="1172" t="s">
        <v>1</v>
      </c>
      <c r="K5" s="1173"/>
    </row>
    <row r="6" spans="2:17" ht="16.5" thickBot="1" x14ac:dyDescent="0.3">
      <c r="B6" s="1179"/>
      <c r="C6" s="1177"/>
      <c r="D6" s="102" t="s">
        <v>2</v>
      </c>
      <c r="E6" s="102" t="s">
        <v>27</v>
      </c>
      <c r="F6" s="102" t="s">
        <v>2</v>
      </c>
      <c r="G6" s="102" t="s">
        <v>27</v>
      </c>
      <c r="H6" s="102" t="s">
        <v>313</v>
      </c>
      <c r="I6" s="102" t="s">
        <v>161</v>
      </c>
      <c r="J6" s="505" t="s">
        <v>458</v>
      </c>
      <c r="K6" s="506" t="s">
        <v>459</v>
      </c>
    </row>
    <row r="7" spans="2:17" s="503" customFormat="1" ht="13.5" thickBot="1" x14ac:dyDescent="0.25">
      <c r="B7" s="504">
        <v>1</v>
      </c>
      <c r="C7" s="500">
        <v>2</v>
      </c>
      <c r="D7" s="501">
        <v>3</v>
      </c>
      <c r="E7" s="501">
        <v>4</v>
      </c>
      <c r="F7" s="501">
        <v>5</v>
      </c>
      <c r="G7" s="501">
        <v>6</v>
      </c>
      <c r="H7" s="501">
        <v>7</v>
      </c>
      <c r="I7" s="501">
        <v>8</v>
      </c>
      <c r="J7" s="501">
        <v>9</v>
      </c>
      <c r="K7" s="502">
        <v>10</v>
      </c>
    </row>
    <row r="8" spans="2:17" ht="21.75" customHeight="1" x14ac:dyDescent="0.25">
      <c r="B8" s="525" t="s">
        <v>351</v>
      </c>
      <c r="C8" s="507" t="s">
        <v>138</v>
      </c>
      <c r="D8" s="508">
        <v>13088785</v>
      </c>
      <c r="E8" s="509">
        <f>D8/D12*100</f>
        <v>87.07104466015025</v>
      </c>
      <c r="F8" s="508">
        <v>12843833</v>
      </c>
      <c r="G8" s="510">
        <f>F8/F12*100</f>
        <v>91.006242837345695</v>
      </c>
      <c r="H8" s="511">
        <v>13045538</v>
      </c>
      <c r="I8" s="510">
        <f>H8/H12*100</f>
        <v>90.337593140138196</v>
      </c>
      <c r="J8" s="512">
        <f>F8/D8*100</f>
        <v>98.128535230733789</v>
      </c>
      <c r="K8" s="513">
        <f>H8/F8*100</f>
        <v>101.57044240609481</v>
      </c>
      <c r="L8" s="63"/>
      <c r="M8" s="843"/>
      <c r="O8" s="63"/>
      <c r="Q8" s="63"/>
    </row>
    <row r="9" spans="2:17" ht="20.25" customHeight="1" x14ac:dyDescent="0.25">
      <c r="B9" s="526" t="s">
        <v>352</v>
      </c>
      <c r="C9" s="491" t="s">
        <v>412</v>
      </c>
      <c r="D9" s="492">
        <v>0</v>
      </c>
      <c r="E9" s="493">
        <f>D9/D12*100</f>
        <v>0</v>
      </c>
      <c r="F9" s="492">
        <v>0</v>
      </c>
      <c r="G9" s="493">
        <v>0</v>
      </c>
      <c r="H9" s="497">
        <v>0</v>
      </c>
      <c r="I9" s="493">
        <v>0</v>
      </c>
      <c r="J9" s="496" t="s">
        <v>114</v>
      </c>
      <c r="K9" s="514" t="s">
        <v>114</v>
      </c>
      <c r="L9" s="63"/>
      <c r="M9" s="843"/>
    </row>
    <row r="10" spans="2:17" ht="22.5" customHeight="1" x14ac:dyDescent="0.25">
      <c r="B10" s="526" t="s">
        <v>353</v>
      </c>
      <c r="C10" s="491" t="s">
        <v>139</v>
      </c>
      <c r="D10" s="498">
        <v>237686</v>
      </c>
      <c r="E10" s="493">
        <f>D10/D12*100</f>
        <v>1.5811680244646447</v>
      </c>
      <c r="F10" s="498">
        <v>119065</v>
      </c>
      <c r="G10" s="494">
        <f>F10/F12*100</f>
        <v>0.84364677611648842</v>
      </c>
      <c r="H10" s="495">
        <v>248037</v>
      </c>
      <c r="I10" s="494">
        <f>H10/H12*100</f>
        <v>1.7176037960029291</v>
      </c>
      <c r="J10" s="496">
        <f t="shared" ref="J10:J12" si="0">F10/D10*100</f>
        <v>50.093400536842722</v>
      </c>
      <c r="K10" s="514">
        <f t="shared" ref="K10:K12" si="1">H10/F10*100</f>
        <v>208.32066518288329</v>
      </c>
      <c r="L10" s="63"/>
      <c r="M10" s="843"/>
      <c r="O10" s="63"/>
      <c r="Q10" s="63"/>
    </row>
    <row r="11" spans="2:17" ht="21.75" customHeight="1" thickBot="1" x14ac:dyDescent="0.3">
      <c r="B11" s="527" t="s">
        <v>354</v>
      </c>
      <c r="C11" s="515" t="s">
        <v>140</v>
      </c>
      <c r="D11" s="516">
        <v>1705834</v>
      </c>
      <c r="E11" s="517">
        <f>D11/D12*100</f>
        <v>11.3477873153851</v>
      </c>
      <c r="F11" s="516">
        <v>1150236</v>
      </c>
      <c r="G11" s="517">
        <f>F11/F12*100</f>
        <v>8.1501103865378166</v>
      </c>
      <c r="H11" s="518">
        <v>1147299</v>
      </c>
      <c r="I11" s="517">
        <f>H11/H12*100</f>
        <v>7.9448030638588767</v>
      </c>
      <c r="J11" s="519">
        <f t="shared" si="0"/>
        <v>67.429538864860234</v>
      </c>
      <c r="K11" s="62">
        <f t="shared" si="1"/>
        <v>99.744661095636019</v>
      </c>
      <c r="L11" s="63"/>
      <c r="M11" s="843"/>
      <c r="O11" s="63"/>
      <c r="Q11" s="63"/>
    </row>
    <row r="12" spans="2:17" ht="25.5" customHeight="1" thickBot="1" x14ac:dyDescent="0.3">
      <c r="B12" s="1174" t="s">
        <v>141</v>
      </c>
      <c r="C12" s="1175"/>
      <c r="D12" s="520">
        <f t="shared" ref="D12:I12" si="2">SUM(D8:D11)</f>
        <v>15032305</v>
      </c>
      <c r="E12" s="521">
        <f t="shared" si="2"/>
        <v>100</v>
      </c>
      <c r="F12" s="520">
        <f t="shared" si="2"/>
        <v>14113134</v>
      </c>
      <c r="G12" s="499">
        <f t="shared" si="2"/>
        <v>100</v>
      </c>
      <c r="H12" s="522">
        <f t="shared" si="2"/>
        <v>14440874</v>
      </c>
      <c r="I12" s="521">
        <f t="shared" si="2"/>
        <v>100</v>
      </c>
      <c r="J12" s="523">
        <f t="shared" si="0"/>
        <v>93.88536222488834</v>
      </c>
      <c r="K12" s="524">
        <f t="shared" si="1"/>
        <v>102.32223402682918</v>
      </c>
      <c r="L12" s="63"/>
      <c r="M12" s="843"/>
      <c r="O12" s="63"/>
      <c r="Q12" s="63"/>
    </row>
    <row r="13" spans="2:17" x14ac:dyDescent="0.25">
      <c r="K13" s="69"/>
    </row>
    <row r="14" spans="2:17" x14ac:dyDescent="0.25">
      <c r="B14" s="503" t="s">
        <v>580</v>
      </c>
    </row>
    <row r="15" spans="2:17" x14ac:dyDescent="0.25">
      <c r="D15" s="63"/>
      <c r="F15" s="63"/>
      <c r="H15" s="63"/>
    </row>
    <row r="17" spans="4:8" x14ac:dyDescent="0.25">
      <c r="D17" s="843"/>
      <c r="F17" s="63"/>
      <c r="H17" s="63"/>
    </row>
    <row r="18" spans="4:8" x14ac:dyDescent="0.25">
      <c r="D18" s="63"/>
      <c r="F18" s="63"/>
      <c r="H18" s="63"/>
    </row>
    <row r="19" spans="4:8" x14ac:dyDescent="0.25">
      <c r="D19" s="63"/>
      <c r="F19" s="63"/>
      <c r="H19" s="63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J15"/>
  <sheetViews>
    <sheetView workbookViewId="0">
      <selection activeCell="J17" sqref="J17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D3" s="1"/>
      <c r="F3" s="27" t="s">
        <v>367</v>
      </c>
      <c r="G3" s="1"/>
      <c r="H3" s="1"/>
    </row>
    <row r="4" spans="2:10" ht="20.100000000000001" customHeight="1" thickBot="1" x14ac:dyDescent="0.3">
      <c r="B4" s="103" t="s">
        <v>619</v>
      </c>
      <c r="C4" s="104"/>
      <c r="D4" s="104"/>
      <c r="E4" s="104"/>
      <c r="F4" s="105"/>
      <c r="G4" s="1"/>
      <c r="H4" s="1"/>
    </row>
    <row r="5" spans="2:10" ht="15.95" customHeight="1" x14ac:dyDescent="0.25">
      <c r="B5" s="1130" t="s">
        <v>137</v>
      </c>
      <c r="C5" s="1182" t="s">
        <v>319</v>
      </c>
      <c r="D5" s="1166" t="s">
        <v>142</v>
      </c>
      <c r="E5" s="1166"/>
      <c r="F5" s="1181"/>
      <c r="G5" s="1"/>
      <c r="H5" s="1"/>
    </row>
    <row r="6" spans="2:10" ht="15.95" customHeight="1" thickBot="1" x14ac:dyDescent="0.3">
      <c r="B6" s="1131"/>
      <c r="C6" s="1183"/>
      <c r="D6" s="226" t="s">
        <v>551</v>
      </c>
      <c r="E6" s="226" t="s">
        <v>530</v>
      </c>
      <c r="F6" s="530" t="s">
        <v>663</v>
      </c>
      <c r="G6" s="1"/>
      <c r="H6" s="1"/>
    </row>
    <row r="7" spans="2:10" s="315" customFormat="1" ht="15.95" customHeight="1" thickBot="1" x14ac:dyDescent="0.25">
      <c r="B7" s="333">
        <v>1</v>
      </c>
      <c r="C7" s="537">
        <v>2</v>
      </c>
      <c r="D7" s="537">
        <v>3</v>
      </c>
      <c r="E7" s="537">
        <v>4</v>
      </c>
      <c r="F7" s="538">
        <v>5</v>
      </c>
      <c r="H7" s="1012"/>
      <c r="I7" s="1012"/>
      <c r="J7" s="1012"/>
    </row>
    <row r="8" spans="2:10" ht="20.100000000000001" customHeight="1" thickBot="1" x14ac:dyDescent="0.3">
      <c r="B8" s="463" t="s">
        <v>351</v>
      </c>
      <c r="C8" s="227" t="s">
        <v>143</v>
      </c>
      <c r="D8" s="535">
        <v>0.17699999999999999</v>
      </c>
      <c r="E8" s="535">
        <v>0.183</v>
      </c>
      <c r="F8" s="536">
        <v>0.18099999999999999</v>
      </c>
      <c r="G8" s="1"/>
      <c r="H8" s="206"/>
      <c r="I8" s="89"/>
      <c r="J8" s="106"/>
    </row>
    <row r="9" spans="2:10" ht="20.100000000000001" customHeight="1" thickBot="1" x14ac:dyDescent="0.3">
      <c r="B9" s="265" t="s">
        <v>352</v>
      </c>
      <c r="C9" s="528" t="s">
        <v>144</v>
      </c>
      <c r="D9" s="837">
        <v>1647657</v>
      </c>
      <c r="E9" s="529">
        <v>1628872</v>
      </c>
      <c r="F9" s="531">
        <v>1636416</v>
      </c>
      <c r="G9" s="1"/>
      <c r="H9" s="841"/>
      <c r="I9" s="53"/>
      <c r="J9" s="106"/>
    </row>
    <row r="10" spans="2:10" ht="20.100000000000001" customHeight="1" thickBot="1" x14ac:dyDescent="0.3">
      <c r="B10" s="463" t="s">
        <v>353</v>
      </c>
      <c r="C10" s="227" t="s">
        <v>145</v>
      </c>
      <c r="D10" s="838">
        <v>0.17699999999999999</v>
      </c>
      <c r="E10" s="535">
        <v>0.183</v>
      </c>
      <c r="F10" s="536">
        <v>0.18099999999999999</v>
      </c>
      <c r="G10" s="1"/>
      <c r="H10" s="206"/>
      <c r="I10" s="89"/>
      <c r="J10" s="106"/>
    </row>
    <row r="11" spans="2:10" ht="20.100000000000001" customHeight="1" thickBot="1" x14ac:dyDescent="0.3">
      <c r="B11" s="341" t="s">
        <v>354</v>
      </c>
      <c r="C11" s="528" t="s">
        <v>146</v>
      </c>
      <c r="D11" s="837">
        <v>1309430</v>
      </c>
      <c r="E11" s="529">
        <v>1311327</v>
      </c>
      <c r="F11" s="531">
        <v>1311497</v>
      </c>
      <c r="G11" s="1"/>
      <c r="H11" s="841"/>
      <c r="I11" s="53"/>
      <c r="J11" s="106"/>
    </row>
    <row r="12" spans="2:10" ht="20.100000000000001" customHeight="1" thickBot="1" x14ac:dyDescent="0.3">
      <c r="B12" s="101" t="s">
        <v>355</v>
      </c>
      <c r="C12" s="227" t="s">
        <v>147</v>
      </c>
      <c r="D12" s="838">
        <v>0.17899999999999999</v>
      </c>
      <c r="E12" s="535">
        <v>0.191</v>
      </c>
      <c r="F12" s="536">
        <v>0.189</v>
      </c>
      <c r="G12" s="1"/>
      <c r="H12" s="206"/>
      <c r="I12" s="89"/>
      <c r="J12" s="106"/>
    </row>
    <row r="13" spans="2:10" ht="20.100000000000001" customHeight="1" thickBot="1" x14ac:dyDescent="0.3">
      <c r="B13" s="337" t="s">
        <v>356</v>
      </c>
      <c r="C13" s="532" t="s">
        <v>148</v>
      </c>
      <c r="D13" s="839">
        <v>892267</v>
      </c>
      <c r="E13" s="533">
        <v>1004986</v>
      </c>
      <c r="F13" s="534">
        <v>990668</v>
      </c>
      <c r="G13" s="1"/>
      <c r="H13" s="841"/>
      <c r="I13" s="53"/>
      <c r="J13" s="106"/>
    </row>
    <row r="15" spans="2:10" ht="25.5" customHeight="1" x14ac:dyDescent="0.25">
      <c r="B15" s="1144" t="s">
        <v>581</v>
      </c>
      <c r="C15" s="1144"/>
      <c r="D15" s="1144"/>
      <c r="E15" s="1144"/>
      <c r="F15" s="1144"/>
    </row>
  </sheetData>
  <mergeCells count="4">
    <mergeCell ref="D5:F5"/>
    <mergeCell ref="C5:C6"/>
    <mergeCell ref="B5:B6"/>
    <mergeCell ref="B15:F15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K11"/>
  <sheetViews>
    <sheetView workbookViewId="0">
      <selection activeCell="N9" sqref="N9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C3" s="6"/>
      <c r="D3" s="6"/>
      <c r="E3" s="6"/>
      <c r="F3" s="31" t="s">
        <v>370</v>
      </c>
    </row>
    <row r="4" spans="2:11" ht="20.100000000000001" customHeight="1" thickBot="1" x14ac:dyDescent="0.3">
      <c r="B4" s="1146" t="s">
        <v>620</v>
      </c>
      <c r="C4" s="1147"/>
      <c r="D4" s="1147"/>
      <c r="E4" s="1147"/>
      <c r="F4" s="1148"/>
    </row>
    <row r="5" spans="2:11" ht="20.100000000000001" customHeight="1" thickBot="1" x14ac:dyDescent="0.3">
      <c r="B5" s="541" t="s">
        <v>137</v>
      </c>
      <c r="C5" s="542" t="s">
        <v>149</v>
      </c>
      <c r="D5" s="543" t="s">
        <v>551</v>
      </c>
      <c r="E5" s="830" t="s">
        <v>530</v>
      </c>
      <c r="F5" s="13" t="s">
        <v>663</v>
      </c>
    </row>
    <row r="6" spans="2:11" s="318" customFormat="1" ht="14.25" customHeight="1" thickBot="1" x14ac:dyDescent="0.25">
      <c r="B6" s="322">
        <v>1</v>
      </c>
      <c r="C6" s="544">
        <v>2</v>
      </c>
      <c r="D6" s="544">
        <v>3</v>
      </c>
      <c r="E6" s="545">
        <v>4</v>
      </c>
      <c r="F6" s="546">
        <v>5</v>
      </c>
    </row>
    <row r="7" spans="2:11" ht="31.5" x14ac:dyDescent="0.25">
      <c r="B7" s="289" t="s">
        <v>351</v>
      </c>
      <c r="C7" s="539" t="s">
        <v>150</v>
      </c>
      <c r="D7" s="134">
        <v>25208367</v>
      </c>
      <c r="E7" s="134">
        <v>25523184</v>
      </c>
      <c r="F7" s="540">
        <v>26174620</v>
      </c>
      <c r="H7" s="53"/>
      <c r="I7" s="53"/>
      <c r="J7" s="53"/>
      <c r="K7" s="53"/>
    </row>
    <row r="8" spans="2:11" ht="20.100000000000001" customHeight="1" thickBot="1" x14ac:dyDescent="0.3">
      <c r="B8" s="289" t="s">
        <v>352</v>
      </c>
      <c r="C8" s="276" t="s">
        <v>151</v>
      </c>
      <c r="D8" s="134">
        <v>2662338</v>
      </c>
      <c r="E8" s="134">
        <v>2581508</v>
      </c>
      <c r="F8" s="813">
        <v>2611176</v>
      </c>
      <c r="H8" s="53"/>
      <c r="I8" s="53"/>
      <c r="J8" s="53"/>
      <c r="K8" s="53"/>
    </row>
    <row r="9" spans="2:11" ht="33" customHeight="1" thickBot="1" x14ac:dyDescent="0.3">
      <c r="B9" s="435"/>
      <c r="C9" s="549" t="s">
        <v>152</v>
      </c>
      <c r="D9" s="547">
        <f>D8/D7</f>
        <v>0.10561326721401668</v>
      </c>
      <c r="E9" s="547">
        <f>E8/E7</f>
        <v>0.1011436504160296</v>
      </c>
      <c r="F9" s="548">
        <f>F8/F7</f>
        <v>9.9759843695916117E-2</v>
      </c>
      <c r="H9" s="89"/>
      <c r="I9" s="89"/>
      <c r="J9" s="89"/>
      <c r="K9" s="89"/>
    </row>
    <row r="11" spans="2:11" x14ac:dyDescent="0.25">
      <c r="B11" s="315" t="s">
        <v>580</v>
      </c>
      <c r="C11" s="315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1:V21"/>
  <sheetViews>
    <sheetView topLeftCell="B1" workbookViewId="0">
      <selection activeCell="P26" sqref="P26"/>
    </sheetView>
  </sheetViews>
  <sheetFormatPr defaultColWidth="9.140625" defaultRowHeight="15" x14ac:dyDescent="0.25"/>
  <cols>
    <col min="1" max="2" width="9.140625" style="19"/>
    <col min="3" max="3" width="46" style="19" customWidth="1"/>
    <col min="4" max="4" width="14" style="19" customWidth="1"/>
    <col min="5" max="5" width="10.5703125" style="19" customWidth="1"/>
    <col min="6" max="6" width="10.28515625" style="19" customWidth="1"/>
    <col min="7" max="7" width="15" style="19" customWidth="1"/>
    <col min="8" max="8" width="11.5703125" style="19" customWidth="1"/>
    <col min="9" max="9" width="9.5703125" style="19" customWidth="1"/>
    <col min="10" max="10" width="14.85546875" style="19" customWidth="1"/>
    <col min="11" max="11" width="12.85546875" style="19" customWidth="1"/>
    <col min="12" max="12" width="10.28515625" style="19" customWidth="1"/>
    <col min="13" max="13" width="9.140625" style="19"/>
    <col min="14" max="14" width="10.140625" style="19" bestFit="1" customWidth="1"/>
    <col min="15" max="16" width="9.140625" style="19"/>
    <col min="17" max="17" width="10.140625" style="19" bestFit="1" customWidth="1"/>
    <col min="18" max="19" width="9.140625" style="19"/>
    <col min="20" max="20" width="10.140625" style="19" bestFit="1" customWidth="1"/>
    <col min="21" max="16384" width="9.140625" style="19"/>
  </cols>
  <sheetData>
    <row r="1" spans="2:22" s="817" customFormat="1" x14ac:dyDescent="0.25"/>
    <row r="3" spans="2:22" ht="16.5" thickBot="1" x14ac:dyDescent="0.3">
      <c r="D3" s="48"/>
      <c r="E3" s="48"/>
      <c r="F3" s="48"/>
      <c r="G3" s="48"/>
      <c r="H3" s="48"/>
      <c r="I3" s="48"/>
      <c r="J3" s="48"/>
      <c r="K3" s="48"/>
      <c r="L3" s="60" t="s">
        <v>367</v>
      </c>
    </row>
    <row r="4" spans="2:22" ht="20.100000000000001" customHeight="1" thickBot="1" x14ac:dyDescent="0.3">
      <c r="B4" s="1184" t="s">
        <v>621</v>
      </c>
      <c r="C4" s="1185"/>
      <c r="D4" s="1185"/>
      <c r="E4" s="1185"/>
      <c r="F4" s="1185"/>
      <c r="G4" s="1185"/>
      <c r="H4" s="1185"/>
      <c r="I4" s="1185"/>
      <c r="J4" s="1185"/>
      <c r="K4" s="1185"/>
      <c r="L4" s="1186"/>
    </row>
    <row r="5" spans="2:22" ht="15.75" x14ac:dyDescent="0.25">
      <c r="B5" s="1101" t="s">
        <v>137</v>
      </c>
      <c r="C5" s="1089" t="s">
        <v>90</v>
      </c>
      <c r="D5" s="1125" t="s">
        <v>321</v>
      </c>
      <c r="E5" s="1125"/>
      <c r="F5" s="1125"/>
      <c r="G5" s="1089" t="s">
        <v>530</v>
      </c>
      <c r="H5" s="1089"/>
      <c r="I5" s="1089"/>
      <c r="J5" s="1089" t="s">
        <v>663</v>
      </c>
      <c r="K5" s="1089"/>
      <c r="L5" s="1091"/>
    </row>
    <row r="6" spans="2:22" ht="16.5" thickBot="1" x14ac:dyDescent="0.3">
      <c r="B6" s="1102"/>
      <c r="C6" s="1090"/>
      <c r="D6" s="213" t="s">
        <v>2</v>
      </c>
      <c r="E6" s="213" t="s">
        <v>415</v>
      </c>
      <c r="F6" s="213" t="s">
        <v>416</v>
      </c>
      <c r="G6" s="213" t="s">
        <v>2</v>
      </c>
      <c r="H6" s="213" t="s">
        <v>415</v>
      </c>
      <c r="I6" s="213" t="s">
        <v>416</v>
      </c>
      <c r="J6" s="213" t="s">
        <v>2</v>
      </c>
      <c r="K6" s="213" t="s">
        <v>415</v>
      </c>
      <c r="L6" s="114" t="s">
        <v>416</v>
      </c>
    </row>
    <row r="7" spans="2:22" ht="13.5" customHeight="1" thickBot="1" x14ac:dyDescent="0.3">
      <c r="B7" s="228">
        <v>1</v>
      </c>
      <c r="C7" s="220">
        <v>2</v>
      </c>
      <c r="D7" s="220">
        <v>3</v>
      </c>
      <c r="E7" s="220">
        <v>4</v>
      </c>
      <c r="F7" s="220">
        <v>5</v>
      </c>
      <c r="G7" s="220">
        <v>6</v>
      </c>
      <c r="H7" s="220">
        <v>7</v>
      </c>
      <c r="I7" s="220">
        <v>8</v>
      </c>
      <c r="J7" s="220">
        <v>9</v>
      </c>
      <c r="K7" s="220">
        <v>10</v>
      </c>
      <c r="L7" s="219">
        <v>11</v>
      </c>
    </row>
    <row r="8" spans="2:22" ht="15.95" customHeight="1" x14ac:dyDescent="0.25">
      <c r="B8" s="339" t="s">
        <v>351</v>
      </c>
      <c r="C8" s="552" t="s">
        <v>474</v>
      </c>
      <c r="D8" s="108">
        <v>7796241</v>
      </c>
      <c r="E8" s="108">
        <v>7696</v>
      </c>
      <c r="F8" s="119">
        <f>E8/D8*100</f>
        <v>9.8714239336623905E-2</v>
      </c>
      <c r="G8" s="109">
        <v>7693909</v>
      </c>
      <c r="H8" s="108">
        <v>9887</v>
      </c>
      <c r="I8" s="119">
        <f>H8/G8*100</f>
        <v>0.12850424927042936</v>
      </c>
      <c r="J8" s="108">
        <v>7330428</v>
      </c>
      <c r="K8" s="108">
        <v>9225</v>
      </c>
      <c r="L8" s="124">
        <f>K8/J8*100</f>
        <v>0.12584531217003972</v>
      </c>
      <c r="N8" s="61"/>
      <c r="O8" s="61"/>
      <c r="P8" s="817"/>
      <c r="Q8" s="61"/>
      <c r="R8" s="61"/>
      <c r="S8" s="817"/>
      <c r="T8" s="61"/>
      <c r="U8" s="61"/>
      <c r="V8" s="817"/>
    </row>
    <row r="9" spans="2:22" ht="16.5" customHeight="1" x14ac:dyDescent="0.25">
      <c r="B9" s="341" t="s">
        <v>352</v>
      </c>
      <c r="C9" s="551" t="s">
        <v>546</v>
      </c>
      <c r="D9" s="68">
        <v>15417105</v>
      </c>
      <c r="E9" s="68">
        <v>1150848</v>
      </c>
      <c r="F9" s="120">
        <f>E9/D9*100</f>
        <v>7.464747759063715</v>
      </c>
      <c r="G9" s="107">
        <v>15460513</v>
      </c>
      <c r="H9" s="68">
        <v>1136925</v>
      </c>
      <c r="I9" s="120">
        <f t="shared" ref="I9:I18" si="0">H9/G9*100</f>
        <v>7.3537339931734476</v>
      </c>
      <c r="J9" s="68">
        <v>16295624</v>
      </c>
      <c r="K9" s="68">
        <v>1157902</v>
      </c>
      <c r="L9" s="122">
        <f t="shared" ref="L9:L11" si="1">K9/J9*100</f>
        <v>7.1056008656066192</v>
      </c>
      <c r="N9" s="61"/>
      <c r="O9" s="61"/>
      <c r="P9" s="817"/>
      <c r="Q9" s="61"/>
      <c r="R9" s="61"/>
      <c r="S9" s="817"/>
      <c r="T9" s="61"/>
      <c r="U9" s="61"/>
      <c r="V9" s="817"/>
    </row>
    <row r="10" spans="2:22" ht="15.95" customHeight="1" x14ac:dyDescent="0.25">
      <c r="B10" s="341" t="s">
        <v>353</v>
      </c>
      <c r="C10" s="551" t="s">
        <v>475</v>
      </c>
      <c r="D10" s="68">
        <v>1325084</v>
      </c>
      <c r="E10" s="68">
        <v>0</v>
      </c>
      <c r="F10" s="120">
        <f t="shared" ref="F10:F11" si="2">E10/D10*100</f>
        <v>0</v>
      </c>
      <c r="G10" s="68">
        <v>1552559</v>
      </c>
      <c r="H10" s="68">
        <v>0</v>
      </c>
      <c r="I10" s="120">
        <f t="shared" si="0"/>
        <v>0</v>
      </c>
      <c r="J10" s="68">
        <v>1796852</v>
      </c>
      <c r="K10" s="68">
        <v>0</v>
      </c>
      <c r="L10" s="122">
        <f t="shared" si="1"/>
        <v>0</v>
      </c>
      <c r="N10" s="61"/>
      <c r="O10" s="817"/>
      <c r="P10" s="817"/>
      <c r="Q10" s="61"/>
      <c r="R10" s="817"/>
      <c r="S10" s="817"/>
      <c r="T10" s="61"/>
      <c r="U10" s="817"/>
      <c r="V10" s="817"/>
    </row>
    <row r="11" spans="2:22" ht="15.95" customHeight="1" thickBot="1" x14ac:dyDescent="0.3">
      <c r="B11" s="341" t="s">
        <v>354</v>
      </c>
      <c r="C11" s="550" t="s">
        <v>476</v>
      </c>
      <c r="D11" s="68">
        <v>224665</v>
      </c>
      <c r="E11" s="68">
        <v>36030</v>
      </c>
      <c r="F11" s="120">
        <f t="shared" si="2"/>
        <v>16.037210958538267</v>
      </c>
      <c r="G11" s="107">
        <v>258027</v>
      </c>
      <c r="H11" s="68">
        <v>33250</v>
      </c>
      <c r="I11" s="120">
        <f t="shared" si="0"/>
        <v>12.886248338352187</v>
      </c>
      <c r="J11" s="68">
        <v>196122</v>
      </c>
      <c r="K11" s="68">
        <v>23652</v>
      </c>
      <c r="L11" s="122">
        <f t="shared" si="1"/>
        <v>12.059840303484567</v>
      </c>
      <c r="N11" s="61"/>
      <c r="O11" s="61"/>
      <c r="P11" s="817"/>
      <c r="Q11" s="61"/>
      <c r="R11" s="61"/>
      <c r="S11" s="817"/>
      <c r="T11" s="61"/>
      <c r="U11" s="61"/>
      <c r="V11" s="817"/>
    </row>
    <row r="12" spans="2:22" ht="20.25" customHeight="1" thickBot="1" x14ac:dyDescent="0.3">
      <c r="B12" s="1187" t="s">
        <v>481</v>
      </c>
      <c r="C12" s="1188"/>
      <c r="D12" s="112">
        <f>SUM(D8:D11)</f>
        <v>24763095</v>
      </c>
      <c r="E12" s="112">
        <f>SUM(E8:E11)</f>
        <v>1194574</v>
      </c>
      <c r="F12" s="121">
        <f>E12/D12*100</f>
        <v>4.8240092767079394</v>
      </c>
      <c r="G12" s="116">
        <f>SUM(G8:G11)</f>
        <v>24965008</v>
      </c>
      <c r="H12" s="116">
        <f>SUM(H8:H11)</f>
        <v>1180062</v>
      </c>
      <c r="I12" s="121">
        <f t="shared" si="0"/>
        <v>4.726864097139484</v>
      </c>
      <c r="J12" s="112">
        <f>SUM(J8:J11)</f>
        <v>25619026</v>
      </c>
      <c r="K12" s="112">
        <f>SUM(K8:K11)</f>
        <v>1190779</v>
      </c>
      <c r="L12" s="123">
        <f>K12/J12*100</f>
        <v>4.6480260412710459</v>
      </c>
      <c r="N12" s="61"/>
      <c r="O12" s="61"/>
      <c r="P12" s="817"/>
      <c r="Q12" s="61"/>
      <c r="R12" s="61"/>
      <c r="S12" s="817"/>
      <c r="T12" s="61"/>
      <c r="U12" s="61"/>
      <c r="V12" s="817"/>
    </row>
    <row r="13" spans="2:22" ht="15.95" customHeight="1" x14ac:dyDescent="0.25">
      <c r="B13" s="341" t="s">
        <v>355</v>
      </c>
      <c r="C13" s="551" t="s">
        <v>477</v>
      </c>
      <c r="D13" s="68">
        <v>1350083</v>
      </c>
      <c r="E13" s="68">
        <v>21488</v>
      </c>
      <c r="F13" s="120">
        <f>E13/D13*100</f>
        <v>1.5916058494181471</v>
      </c>
      <c r="G13" s="107">
        <v>1373899</v>
      </c>
      <c r="H13" s="107">
        <v>24965</v>
      </c>
      <c r="I13" s="120">
        <f t="shared" si="0"/>
        <v>1.8170913582439465</v>
      </c>
      <c r="J13" s="68">
        <v>1368505</v>
      </c>
      <c r="K13" s="68">
        <v>24373</v>
      </c>
      <c r="L13" s="122">
        <f>K13/J13*100</f>
        <v>1.780994588985791</v>
      </c>
      <c r="N13" s="61"/>
      <c r="O13" s="61"/>
      <c r="P13" s="817"/>
      <c r="Q13" s="61"/>
      <c r="R13" s="61"/>
      <c r="S13" s="817"/>
      <c r="T13" s="61"/>
      <c r="U13" s="61"/>
      <c r="V13" s="817"/>
    </row>
    <row r="14" spans="2:22" ht="15.95" customHeight="1" x14ac:dyDescent="0.25">
      <c r="B14" s="341" t="s">
        <v>356</v>
      </c>
      <c r="C14" s="551" t="s">
        <v>478</v>
      </c>
      <c r="D14" s="68">
        <v>48255</v>
      </c>
      <c r="E14" s="68">
        <v>554</v>
      </c>
      <c r="F14" s="120">
        <f t="shared" ref="F14:F17" si="3">E14/D14*100</f>
        <v>1.1480675577660346</v>
      </c>
      <c r="G14" s="107">
        <v>39203</v>
      </c>
      <c r="H14" s="107">
        <v>1432</v>
      </c>
      <c r="I14" s="120">
        <f t="shared" si="0"/>
        <v>3.6527816748718211</v>
      </c>
      <c r="J14" s="68">
        <v>59663</v>
      </c>
      <c r="K14" s="68">
        <v>2017</v>
      </c>
      <c r="L14" s="122">
        <f t="shared" ref="L14:L16" si="4">K14/J14*100</f>
        <v>3.3806546771030623</v>
      </c>
      <c r="N14" s="61"/>
      <c r="O14" s="817"/>
      <c r="P14" s="817"/>
      <c r="Q14" s="61"/>
      <c r="R14" s="61"/>
      <c r="S14" s="817"/>
      <c r="T14" s="61"/>
      <c r="U14" s="61"/>
      <c r="V14" s="817"/>
    </row>
    <row r="15" spans="2:22" ht="15.95" customHeight="1" x14ac:dyDescent="0.25">
      <c r="B15" s="341" t="s">
        <v>357</v>
      </c>
      <c r="C15" s="551" t="s">
        <v>479</v>
      </c>
      <c r="D15" s="68">
        <v>2058199</v>
      </c>
      <c r="E15" s="68">
        <v>19685</v>
      </c>
      <c r="F15" s="120">
        <f t="shared" si="3"/>
        <v>0.95641869420789727</v>
      </c>
      <c r="G15" s="107">
        <v>2468359</v>
      </c>
      <c r="H15" s="107">
        <v>32597</v>
      </c>
      <c r="I15" s="120">
        <f t="shared" si="0"/>
        <v>1.3205939654645049</v>
      </c>
      <c r="J15" s="68">
        <v>2186221</v>
      </c>
      <c r="K15" s="68">
        <v>23486</v>
      </c>
      <c r="L15" s="122">
        <f t="shared" si="4"/>
        <v>1.0742738268455019</v>
      </c>
      <c r="N15" s="61"/>
      <c r="O15" s="61"/>
      <c r="P15" s="817"/>
      <c r="Q15" s="61"/>
      <c r="R15" s="61"/>
      <c r="S15" s="817"/>
      <c r="T15" s="61"/>
      <c r="U15" s="61"/>
      <c r="V15" s="817"/>
    </row>
    <row r="16" spans="2:22" ht="15.95" customHeight="1" thickBot="1" x14ac:dyDescent="0.3">
      <c r="B16" s="341" t="s">
        <v>358</v>
      </c>
      <c r="C16" s="551" t="s">
        <v>480</v>
      </c>
      <c r="D16" s="68">
        <v>54122</v>
      </c>
      <c r="E16" s="68">
        <v>310</v>
      </c>
      <c r="F16" s="120">
        <f t="shared" si="3"/>
        <v>0.57278001552049074</v>
      </c>
      <c r="G16" s="107">
        <v>8274</v>
      </c>
      <c r="H16" s="107">
        <v>26</v>
      </c>
      <c r="I16" s="120">
        <f t="shared" si="0"/>
        <v>0.31423737007493352</v>
      </c>
      <c r="J16" s="68">
        <v>247790</v>
      </c>
      <c r="K16" s="68">
        <v>2746</v>
      </c>
      <c r="L16" s="122">
        <f t="shared" si="4"/>
        <v>1.1081964566770248</v>
      </c>
      <c r="N16" s="61"/>
      <c r="O16" s="817"/>
      <c r="P16" s="817"/>
      <c r="Q16" s="61"/>
      <c r="R16" s="817"/>
      <c r="S16" s="817"/>
      <c r="T16" s="61"/>
      <c r="U16" s="61"/>
      <c r="V16" s="817"/>
    </row>
    <row r="17" spans="2:22" s="113" customFormat="1" ht="20.25" customHeight="1" thickBot="1" x14ac:dyDescent="0.3">
      <c r="B17" s="1187" t="s">
        <v>482</v>
      </c>
      <c r="C17" s="1188"/>
      <c r="D17" s="112">
        <f>SUM(D13:D16)</f>
        <v>3510659</v>
      </c>
      <c r="E17" s="112">
        <f>SUM(E13:E16)</f>
        <v>42037</v>
      </c>
      <c r="F17" s="121">
        <f t="shared" si="3"/>
        <v>1.1974105146640559</v>
      </c>
      <c r="G17" s="116">
        <f>SUM(G13:G16)</f>
        <v>3889735</v>
      </c>
      <c r="H17" s="112">
        <f>SUM(H13:H16)</f>
        <v>59020</v>
      </c>
      <c r="I17" s="121">
        <f t="shared" si="0"/>
        <v>1.5173270158506942</v>
      </c>
      <c r="J17" s="116">
        <f>SUM(J13:J16)</f>
        <v>3862179</v>
      </c>
      <c r="K17" s="112">
        <f>SUM(K13:K16)</f>
        <v>52622</v>
      </c>
      <c r="L17" s="123">
        <f>K17/J17*100</f>
        <v>1.362495109625939</v>
      </c>
      <c r="N17" s="61"/>
      <c r="O17" s="61"/>
      <c r="Q17" s="1050"/>
      <c r="R17" s="1050"/>
      <c r="T17" s="1050"/>
      <c r="U17" s="1050"/>
    </row>
    <row r="18" spans="2:22" ht="21" customHeight="1" thickBot="1" x14ac:dyDescent="0.3">
      <c r="B18" s="1189" t="s">
        <v>414</v>
      </c>
      <c r="C18" s="1190"/>
      <c r="D18" s="214">
        <f>D12+D17</f>
        <v>28273754</v>
      </c>
      <c r="E18" s="214">
        <f>E12+E17</f>
        <v>1236611</v>
      </c>
      <c r="F18" s="126">
        <f>E18/D18*100</f>
        <v>4.37370644167025</v>
      </c>
      <c r="G18" s="214">
        <f>G12+G17</f>
        <v>28854743</v>
      </c>
      <c r="H18" s="214">
        <f>H12+H17</f>
        <v>1239082</v>
      </c>
      <c r="I18" s="126">
        <f t="shared" si="0"/>
        <v>4.294205635447871</v>
      </c>
      <c r="J18" s="214">
        <f>J12+J17</f>
        <v>29481205</v>
      </c>
      <c r="K18" s="214">
        <f>K12+K17</f>
        <v>1243401</v>
      </c>
      <c r="L18" s="128">
        <f>K18/J18*100</f>
        <v>4.2176057593303939</v>
      </c>
      <c r="N18" s="61"/>
      <c r="O18" s="61"/>
      <c r="P18" s="817"/>
      <c r="Q18" s="61"/>
      <c r="R18" s="61"/>
      <c r="S18" s="817"/>
      <c r="T18" s="61"/>
      <c r="U18" s="61"/>
      <c r="V18" s="817"/>
    </row>
    <row r="21" spans="2:22" x14ac:dyDescent="0.25">
      <c r="C21" s="817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V17"/>
  <sheetViews>
    <sheetView workbookViewId="0">
      <selection activeCell="N21" sqref="N21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1.7109375" bestFit="1" customWidth="1"/>
    <col min="15" max="16" width="9.5703125" style="133" bestFit="1" customWidth="1"/>
    <col min="17" max="17" width="10.140625" bestFit="1" customWidth="1"/>
  </cols>
  <sheetData>
    <row r="3" spans="2:22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0" t="s">
        <v>367</v>
      </c>
    </row>
    <row r="4" spans="2:22" ht="16.5" customHeight="1" thickBot="1" x14ac:dyDescent="0.3">
      <c r="B4" s="1184" t="s">
        <v>622</v>
      </c>
      <c r="C4" s="1185"/>
      <c r="D4" s="1185"/>
      <c r="E4" s="1185"/>
      <c r="F4" s="1185"/>
      <c r="G4" s="1185"/>
      <c r="H4" s="1185"/>
      <c r="I4" s="1185"/>
      <c r="J4" s="1185"/>
      <c r="K4" s="1185"/>
      <c r="L4" s="1186"/>
    </row>
    <row r="5" spans="2:22" ht="15.75" x14ac:dyDescent="0.25">
      <c r="B5" s="1130" t="s">
        <v>137</v>
      </c>
      <c r="C5" s="1089" t="s">
        <v>90</v>
      </c>
      <c r="D5" s="1125" t="s">
        <v>321</v>
      </c>
      <c r="E5" s="1125"/>
      <c r="F5" s="1125"/>
      <c r="G5" s="1089" t="s">
        <v>530</v>
      </c>
      <c r="H5" s="1089"/>
      <c r="I5" s="1089"/>
      <c r="J5" s="1089" t="s">
        <v>549</v>
      </c>
      <c r="K5" s="1089"/>
      <c r="L5" s="1091"/>
    </row>
    <row r="6" spans="2:22" ht="16.5" thickBot="1" x14ac:dyDescent="0.3">
      <c r="B6" s="1131"/>
      <c r="C6" s="1090"/>
      <c r="D6" s="213" t="s">
        <v>2</v>
      </c>
      <c r="E6" s="213" t="s">
        <v>415</v>
      </c>
      <c r="F6" s="213" t="s">
        <v>416</v>
      </c>
      <c r="G6" s="213" t="s">
        <v>2</v>
      </c>
      <c r="H6" s="213" t="s">
        <v>415</v>
      </c>
      <c r="I6" s="213" t="s">
        <v>416</v>
      </c>
      <c r="J6" s="213" t="s">
        <v>2</v>
      </c>
      <c r="K6" s="213" t="s">
        <v>415</v>
      </c>
      <c r="L6" s="114" t="s">
        <v>416</v>
      </c>
    </row>
    <row r="7" spans="2:22" s="315" customFormat="1" ht="13.5" thickBot="1" x14ac:dyDescent="0.25">
      <c r="B7" s="322">
        <v>1</v>
      </c>
      <c r="C7" s="361">
        <v>2</v>
      </c>
      <c r="D7" s="361">
        <v>3</v>
      </c>
      <c r="E7" s="361">
        <v>4</v>
      </c>
      <c r="F7" s="361">
        <v>5</v>
      </c>
      <c r="G7" s="361">
        <v>6</v>
      </c>
      <c r="H7" s="361">
        <v>7</v>
      </c>
      <c r="I7" s="361">
        <v>8</v>
      </c>
      <c r="J7" s="361">
        <v>9</v>
      </c>
      <c r="K7" s="361">
        <v>10</v>
      </c>
      <c r="L7" s="362">
        <v>11</v>
      </c>
      <c r="O7" s="734"/>
      <c r="P7" s="734"/>
    </row>
    <row r="8" spans="2:22" ht="20.100000000000001" customHeight="1" x14ac:dyDescent="0.25">
      <c r="B8" s="265" t="s">
        <v>351</v>
      </c>
      <c r="C8" s="550" t="s">
        <v>417</v>
      </c>
      <c r="D8" s="68">
        <v>21793866</v>
      </c>
      <c r="E8" s="68">
        <v>123558</v>
      </c>
      <c r="F8" s="120">
        <f>E8/D8*100</f>
        <v>0.56693933972063515</v>
      </c>
      <c r="G8" s="107">
        <v>22301920</v>
      </c>
      <c r="H8" s="68">
        <v>179478</v>
      </c>
      <c r="I8" s="120">
        <f>H8/G8*100</f>
        <v>0.80476479155157954</v>
      </c>
      <c r="J8" s="68">
        <v>22909343</v>
      </c>
      <c r="K8" s="68">
        <v>161901</v>
      </c>
      <c r="L8" s="122">
        <f>K8/J8*100</f>
        <v>0.70670293774902226</v>
      </c>
      <c r="N8" s="118"/>
      <c r="Q8" s="53"/>
      <c r="R8" s="53"/>
      <c r="S8" s="1023"/>
      <c r="T8" s="53"/>
      <c r="U8" s="53"/>
      <c r="V8" s="1023"/>
    </row>
    <row r="9" spans="2:22" ht="20.100000000000001" customHeight="1" x14ac:dyDescent="0.25">
      <c r="B9" s="265" t="s">
        <v>352</v>
      </c>
      <c r="C9" s="550" t="s">
        <v>418</v>
      </c>
      <c r="D9" s="68">
        <v>1652439</v>
      </c>
      <c r="E9" s="68">
        <v>113839</v>
      </c>
      <c r="F9" s="120">
        <f t="shared" ref="F9:F16" si="0">E9/D9*100</f>
        <v>6.8891499171830244</v>
      </c>
      <c r="G9" s="107">
        <v>1645274</v>
      </c>
      <c r="H9" s="68">
        <v>204681</v>
      </c>
      <c r="I9" s="120">
        <f t="shared" ref="I9:I16" si="1">H9/G9*100</f>
        <v>12.440541818566391</v>
      </c>
      <c r="J9" s="68">
        <v>1703969</v>
      </c>
      <c r="K9" s="68">
        <v>225042</v>
      </c>
      <c r="L9" s="122">
        <f t="shared" ref="L9:L16" si="2">K9/J9*100</f>
        <v>13.206930407771504</v>
      </c>
      <c r="N9" s="118"/>
      <c r="Q9" s="53"/>
      <c r="R9" s="53"/>
      <c r="S9" s="1023"/>
      <c r="T9" s="53"/>
      <c r="U9" s="53"/>
      <c r="V9" s="1023"/>
    </row>
    <row r="10" spans="2:22" ht="20.100000000000001" customHeight="1" thickBot="1" x14ac:dyDescent="0.3">
      <c r="B10" s="265" t="s">
        <v>353</v>
      </c>
      <c r="C10" s="550" t="s">
        <v>419</v>
      </c>
      <c r="D10" s="68">
        <v>1316790</v>
      </c>
      <c r="E10" s="68">
        <v>957177</v>
      </c>
      <c r="F10" s="120">
        <f t="shared" si="0"/>
        <v>72.690178388353502</v>
      </c>
      <c r="G10" s="68">
        <v>1017814</v>
      </c>
      <c r="H10" s="68">
        <v>795903</v>
      </c>
      <c r="I10" s="120">
        <f t="shared" si="1"/>
        <v>78.19729341510336</v>
      </c>
      <c r="J10" s="68">
        <v>1005714</v>
      </c>
      <c r="K10" s="68">
        <v>803836</v>
      </c>
      <c r="L10" s="122">
        <f t="shared" si="2"/>
        <v>79.926897706505031</v>
      </c>
      <c r="M10" s="53"/>
      <c r="N10" s="118"/>
      <c r="Q10" s="53"/>
      <c r="R10" s="53"/>
      <c r="S10" s="1023"/>
      <c r="T10" s="53"/>
      <c r="U10" s="53"/>
      <c r="V10" s="1023"/>
    </row>
    <row r="11" spans="2:22" ht="20.100000000000001" customHeight="1" thickBot="1" x14ac:dyDescent="0.3">
      <c r="B11" s="1187" t="s">
        <v>481</v>
      </c>
      <c r="C11" s="1188"/>
      <c r="D11" s="112">
        <f>SUM(D8:D10)</f>
        <v>24763095</v>
      </c>
      <c r="E11" s="112">
        <f>SUM(E8:E10)</f>
        <v>1194574</v>
      </c>
      <c r="F11" s="121">
        <f t="shared" si="0"/>
        <v>4.8240092767079394</v>
      </c>
      <c r="G11" s="116">
        <f>SUM(G8:G10)</f>
        <v>24965008</v>
      </c>
      <c r="H11" s="112">
        <f>SUM(H8:H10)</f>
        <v>1180062</v>
      </c>
      <c r="I11" s="121">
        <f t="shared" si="1"/>
        <v>4.726864097139484</v>
      </c>
      <c r="J11" s="112">
        <f>SUM(J8:J10)</f>
        <v>25619026</v>
      </c>
      <c r="K11" s="112">
        <f>SUM(K8:K10)</f>
        <v>1190779</v>
      </c>
      <c r="L11" s="123">
        <f t="shared" si="2"/>
        <v>4.6480260412710459</v>
      </c>
      <c r="N11" s="118"/>
      <c r="Q11" s="53"/>
      <c r="R11" s="53"/>
      <c r="S11" s="1023"/>
      <c r="T11" s="53"/>
      <c r="U11" s="53"/>
      <c r="V11" s="1023"/>
    </row>
    <row r="12" spans="2:22" ht="20.100000000000001" customHeight="1" x14ac:dyDescent="0.25">
      <c r="B12" s="265" t="s">
        <v>354</v>
      </c>
      <c r="C12" s="550" t="s">
        <v>417</v>
      </c>
      <c r="D12" s="375">
        <v>3027094</v>
      </c>
      <c r="E12" s="375">
        <v>20431</v>
      </c>
      <c r="F12" s="376">
        <f t="shared" si="0"/>
        <v>0.6749377455738077</v>
      </c>
      <c r="G12" s="553">
        <v>3440487</v>
      </c>
      <c r="H12" s="553">
        <v>21343</v>
      </c>
      <c r="I12" s="376">
        <f>H12/G12*100</f>
        <v>0.62034822395782918</v>
      </c>
      <c r="J12" s="375">
        <v>3494604</v>
      </c>
      <c r="K12" s="375">
        <v>20538</v>
      </c>
      <c r="L12" s="554">
        <f>K12/J12*100</f>
        <v>0.58770607485139947</v>
      </c>
      <c r="N12" s="118"/>
      <c r="Q12" s="53"/>
      <c r="R12" s="53"/>
      <c r="S12" s="1023"/>
      <c r="T12" s="53"/>
      <c r="U12" s="53"/>
      <c r="V12" s="1023"/>
    </row>
    <row r="13" spans="2:22" ht="20.100000000000001" customHeight="1" x14ac:dyDescent="0.25">
      <c r="B13" s="265" t="s">
        <v>355</v>
      </c>
      <c r="C13" s="550" t="s">
        <v>418</v>
      </c>
      <c r="D13" s="375">
        <v>474159</v>
      </c>
      <c r="E13" s="375">
        <v>15610</v>
      </c>
      <c r="F13" s="376">
        <f t="shared" si="0"/>
        <v>3.2921446181555134</v>
      </c>
      <c r="G13" s="553">
        <v>443246</v>
      </c>
      <c r="H13" s="553">
        <v>34354</v>
      </c>
      <c r="I13" s="376">
        <f t="shared" si="1"/>
        <v>7.750549356339369</v>
      </c>
      <c r="J13" s="375">
        <v>362099</v>
      </c>
      <c r="K13" s="814">
        <v>28681</v>
      </c>
      <c r="L13" s="554">
        <f t="shared" si="2"/>
        <v>7.9207620015520614</v>
      </c>
      <c r="N13" s="118"/>
      <c r="Q13" s="53"/>
      <c r="R13" s="53"/>
      <c r="S13" s="1023"/>
      <c r="T13" s="53"/>
      <c r="U13" s="53"/>
      <c r="V13" s="1023"/>
    </row>
    <row r="14" spans="2:22" ht="20.100000000000001" customHeight="1" thickBot="1" x14ac:dyDescent="0.3">
      <c r="B14" s="265" t="s">
        <v>356</v>
      </c>
      <c r="C14" s="550" t="s">
        <v>419</v>
      </c>
      <c r="D14" s="375">
        <v>9406</v>
      </c>
      <c r="E14" s="375">
        <v>5996</v>
      </c>
      <c r="F14" s="376">
        <f t="shared" si="0"/>
        <v>63.746544758664683</v>
      </c>
      <c r="G14" s="553">
        <v>6002</v>
      </c>
      <c r="H14" s="553">
        <v>3323</v>
      </c>
      <c r="I14" s="376">
        <f t="shared" si="1"/>
        <v>55.364878373875371</v>
      </c>
      <c r="J14" s="375">
        <v>5476</v>
      </c>
      <c r="K14" s="375">
        <v>3403</v>
      </c>
      <c r="L14" s="554">
        <f t="shared" si="2"/>
        <v>62.143900657414179</v>
      </c>
      <c r="N14" s="118"/>
      <c r="Q14" s="53"/>
      <c r="R14" s="53"/>
      <c r="S14" s="1023"/>
      <c r="T14" s="53"/>
      <c r="U14" s="53"/>
      <c r="V14" s="1023"/>
    </row>
    <row r="15" spans="2:22" ht="20.100000000000001" customHeight="1" thickBot="1" x14ac:dyDescent="0.3">
      <c r="B15" s="1187" t="s">
        <v>482</v>
      </c>
      <c r="C15" s="1188"/>
      <c r="D15" s="112">
        <f>SUM(D12:D14)</f>
        <v>3510659</v>
      </c>
      <c r="E15" s="112">
        <f t="shared" ref="E15" si="3">SUM(E12:E14)</f>
        <v>42037</v>
      </c>
      <c r="F15" s="121">
        <f t="shared" si="0"/>
        <v>1.1974105146640559</v>
      </c>
      <c r="G15" s="116">
        <f>SUM(G12:G14)</f>
        <v>3889735</v>
      </c>
      <c r="H15" s="116">
        <f t="shared" ref="H15" si="4">SUM(H12:H14)</f>
        <v>59020</v>
      </c>
      <c r="I15" s="121">
        <f t="shared" si="1"/>
        <v>1.5173270158506942</v>
      </c>
      <c r="J15" s="116">
        <f>SUM(J12:J14)</f>
        <v>3862179</v>
      </c>
      <c r="K15" s="112">
        <f>SUM(K12:K14)</f>
        <v>52622</v>
      </c>
      <c r="L15" s="123">
        <f t="shared" si="2"/>
        <v>1.362495109625939</v>
      </c>
      <c r="N15" s="118"/>
      <c r="Q15" s="53"/>
      <c r="R15" s="53"/>
      <c r="S15" s="1023"/>
      <c r="T15" s="53"/>
      <c r="U15" s="53"/>
      <c r="V15" s="1023"/>
    </row>
    <row r="16" spans="2:22" ht="21" customHeight="1" thickBot="1" x14ac:dyDescent="0.3">
      <c r="B16" s="1189" t="s">
        <v>414</v>
      </c>
      <c r="C16" s="1190"/>
      <c r="D16" s="555">
        <f>D11+D15</f>
        <v>28273754</v>
      </c>
      <c r="E16" s="555">
        <f>E11+E15</f>
        <v>1236611</v>
      </c>
      <c r="F16" s="121">
        <f t="shared" si="0"/>
        <v>4.37370644167025</v>
      </c>
      <c r="G16" s="555">
        <f>G11+G15</f>
        <v>28854743</v>
      </c>
      <c r="H16" s="555">
        <f>H11+H15</f>
        <v>1239082</v>
      </c>
      <c r="I16" s="121">
        <f t="shared" si="1"/>
        <v>4.294205635447871</v>
      </c>
      <c r="J16" s="555">
        <f>J11+J15</f>
        <v>29481205</v>
      </c>
      <c r="K16" s="555">
        <f>K11+K15</f>
        <v>1243401</v>
      </c>
      <c r="L16" s="123">
        <f t="shared" si="2"/>
        <v>4.2176057593303939</v>
      </c>
      <c r="N16" s="118"/>
      <c r="Q16" s="53"/>
      <c r="R16" s="53"/>
      <c r="S16" s="1023"/>
      <c r="T16" s="53"/>
      <c r="U16" s="53"/>
      <c r="V16" s="1023"/>
    </row>
    <row r="17" spans="14:14" x14ac:dyDescent="0.25">
      <c r="N17" s="118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T17"/>
  <sheetViews>
    <sheetView workbookViewId="0">
      <selection activeCell="L19" sqref="L19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20" ht="16.5" thickBot="1" x14ac:dyDescent="0.3">
      <c r="D3" s="4"/>
      <c r="E3" s="4"/>
      <c r="F3" s="4"/>
      <c r="G3" s="4"/>
      <c r="H3" s="4"/>
      <c r="I3" s="4"/>
      <c r="J3" s="4"/>
      <c r="K3" s="31" t="s">
        <v>367</v>
      </c>
    </row>
    <row r="4" spans="2:20" ht="16.5" customHeight="1" thickBot="1" x14ac:dyDescent="0.3">
      <c r="B4" s="1184" t="s">
        <v>623</v>
      </c>
      <c r="C4" s="1185"/>
      <c r="D4" s="1185"/>
      <c r="E4" s="1185"/>
      <c r="F4" s="1185"/>
      <c r="G4" s="1185"/>
      <c r="H4" s="1185"/>
      <c r="I4" s="1185"/>
      <c r="J4" s="1185"/>
      <c r="K4" s="1186"/>
    </row>
    <row r="5" spans="2:20" ht="15.75" x14ac:dyDescent="0.25">
      <c r="B5" s="1130" t="s">
        <v>137</v>
      </c>
      <c r="C5" s="1141" t="s">
        <v>72</v>
      </c>
      <c r="D5" s="1141" t="s">
        <v>321</v>
      </c>
      <c r="E5" s="1141"/>
      <c r="F5" s="1141" t="s">
        <v>530</v>
      </c>
      <c r="G5" s="1141"/>
      <c r="H5" s="1141" t="s">
        <v>663</v>
      </c>
      <c r="I5" s="1141"/>
      <c r="J5" s="1141" t="s">
        <v>1</v>
      </c>
      <c r="K5" s="1142"/>
    </row>
    <row r="6" spans="2:20" ht="15.75" customHeight="1" thickBot="1" x14ac:dyDescent="0.3">
      <c r="B6" s="1131"/>
      <c r="C6" s="1140"/>
      <c r="D6" s="225" t="s">
        <v>2</v>
      </c>
      <c r="E6" s="225" t="s">
        <v>27</v>
      </c>
      <c r="F6" s="225" t="s">
        <v>2</v>
      </c>
      <c r="G6" s="225" t="s">
        <v>27</v>
      </c>
      <c r="H6" s="225" t="s">
        <v>2</v>
      </c>
      <c r="I6" s="225" t="s">
        <v>27</v>
      </c>
      <c r="J6" s="557" t="s">
        <v>458</v>
      </c>
      <c r="K6" s="556" t="s">
        <v>459</v>
      </c>
    </row>
    <row r="7" spans="2:20" s="318" customFormat="1" ht="15.75" customHeight="1" thickBot="1" x14ac:dyDescent="0.25">
      <c r="B7" s="322">
        <v>1</v>
      </c>
      <c r="C7" s="329">
        <v>2</v>
      </c>
      <c r="D7" s="329">
        <v>3</v>
      </c>
      <c r="E7" s="329">
        <v>4</v>
      </c>
      <c r="F7" s="329">
        <v>5</v>
      </c>
      <c r="G7" s="329">
        <v>6</v>
      </c>
      <c r="H7" s="329">
        <v>7</v>
      </c>
      <c r="I7" s="329">
        <v>8</v>
      </c>
      <c r="J7" s="329">
        <v>9</v>
      </c>
      <c r="K7" s="558">
        <v>10</v>
      </c>
    </row>
    <row r="8" spans="2:20" ht="15.75" x14ac:dyDescent="0.25">
      <c r="B8" s="265" t="s">
        <v>351</v>
      </c>
      <c r="C8" s="255" t="s">
        <v>73</v>
      </c>
      <c r="D8" s="134">
        <v>189360</v>
      </c>
      <c r="E8" s="38">
        <f>D8/D$15*100</f>
        <v>1.2440903899733253</v>
      </c>
      <c r="F8" s="35">
        <v>199032</v>
      </c>
      <c r="G8" s="38">
        <f>F8/F$15*100</f>
        <v>1.3047299476074543</v>
      </c>
      <c r="H8" s="117">
        <v>181607</v>
      </c>
      <c r="I8" s="418">
        <f>H8/H$15*100</f>
        <v>1.1308157711835163</v>
      </c>
      <c r="J8" s="443">
        <f>F8/D8*100</f>
        <v>105.10773130544995</v>
      </c>
      <c r="K8" s="448">
        <f>H8/F8*100</f>
        <v>91.245126411833283</v>
      </c>
      <c r="M8" s="53"/>
      <c r="N8" s="1023"/>
      <c r="O8" s="53"/>
      <c r="P8" s="1023"/>
      <c r="Q8" s="53"/>
      <c r="R8" s="1023"/>
      <c r="S8" s="1023"/>
      <c r="T8" s="1023"/>
    </row>
    <row r="9" spans="2:20" ht="16.5" customHeight="1" x14ac:dyDescent="0.25">
      <c r="B9" s="265" t="s">
        <v>352</v>
      </c>
      <c r="C9" s="255" t="s">
        <v>484</v>
      </c>
      <c r="D9" s="134">
        <v>359635</v>
      </c>
      <c r="E9" s="38">
        <f t="shared" ref="E9:E14" si="0">D9/D$15*100</f>
        <v>2.3627928147341404</v>
      </c>
      <c r="F9" s="35">
        <v>395157</v>
      </c>
      <c r="G9" s="38">
        <f t="shared" ref="G9:G14" si="1">F9/F$15*100</f>
        <v>2.5904034120479058</v>
      </c>
      <c r="H9" s="117">
        <v>400202</v>
      </c>
      <c r="I9" s="418">
        <f t="shared" ref="I9:I14" si="2">H9/H$15*100</f>
        <v>2.491945427539608</v>
      </c>
      <c r="J9" s="443">
        <f t="shared" ref="J9:J15" si="3">F9/D9*100</f>
        <v>109.87723664270719</v>
      </c>
      <c r="K9" s="448">
        <f t="shared" ref="K9:K14" si="4">H9/F9*100</f>
        <v>101.27670773894933</v>
      </c>
      <c r="M9" s="53"/>
      <c r="N9" s="1023"/>
      <c r="O9" s="53"/>
      <c r="P9" s="1023"/>
      <c r="Q9" s="53"/>
      <c r="R9" s="1023"/>
      <c r="S9" s="1023"/>
      <c r="T9" s="1023"/>
    </row>
    <row r="10" spans="2:20" ht="16.5" customHeight="1" x14ac:dyDescent="0.25">
      <c r="B10" s="265" t="s">
        <v>483</v>
      </c>
      <c r="C10" s="255" t="s">
        <v>485</v>
      </c>
      <c r="D10" s="134">
        <v>6922742</v>
      </c>
      <c r="E10" s="38">
        <f t="shared" si="0"/>
        <v>45.482239092019</v>
      </c>
      <c r="F10" s="35">
        <v>6500322</v>
      </c>
      <c r="G10" s="38">
        <f t="shared" si="1"/>
        <v>42.612066313414843</v>
      </c>
      <c r="H10" s="117">
        <v>6680069</v>
      </c>
      <c r="I10" s="418">
        <f t="shared" si="2"/>
        <v>41.594913069397656</v>
      </c>
      <c r="J10" s="443">
        <f t="shared" si="3"/>
        <v>93.898082580572833</v>
      </c>
      <c r="K10" s="448">
        <f t="shared" si="4"/>
        <v>102.76520147771141</v>
      </c>
      <c r="M10" s="53"/>
      <c r="N10" s="1023"/>
      <c r="O10" s="53"/>
      <c r="P10" s="1023"/>
      <c r="Q10" s="53"/>
      <c r="R10" s="1023"/>
      <c r="S10" s="1023"/>
      <c r="T10" s="1023"/>
    </row>
    <row r="11" spans="2:20" ht="15.75" x14ac:dyDescent="0.25">
      <c r="B11" s="265" t="s">
        <v>354</v>
      </c>
      <c r="C11" s="255" t="s">
        <v>76</v>
      </c>
      <c r="D11" s="35">
        <v>247501</v>
      </c>
      <c r="E11" s="38">
        <f t="shared" si="0"/>
        <v>1.6260752831051328</v>
      </c>
      <c r="F11" s="35">
        <v>772554</v>
      </c>
      <c r="G11" s="38">
        <f t="shared" si="1"/>
        <v>5.064383314964072</v>
      </c>
      <c r="H11" s="117">
        <v>1247069</v>
      </c>
      <c r="I11" s="418">
        <f t="shared" si="2"/>
        <v>7.7651483310338056</v>
      </c>
      <c r="J11" s="443">
        <f t="shared" si="3"/>
        <v>312.14176912416514</v>
      </c>
      <c r="K11" s="448">
        <f t="shared" si="4"/>
        <v>161.42159641915001</v>
      </c>
      <c r="M11" s="53"/>
      <c r="N11" s="1023"/>
      <c r="O11" s="53"/>
      <c r="P11" s="1023"/>
      <c r="Q11" s="53"/>
      <c r="R11" s="1023"/>
      <c r="S11" s="1023"/>
      <c r="T11" s="1023"/>
    </row>
    <row r="12" spans="2:20" ht="15.75" x14ac:dyDescent="0.25">
      <c r="B12" s="265" t="s">
        <v>355</v>
      </c>
      <c r="C12" s="255" t="s">
        <v>486</v>
      </c>
      <c r="D12" s="134">
        <v>86902</v>
      </c>
      <c r="E12" s="38">
        <f t="shared" si="0"/>
        <v>0.57094393255947351</v>
      </c>
      <c r="F12" s="35">
        <v>83921</v>
      </c>
      <c r="G12" s="38">
        <f t="shared" si="1"/>
        <v>0.55013385753630151</v>
      </c>
      <c r="H12" s="117">
        <v>64215</v>
      </c>
      <c r="I12" s="418">
        <f t="shared" si="2"/>
        <v>0.39984876544708903</v>
      </c>
      <c r="J12" s="443">
        <f t="shared" si="3"/>
        <v>96.569699201399274</v>
      </c>
      <c r="K12" s="448">
        <f t="shared" si="4"/>
        <v>76.518392297517906</v>
      </c>
      <c r="M12" s="53"/>
      <c r="N12" s="1023"/>
      <c r="O12" s="53"/>
      <c r="P12" s="1023"/>
      <c r="Q12" s="53"/>
      <c r="R12" s="1023"/>
      <c r="S12" s="1023"/>
      <c r="T12" s="1023"/>
    </row>
    <row r="13" spans="2:20" ht="15.75" x14ac:dyDescent="0.25">
      <c r="B13" s="265" t="s">
        <v>356</v>
      </c>
      <c r="C13" s="255" t="s">
        <v>154</v>
      </c>
      <c r="D13" s="134">
        <v>7400278</v>
      </c>
      <c r="E13" s="38">
        <f t="shared" si="0"/>
        <v>48.619638481891734</v>
      </c>
      <c r="F13" s="35">
        <v>7281540</v>
      </c>
      <c r="G13" s="38">
        <f t="shared" si="1"/>
        <v>47.733245421347235</v>
      </c>
      <c r="H13" s="117">
        <v>7463303</v>
      </c>
      <c r="I13" s="418">
        <f t="shared" si="2"/>
        <v>46.471891157946828</v>
      </c>
      <c r="J13" s="443">
        <f t="shared" si="3"/>
        <v>98.395492709868478</v>
      </c>
      <c r="K13" s="448">
        <f t="shared" si="4"/>
        <v>102.49621645970495</v>
      </c>
      <c r="M13" s="53"/>
      <c r="N13" s="1023"/>
      <c r="O13" s="53"/>
      <c r="P13" s="1023"/>
      <c r="Q13" s="53"/>
      <c r="R13" s="1023"/>
      <c r="S13" s="1023"/>
      <c r="T13" s="1023"/>
    </row>
    <row r="14" spans="2:20" ht="16.5" thickBot="1" x14ac:dyDescent="0.3">
      <c r="B14" s="265" t="s">
        <v>357</v>
      </c>
      <c r="C14" s="255" t="s">
        <v>78</v>
      </c>
      <c r="D14" s="134">
        <v>14341</v>
      </c>
      <c r="E14" s="38">
        <f t="shared" si="0"/>
        <v>9.4220005717191885E-2</v>
      </c>
      <c r="F14" s="35">
        <v>22125</v>
      </c>
      <c r="G14" s="38">
        <f t="shared" si="1"/>
        <v>0.14503773308219245</v>
      </c>
      <c r="H14" s="117">
        <v>23357</v>
      </c>
      <c r="I14" s="418">
        <f t="shared" si="2"/>
        <v>0.14543747745149355</v>
      </c>
      <c r="J14" s="443">
        <f t="shared" si="3"/>
        <v>154.2779443553448</v>
      </c>
      <c r="K14" s="448">
        <f t="shared" si="4"/>
        <v>105.56836158192091</v>
      </c>
      <c r="M14" s="53"/>
      <c r="N14" s="1023"/>
      <c r="O14" s="53"/>
      <c r="P14" s="1023"/>
      <c r="Q14" s="53"/>
      <c r="R14" s="1023"/>
      <c r="S14" s="1023"/>
      <c r="T14" s="1023"/>
    </row>
    <row r="15" spans="2:20" ht="16.5" thickBot="1" x14ac:dyDescent="0.3">
      <c r="B15" s="1160" t="s">
        <v>19</v>
      </c>
      <c r="C15" s="1161"/>
      <c r="D15" s="18">
        <f t="shared" ref="D15:I15" si="5">SUM(D8:D14)</f>
        <v>15220759</v>
      </c>
      <c r="E15" s="140">
        <f t="shared" si="5"/>
        <v>99.999999999999986</v>
      </c>
      <c r="F15" s="18">
        <f t="shared" si="5"/>
        <v>15254651</v>
      </c>
      <c r="G15" s="140">
        <f t="shared" si="5"/>
        <v>100.00000000000001</v>
      </c>
      <c r="H15" s="18">
        <f t="shared" si="5"/>
        <v>16059822</v>
      </c>
      <c r="I15" s="140">
        <f t="shared" si="5"/>
        <v>100</v>
      </c>
      <c r="J15" s="43">
        <f t="shared" si="3"/>
        <v>100.22266957909261</v>
      </c>
      <c r="K15" s="44">
        <f>H15/F15*100</f>
        <v>105.2782000715716</v>
      </c>
      <c r="M15" s="53"/>
      <c r="N15" s="1023"/>
      <c r="O15" s="53"/>
      <c r="P15" s="1023"/>
      <c r="Q15" s="53"/>
      <c r="R15" s="1023"/>
      <c r="S15" s="1023"/>
      <c r="T15" s="1023"/>
    </row>
    <row r="16" spans="2:20" x14ac:dyDescent="0.25">
      <c r="M16" s="53"/>
    </row>
    <row r="17" spans="6:13" x14ac:dyDescent="0.25">
      <c r="F17" s="53"/>
      <c r="M17" s="53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>
      <selection activeCell="D19" sqref="D19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31" t="s">
        <v>371</v>
      </c>
    </row>
    <row r="4" spans="2:16" ht="20.100000000000001" customHeight="1" thickBot="1" x14ac:dyDescent="0.3">
      <c r="B4" s="1146" t="s">
        <v>624</v>
      </c>
      <c r="C4" s="1147"/>
      <c r="D4" s="1147"/>
      <c r="E4" s="1147"/>
      <c r="F4" s="1147"/>
      <c r="G4" s="1147"/>
      <c r="H4" s="1147"/>
      <c r="I4" s="1147"/>
      <c r="J4" s="1147"/>
      <c r="K4" s="1147"/>
      <c r="L4" s="1148"/>
    </row>
    <row r="5" spans="2:16" ht="15.95" customHeight="1" x14ac:dyDescent="0.25">
      <c r="B5" s="1130" t="s">
        <v>137</v>
      </c>
      <c r="C5" s="1141" t="s">
        <v>72</v>
      </c>
      <c r="D5" s="1152" t="s">
        <v>530</v>
      </c>
      <c r="E5" s="1152"/>
      <c r="F5" s="1152"/>
      <c r="G5" s="1152" t="s">
        <v>663</v>
      </c>
      <c r="H5" s="1152"/>
      <c r="I5" s="1152"/>
      <c r="J5" s="1141" t="s">
        <v>1</v>
      </c>
      <c r="K5" s="1141"/>
      <c r="L5" s="1142"/>
    </row>
    <row r="6" spans="2:16" ht="15.95" customHeight="1" x14ac:dyDescent="0.25">
      <c r="B6" s="1145"/>
      <c r="C6" s="1195"/>
      <c r="D6" s="224" t="s">
        <v>155</v>
      </c>
      <c r="E6" s="224" t="s">
        <v>157</v>
      </c>
      <c r="F6" s="1195" t="s">
        <v>277</v>
      </c>
      <c r="G6" s="224" t="s">
        <v>155</v>
      </c>
      <c r="H6" s="224" t="s">
        <v>157</v>
      </c>
      <c r="I6" s="1195" t="s">
        <v>277</v>
      </c>
      <c r="J6" s="1191" t="s">
        <v>487</v>
      </c>
      <c r="K6" s="1191" t="s">
        <v>461</v>
      </c>
      <c r="L6" s="1193" t="s">
        <v>488</v>
      </c>
    </row>
    <row r="7" spans="2:16" ht="15.95" customHeight="1" thickBot="1" x14ac:dyDescent="0.3">
      <c r="B7" s="1131"/>
      <c r="C7" s="1140"/>
      <c r="D7" s="225" t="s">
        <v>156</v>
      </c>
      <c r="E7" s="225" t="s">
        <v>158</v>
      </c>
      <c r="F7" s="1140"/>
      <c r="G7" s="225" t="s">
        <v>156</v>
      </c>
      <c r="H7" s="225" t="s">
        <v>158</v>
      </c>
      <c r="I7" s="1140"/>
      <c r="J7" s="1192"/>
      <c r="K7" s="1192"/>
      <c r="L7" s="1194"/>
    </row>
    <row r="8" spans="2:16" ht="15.75" thickBot="1" x14ac:dyDescent="0.3">
      <c r="B8" s="322">
        <v>1</v>
      </c>
      <c r="C8" s="329">
        <v>2</v>
      </c>
      <c r="D8" s="329">
        <v>3</v>
      </c>
      <c r="E8" s="329">
        <v>4</v>
      </c>
      <c r="F8" s="329">
        <v>5</v>
      </c>
      <c r="G8" s="329">
        <v>6</v>
      </c>
      <c r="H8" s="329">
        <v>7</v>
      </c>
      <c r="I8" s="329">
        <v>8</v>
      </c>
      <c r="J8" s="329">
        <v>9</v>
      </c>
      <c r="K8" s="329">
        <v>10</v>
      </c>
      <c r="L8" s="330">
        <v>11</v>
      </c>
    </row>
    <row r="9" spans="2:16" ht="15.95" customHeight="1" x14ac:dyDescent="0.25">
      <c r="B9" s="265" t="s">
        <v>351</v>
      </c>
      <c r="C9" s="255" t="s">
        <v>73</v>
      </c>
      <c r="D9" s="35">
        <v>4732</v>
      </c>
      <c r="E9" s="35">
        <v>193928</v>
      </c>
      <c r="F9" s="35">
        <v>372</v>
      </c>
      <c r="G9" s="35">
        <v>4271</v>
      </c>
      <c r="H9" s="35">
        <v>177190</v>
      </c>
      <c r="I9" s="141">
        <v>146</v>
      </c>
      <c r="J9" s="45">
        <f>G9/D9*100</f>
        <v>90.257819103972949</v>
      </c>
      <c r="K9" s="45">
        <f>H9/E9*100</f>
        <v>91.3689616764985</v>
      </c>
      <c r="L9" s="143">
        <f>I9/F9*100</f>
        <v>39.247311827956985</v>
      </c>
      <c r="N9" s="53"/>
      <c r="O9" s="53"/>
    </row>
    <row r="10" spans="2:16" ht="15.95" customHeight="1" x14ac:dyDescent="0.25">
      <c r="B10" s="265" t="s">
        <v>352</v>
      </c>
      <c r="C10" s="255" t="s">
        <v>74</v>
      </c>
      <c r="D10" s="35">
        <v>40618</v>
      </c>
      <c r="E10" s="35">
        <v>342373</v>
      </c>
      <c r="F10" s="35">
        <v>12166</v>
      </c>
      <c r="G10" s="35">
        <v>76734</v>
      </c>
      <c r="H10" s="35">
        <v>322288</v>
      </c>
      <c r="I10" s="141">
        <v>1180</v>
      </c>
      <c r="J10" s="45">
        <f t="shared" ref="J10:J16" si="0">G10/D10*100</f>
        <v>188.91624402974051</v>
      </c>
      <c r="K10" s="45">
        <f t="shared" ref="K10:K16" si="1">H10/E10*100</f>
        <v>94.133591141824851</v>
      </c>
      <c r="L10" s="143">
        <f t="shared" ref="L10:L16" si="2">I10/F10*100</f>
        <v>9.6991615978957757</v>
      </c>
      <c r="N10" s="53"/>
      <c r="O10" s="53"/>
      <c r="P10" s="53"/>
    </row>
    <row r="11" spans="2:16" ht="15.95" customHeight="1" x14ac:dyDescent="0.25">
      <c r="B11" s="265" t="s">
        <v>353</v>
      </c>
      <c r="C11" s="255" t="s">
        <v>159</v>
      </c>
      <c r="D11" s="35">
        <v>2301850</v>
      </c>
      <c r="E11" s="35">
        <v>3782059</v>
      </c>
      <c r="F11" s="35">
        <v>416413</v>
      </c>
      <c r="G11" s="35">
        <v>2432006</v>
      </c>
      <c r="H11" s="35">
        <v>3819106</v>
      </c>
      <c r="I11" s="141">
        <v>428957</v>
      </c>
      <c r="J11" s="45">
        <f t="shared" si="0"/>
        <v>105.65440841062623</v>
      </c>
      <c r="K11" s="45">
        <f t="shared" si="1"/>
        <v>100.97954579767266</v>
      </c>
      <c r="L11" s="143">
        <f t="shared" si="2"/>
        <v>103.01239394543398</v>
      </c>
      <c r="N11" s="53"/>
      <c r="O11" s="53"/>
      <c r="P11" s="53"/>
    </row>
    <row r="12" spans="2:16" ht="15.95" customHeight="1" x14ac:dyDescent="0.25">
      <c r="B12" s="265" t="s">
        <v>354</v>
      </c>
      <c r="C12" s="255" t="s">
        <v>76</v>
      </c>
      <c r="D12" s="35">
        <v>772554</v>
      </c>
      <c r="E12" s="35">
        <v>0</v>
      </c>
      <c r="F12" s="35">
        <v>0</v>
      </c>
      <c r="G12" s="35">
        <v>1247061</v>
      </c>
      <c r="H12" s="35">
        <v>0</v>
      </c>
      <c r="I12" s="141">
        <v>8</v>
      </c>
      <c r="J12" s="45">
        <f t="shared" si="0"/>
        <v>161.42056089283079</v>
      </c>
      <c r="K12" s="45" t="s">
        <v>114</v>
      </c>
      <c r="L12" s="143" t="s">
        <v>114</v>
      </c>
      <c r="N12" s="53"/>
    </row>
    <row r="13" spans="2:16" ht="15.95" customHeight="1" x14ac:dyDescent="0.25">
      <c r="B13" s="265" t="s">
        <v>355</v>
      </c>
      <c r="C13" s="255" t="s">
        <v>160</v>
      </c>
      <c r="D13" s="35">
        <v>18777</v>
      </c>
      <c r="E13" s="35">
        <v>65113</v>
      </c>
      <c r="F13" s="35">
        <v>31</v>
      </c>
      <c r="G13" s="35">
        <v>12939</v>
      </c>
      <c r="H13" s="35">
        <v>51258</v>
      </c>
      <c r="I13" s="141">
        <v>18</v>
      </c>
      <c r="J13" s="45">
        <f t="shared" si="0"/>
        <v>68.908771369228319</v>
      </c>
      <c r="K13" s="45">
        <f t="shared" si="1"/>
        <v>78.721607052355139</v>
      </c>
      <c r="L13" s="143">
        <f t="shared" si="2"/>
        <v>58.064516129032263</v>
      </c>
      <c r="N13" s="53"/>
      <c r="O13" s="53"/>
    </row>
    <row r="14" spans="2:16" ht="15.95" customHeight="1" x14ac:dyDescent="0.25">
      <c r="B14" s="265" t="s">
        <v>356</v>
      </c>
      <c r="C14" s="255" t="s">
        <v>154</v>
      </c>
      <c r="D14" s="35">
        <v>400340</v>
      </c>
      <c r="E14" s="35">
        <v>6655109</v>
      </c>
      <c r="F14" s="117">
        <v>226091</v>
      </c>
      <c r="G14" s="35">
        <v>394248</v>
      </c>
      <c r="H14" s="35">
        <v>6819383</v>
      </c>
      <c r="I14" s="117">
        <v>249672</v>
      </c>
      <c r="J14" s="45">
        <f t="shared" si="0"/>
        <v>98.478293450567023</v>
      </c>
      <c r="K14" s="45">
        <f t="shared" si="1"/>
        <v>102.46838932315008</v>
      </c>
      <c r="L14" s="143">
        <f t="shared" si="2"/>
        <v>110.42987115807352</v>
      </c>
      <c r="N14" s="53"/>
      <c r="O14" s="53"/>
      <c r="P14" s="53"/>
    </row>
    <row r="15" spans="2:16" ht="15.95" customHeight="1" thickBot="1" x14ac:dyDescent="0.3">
      <c r="B15" s="265" t="s">
        <v>357</v>
      </c>
      <c r="C15" s="255" t="s">
        <v>78</v>
      </c>
      <c r="D15" s="35">
        <v>6476</v>
      </c>
      <c r="E15" s="35">
        <v>15426</v>
      </c>
      <c r="F15" s="35">
        <v>223</v>
      </c>
      <c r="G15" s="35">
        <v>7797</v>
      </c>
      <c r="H15" s="35">
        <v>15095</v>
      </c>
      <c r="I15" s="141">
        <v>465</v>
      </c>
      <c r="J15" s="45">
        <f t="shared" si="0"/>
        <v>120.39839407041384</v>
      </c>
      <c r="K15" s="45">
        <f t="shared" si="1"/>
        <v>97.854272008297684</v>
      </c>
      <c r="L15" s="143">
        <f t="shared" si="2"/>
        <v>208.5201793721973</v>
      </c>
      <c r="N15" s="53"/>
      <c r="O15" s="53"/>
    </row>
    <row r="16" spans="2:16" ht="20.100000000000001" customHeight="1" thickBot="1" x14ac:dyDescent="0.3">
      <c r="B16" s="1160" t="s">
        <v>19</v>
      </c>
      <c r="C16" s="1161"/>
      <c r="D16" s="18">
        <f>SUM(D9:D15)</f>
        <v>3545347</v>
      </c>
      <c r="E16" s="18">
        <f>SUM(E9:E15)</f>
        <v>11054008</v>
      </c>
      <c r="F16" s="18">
        <f>SUM(F9:F15)</f>
        <v>655296</v>
      </c>
      <c r="G16" s="18">
        <f>SUM(G9:G15)</f>
        <v>4175056</v>
      </c>
      <c r="H16" s="18">
        <f t="shared" ref="H16:I16" si="3">SUM(H9:H15)</f>
        <v>11204320</v>
      </c>
      <c r="I16" s="144">
        <f t="shared" si="3"/>
        <v>680446</v>
      </c>
      <c r="J16" s="145">
        <f t="shared" si="0"/>
        <v>117.76156184429902</v>
      </c>
      <c r="K16" s="145">
        <f t="shared" si="1"/>
        <v>101.35979637431056</v>
      </c>
      <c r="L16" s="146">
        <f t="shared" si="2"/>
        <v>103.83796025002441</v>
      </c>
      <c r="N16" s="53"/>
      <c r="O16" s="53"/>
      <c r="P16" s="53"/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2"/>
    </row>
    <row r="18" spans="3:12" x14ac:dyDescent="0.25">
      <c r="D18" s="53"/>
      <c r="E18" s="53"/>
      <c r="F18" s="53"/>
      <c r="G18" s="53"/>
      <c r="H18" s="53"/>
      <c r="I18" s="53"/>
      <c r="J18" s="1009"/>
      <c r="K18" s="1009"/>
      <c r="L18" s="1009"/>
    </row>
    <row r="19" spans="3:12" x14ac:dyDescent="0.25">
      <c r="D19" s="118"/>
      <c r="E19" s="118"/>
      <c r="F19" s="118"/>
      <c r="G19" s="118"/>
      <c r="H19" s="118"/>
      <c r="I19" s="118"/>
      <c r="J19" s="1023"/>
      <c r="K19" s="1023"/>
      <c r="L19" s="1023"/>
    </row>
    <row r="20" spans="3:12" x14ac:dyDescent="0.25">
      <c r="D20" s="1023"/>
      <c r="E20" s="1023"/>
      <c r="F20" s="1023"/>
      <c r="G20" s="1023"/>
      <c r="H20" s="1023"/>
      <c r="I20" s="1023"/>
      <c r="J20" s="1023"/>
      <c r="K20" s="1023"/>
      <c r="L20" s="1023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X24"/>
  <sheetViews>
    <sheetView workbookViewId="0">
      <selection activeCell="P24" sqref="P24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815" bestFit="1" customWidth="1"/>
    <col min="15" max="15" width="10.7109375" bestFit="1" customWidth="1"/>
    <col min="17" max="17" width="10.140625" bestFit="1" customWidth="1"/>
    <col min="20" max="20" width="10.140625" bestFit="1" customWidth="1"/>
  </cols>
  <sheetData>
    <row r="3" spans="2:24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0" t="s">
        <v>367</v>
      </c>
    </row>
    <row r="4" spans="2:24" ht="16.5" customHeight="1" thickBot="1" x14ac:dyDescent="0.3">
      <c r="B4" s="1184" t="s">
        <v>625</v>
      </c>
      <c r="C4" s="1185"/>
      <c r="D4" s="1185"/>
      <c r="E4" s="1185"/>
      <c r="F4" s="1185"/>
      <c r="G4" s="1185"/>
      <c r="H4" s="1185"/>
      <c r="I4" s="1185"/>
      <c r="J4" s="1185"/>
      <c r="K4" s="1185"/>
      <c r="L4" s="1186"/>
    </row>
    <row r="5" spans="2:24" ht="15.75" x14ac:dyDescent="0.25">
      <c r="B5" s="1196" t="s">
        <v>137</v>
      </c>
      <c r="C5" s="1089" t="s">
        <v>90</v>
      </c>
      <c r="D5" s="1125" t="s">
        <v>321</v>
      </c>
      <c r="E5" s="1125"/>
      <c r="F5" s="1125"/>
      <c r="G5" s="1089" t="s">
        <v>530</v>
      </c>
      <c r="H5" s="1089"/>
      <c r="I5" s="1089"/>
      <c r="J5" s="1089" t="s">
        <v>663</v>
      </c>
      <c r="K5" s="1089"/>
      <c r="L5" s="1091"/>
    </row>
    <row r="6" spans="2:24" ht="16.5" thickBot="1" x14ac:dyDescent="0.3">
      <c r="B6" s="1197"/>
      <c r="C6" s="1090"/>
      <c r="D6" s="360" t="s">
        <v>2</v>
      </c>
      <c r="E6" s="360" t="s">
        <v>415</v>
      </c>
      <c r="F6" s="360" t="s">
        <v>416</v>
      </c>
      <c r="G6" s="360" t="s">
        <v>2</v>
      </c>
      <c r="H6" s="360" t="s">
        <v>415</v>
      </c>
      <c r="I6" s="360" t="s">
        <v>416</v>
      </c>
      <c r="J6" s="360" t="s">
        <v>2</v>
      </c>
      <c r="K6" s="360" t="s">
        <v>415</v>
      </c>
      <c r="L6" s="114" t="s">
        <v>416</v>
      </c>
    </row>
    <row r="7" spans="2:24" s="315" customFormat="1" ht="13.5" thickBot="1" x14ac:dyDescent="0.25">
      <c r="B7" s="322">
        <v>1</v>
      </c>
      <c r="C7" s="361">
        <v>2</v>
      </c>
      <c r="D7" s="361">
        <v>3</v>
      </c>
      <c r="E7" s="361">
        <v>4</v>
      </c>
      <c r="F7" s="361">
        <v>5</v>
      </c>
      <c r="G7" s="361">
        <v>6</v>
      </c>
      <c r="H7" s="361">
        <v>7</v>
      </c>
      <c r="I7" s="361">
        <v>8</v>
      </c>
      <c r="J7" s="361">
        <v>9</v>
      </c>
      <c r="K7" s="361">
        <v>10</v>
      </c>
      <c r="L7" s="362">
        <v>11</v>
      </c>
      <c r="N7" s="816"/>
    </row>
    <row r="8" spans="2:24" ht="16.5" customHeight="1" x14ac:dyDescent="0.25">
      <c r="B8" s="273"/>
      <c r="C8" s="560" t="s">
        <v>489</v>
      </c>
      <c r="D8" s="559"/>
      <c r="E8" s="559"/>
      <c r="F8" s="559"/>
      <c r="G8" s="559"/>
      <c r="H8" s="559"/>
      <c r="I8" s="559"/>
      <c r="J8" s="559"/>
      <c r="K8" s="559"/>
      <c r="L8" s="567"/>
    </row>
    <row r="9" spans="2:24" ht="23.1" customHeight="1" x14ac:dyDescent="0.25">
      <c r="B9" s="714" t="s">
        <v>351</v>
      </c>
      <c r="C9" s="550" t="s">
        <v>417</v>
      </c>
      <c r="D9" s="68">
        <v>6146371</v>
      </c>
      <c r="E9" s="68">
        <v>51146</v>
      </c>
      <c r="F9" s="120">
        <f>E9/D9*100</f>
        <v>0.83213330272448571</v>
      </c>
      <c r="G9" s="107">
        <v>6272170</v>
      </c>
      <c r="H9" s="68">
        <v>78817</v>
      </c>
      <c r="I9" s="120">
        <f>H9/G9*100</f>
        <v>1.2566145369146564</v>
      </c>
      <c r="J9" s="68">
        <v>6879598</v>
      </c>
      <c r="K9" s="68">
        <v>66902</v>
      </c>
      <c r="L9" s="122">
        <f>K9/J9*100</f>
        <v>0.97246961232327811</v>
      </c>
      <c r="N9" s="53"/>
      <c r="O9" s="118"/>
      <c r="P9" s="1023"/>
      <c r="Q9" s="53"/>
      <c r="R9" s="53"/>
      <c r="S9" s="1023"/>
      <c r="T9" s="53"/>
      <c r="U9" s="53"/>
      <c r="V9" s="1023"/>
      <c r="W9" s="1023"/>
      <c r="X9" s="1023"/>
    </row>
    <row r="10" spans="2:24" ht="23.1" customHeight="1" x14ac:dyDescent="0.25">
      <c r="B10" s="714" t="s">
        <v>352</v>
      </c>
      <c r="C10" s="550" t="s">
        <v>418</v>
      </c>
      <c r="D10" s="68">
        <v>904039</v>
      </c>
      <c r="E10" s="68">
        <v>55829</v>
      </c>
      <c r="F10" s="120">
        <f t="shared" ref="F10:F11" si="0">E10/D10*100</f>
        <v>6.1755079150346397</v>
      </c>
      <c r="G10" s="107">
        <v>1157194</v>
      </c>
      <c r="H10" s="68">
        <v>141218</v>
      </c>
      <c r="I10" s="120">
        <f t="shared" ref="I10:I21" si="1">H10/G10*100</f>
        <v>12.203485327438614</v>
      </c>
      <c r="J10" s="68">
        <v>1209304</v>
      </c>
      <c r="K10" s="68">
        <v>161636</v>
      </c>
      <c r="L10" s="122">
        <f t="shared" ref="L10:L22" si="2">K10/J10*100</f>
        <v>13.366035339335683</v>
      </c>
      <c r="N10" s="53"/>
      <c r="O10" s="118"/>
      <c r="P10" s="1023"/>
      <c r="Q10" s="53"/>
      <c r="R10" s="53"/>
      <c r="S10" s="1023"/>
      <c r="T10" s="53"/>
      <c r="U10" s="53"/>
      <c r="V10" s="1023"/>
      <c r="W10" s="1023"/>
      <c r="X10" s="1023"/>
    </row>
    <row r="11" spans="2:24" ht="23.1" customHeight="1" thickBot="1" x14ac:dyDescent="0.3">
      <c r="B11" s="714" t="s">
        <v>353</v>
      </c>
      <c r="C11" s="550" t="s">
        <v>419</v>
      </c>
      <c r="D11" s="68">
        <v>770071</v>
      </c>
      <c r="E11" s="68">
        <v>516128</v>
      </c>
      <c r="F11" s="120">
        <f t="shared" si="0"/>
        <v>67.023430307075586</v>
      </c>
      <c r="G11" s="68">
        <v>543747</v>
      </c>
      <c r="H11" s="68">
        <v>421893</v>
      </c>
      <c r="I11" s="120">
        <f t="shared" si="1"/>
        <v>77.589945323836275</v>
      </c>
      <c r="J11" s="68">
        <v>507617</v>
      </c>
      <c r="K11" s="68">
        <v>399673</v>
      </c>
      <c r="L11" s="122">
        <f t="shared" si="2"/>
        <v>78.735148744033395</v>
      </c>
      <c r="N11" s="53"/>
      <c r="O11" s="118"/>
      <c r="P11" s="1023"/>
      <c r="Q11" s="53"/>
      <c r="R11" s="53"/>
      <c r="S11" s="1023"/>
      <c r="T11" s="53"/>
      <c r="U11" s="53"/>
      <c r="V11" s="1023"/>
      <c r="W11" s="1023"/>
      <c r="X11" s="1023"/>
    </row>
    <row r="12" spans="2:24" ht="23.1" customHeight="1" thickBot="1" x14ac:dyDescent="0.3">
      <c r="B12" s="1187" t="s">
        <v>491</v>
      </c>
      <c r="C12" s="1188"/>
      <c r="D12" s="112">
        <f>SUM(D9:D11)</f>
        <v>7820481</v>
      </c>
      <c r="E12" s="112">
        <f>SUM(E9:E11)</f>
        <v>623103</v>
      </c>
      <c r="F12" s="121">
        <f>E12/D12*100</f>
        <v>7.9675789762803593</v>
      </c>
      <c r="G12" s="116">
        <f>SUM(G9:G11)</f>
        <v>7973111</v>
      </c>
      <c r="H12" s="112">
        <f>SUM(H9:H11)</f>
        <v>641928</v>
      </c>
      <c r="I12" s="121">
        <f t="shared" si="1"/>
        <v>8.0511609583762223</v>
      </c>
      <c r="J12" s="112">
        <f>SUM(J9:J11)</f>
        <v>8596519</v>
      </c>
      <c r="K12" s="112">
        <f>SUM(K9:K11)</f>
        <v>628211</v>
      </c>
      <c r="L12" s="123">
        <f t="shared" si="2"/>
        <v>7.3077370037802512</v>
      </c>
      <c r="N12" s="53"/>
      <c r="O12" s="118"/>
      <c r="P12" s="1023"/>
      <c r="Q12" s="53"/>
      <c r="R12" s="53"/>
      <c r="S12" s="1023"/>
      <c r="T12" s="53"/>
      <c r="U12" s="53"/>
      <c r="V12" s="1023"/>
      <c r="W12" s="1023"/>
      <c r="X12" s="1023"/>
    </row>
    <row r="13" spans="2:24" ht="19.5" customHeight="1" x14ac:dyDescent="0.25">
      <c r="B13" s="568"/>
      <c r="C13" s="561" t="s">
        <v>490</v>
      </c>
      <c r="D13" s="290"/>
      <c r="E13" s="290"/>
      <c r="F13" s="120"/>
      <c r="G13" s="563"/>
      <c r="H13" s="290"/>
      <c r="I13" s="120"/>
      <c r="J13" s="290"/>
      <c r="K13" s="290"/>
      <c r="L13" s="122"/>
      <c r="N13" s="53"/>
      <c r="O13" s="118"/>
      <c r="P13" s="1023"/>
      <c r="Q13" s="1023"/>
      <c r="R13" s="1023"/>
      <c r="S13" s="1023"/>
      <c r="T13" s="1023"/>
      <c r="U13" s="1023"/>
      <c r="V13" s="1023"/>
      <c r="W13" s="1023"/>
      <c r="X13" s="1023"/>
    </row>
    <row r="14" spans="2:24" ht="23.1" customHeight="1" x14ac:dyDescent="0.25">
      <c r="B14" s="714" t="s">
        <v>354</v>
      </c>
      <c r="C14" s="550" t="s">
        <v>417</v>
      </c>
      <c r="D14" s="68">
        <v>6451878</v>
      </c>
      <c r="E14" s="68">
        <v>59562</v>
      </c>
      <c r="F14" s="120">
        <f>E14/D14*100</f>
        <v>0.9231730668186845</v>
      </c>
      <c r="G14" s="107">
        <v>6395495</v>
      </c>
      <c r="H14" s="107">
        <v>84591</v>
      </c>
      <c r="I14" s="120">
        <f t="shared" si="1"/>
        <v>1.3226654074469606</v>
      </c>
      <c r="J14" s="68">
        <v>6554563</v>
      </c>
      <c r="K14" s="68">
        <v>80700</v>
      </c>
      <c r="L14" s="122">
        <f t="shared" si="2"/>
        <v>1.2312033616886435</v>
      </c>
      <c r="N14" s="53"/>
      <c r="O14" s="118"/>
      <c r="P14" s="1023"/>
      <c r="Q14" s="53"/>
      <c r="R14" s="53"/>
      <c r="S14" s="1023"/>
      <c r="T14" s="53"/>
      <c r="U14" s="53"/>
      <c r="V14" s="1023"/>
      <c r="W14" s="1023"/>
      <c r="X14" s="1023"/>
    </row>
    <row r="15" spans="2:24" ht="23.1" customHeight="1" x14ac:dyDescent="0.25">
      <c r="B15" s="714" t="s">
        <v>355</v>
      </c>
      <c r="C15" s="550" t="s">
        <v>418</v>
      </c>
      <c r="D15" s="68">
        <v>471019</v>
      </c>
      <c r="E15" s="68">
        <v>57081</v>
      </c>
      <c r="F15" s="120">
        <f t="shared" ref="F15:F17" si="3">E15/D15*100</f>
        <v>12.118619418749562</v>
      </c>
      <c r="G15" s="107">
        <v>446971</v>
      </c>
      <c r="H15" s="107">
        <v>58801</v>
      </c>
      <c r="I15" s="120">
        <f t="shared" si="1"/>
        <v>13.155439614650616</v>
      </c>
      <c r="J15" s="68">
        <v>446805</v>
      </c>
      <c r="K15" s="111">
        <v>58504</v>
      </c>
      <c r="L15" s="122">
        <f t="shared" si="2"/>
        <v>13.09385526124372</v>
      </c>
      <c r="N15" s="53"/>
      <c r="O15" s="118"/>
      <c r="P15" s="1023"/>
      <c r="Q15" s="53"/>
      <c r="R15" s="53"/>
      <c r="S15" s="1023"/>
      <c r="T15" s="53"/>
      <c r="U15" s="53"/>
      <c r="V15" s="1023"/>
      <c r="W15" s="1023"/>
      <c r="X15" s="1023"/>
    </row>
    <row r="16" spans="2:24" ht="23.1" customHeight="1" thickBot="1" x14ac:dyDescent="0.3">
      <c r="B16" s="714" t="s">
        <v>356</v>
      </c>
      <c r="C16" s="550" t="s">
        <v>419</v>
      </c>
      <c r="D16" s="68">
        <v>477381</v>
      </c>
      <c r="E16" s="68">
        <v>381194</v>
      </c>
      <c r="F16" s="120">
        <f t="shared" si="3"/>
        <v>79.85110425425394</v>
      </c>
      <c r="G16" s="107">
        <v>439074</v>
      </c>
      <c r="H16" s="107">
        <v>341856</v>
      </c>
      <c r="I16" s="120">
        <f t="shared" si="1"/>
        <v>77.858402000573932</v>
      </c>
      <c r="J16" s="68">
        <v>461935</v>
      </c>
      <c r="K16" s="68">
        <v>371136</v>
      </c>
      <c r="L16" s="122">
        <f t="shared" si="2"/>
        <v>80.343771309816319</v>
      </c>
      <c r="N16" s="53"/>
      <c r="O16" s="118"/>
      <c r="P16" s="1023"/>
      <c r="Q16" s="53"/>
      <c r="R16" s="53"/>
      <c r="S16" s="1023"/>
      <c r="T16" s="53"/>
      <c r="U16" s="53"/>
      <c r="V16" s="1023"/>
      <c r="W16" s="1023"/>
      <c r="X16" s="1023"/>
    </row>
    <row r="17" spans="2:24" ht="23.1" customHeight="1" thickBot="1" x14ac:dyDescent="0.3">
      <c r="B17" s="1187" t="s">
        <v>492</v>
      </c>
      <c r="C17" s="1188"/>
      <c r="D17" s="112">
        <f>SUM(D14:D16)</f>
        <v>7400278</v>
      </c>
      <c r="E17" s="112">
        <f t="shared" ref="E17" si="4">SUM(E14:E16)</f>
        <v>497837</v>
      </c>
      <c r="F17" s="121">
        <f t="shared" si="3"/>
        <v>6.7272742996952282</v>
      </c>
      <c r="G17" s="116">
        <f>SUM(G14:G16)</f>
        <v>7281540</v>
      </c>
      <c r="H17" s="116">
        <f t="shared" ref="H17" si="5">SUM(H14:H16)</f>
        <v>485248</v>
      </c>
      <c r="I17" s="121">
        <f t="shared" si="1"/>
        <v>6.664084795249356</v>
      </c>
      <c r="J17" s="116">
        <f>SUM(J14:J16)</f>
        <v>7463303</v>
      </c>
      <c r="K17" s="112">
        <f>SUM(K14:K16)</f>
        <v>510340</v>
      </c>
      <c r="L17" s="123">
        <f t="shared" si="2"/>
        <v>6.8379911682535193</v>
      </c>
      <c r="N17" s="53"/>
      <c r="O17" s="118"/>
      <c r="P17" s="1023"/>
      <c r="Q17" s="53"/>
      <c r="R17" s="53"/>
      <c r="S17" s="1023"/>
      <c r="T17" s="53"/>
      <c r="U17" s="53"/>
      <c r="V17" s="1023"/>
      <c r="W17" s="1023"/>
      <c r="X17" s="1023"/>
    </row>
    <row r="18" spans="2:24" ht="16.5" customHeight="1" x14ac:dyDescent="0.25">
      <c r="B18" s="568"/>
      <c r="C18" s="564" t="s">
        <v>493</v>
      </c>
      <c r="D18" s="290"/>
      <c r="E18" s="290"/>
      <c r="F18" s="562"/>
      <c r="G18" s="290"/>
      <c r="H18" s="290"/>
      <c r="I18" s="120"/>
      <c r="J18" s="290"/>
      <c r="K18" s="290"/>
      <c r="L18" s="122"/>
      <c r="N18" s="53"/>
      <c r="O18" s="118"/>
      <c r="P18" s="1023"/>
      <c r="Q18" s="1023"/>
      <c r="R18" s="1023"/>
      <c r="S18" s="1023"/>
      <c r="T18" s="1023"/>
      <c r="U18" s="1023"/>
      <c r="V18" s="1023"/>
      <c r="W18" s="1023"/>
      <c r="X18" s="1023"/>
    </row>
    <row r="19" spans="2:24" s="148" customFormat="1" ht="23.1" customHeight="1" x14ac:dyDescent="0.25">
      <c r="B19" s="714" t="s">
        <v>357</v>
      </c>
      <c r="C19" s="565" t="s">
        <v>417</v>
      </c>
      <c r="D19" s="149">
        <f t="shared" ref="D19:E21" si="6">D9+D14</f>
        <v>12598249</v>
      </c>
      <c r="E19" s="149">
        <f t="shared" si="6"/>
        <v>110708</v>
      </c>
      <c r="F19" s="129">
        <f>E19/D19*100</f>
        <v>0.87875703996642707</v>
      </c>
      <c r="G19" s="149">
        <f t="shared" ref="G19:H21" si="7">G9+G14</f>
        <v>12667665</v>
      </c>
      <c r="H19" s="149">
        <f t="shared" si="7"/>
        <v>163408</v>
      </c>
      <c r="I19" s="147">
        <f t="shared" si="1"/>
        <v>1.2899614885616253</v>
      </c>
      <c r="J19" s="149">
        <f t="shared" ref="J19:K21" si="8">J9+J14</f>
        <v>13434161</v>
      </c>
      <c r="K19" s="149">
        <f t="shared" si="8"/>
        <v>147602</v>
      </c>
      <c r="L19" s="150">
        <f t="shared" si="2"/>
        <v>1.0987064990511874</v>
      </c>
      <c r="N19" s="53"/>
      <c r="O19" s="118"/>
      <c r="Q19" s="1013"/>
      <c r="R19" s="1013"/>
      <c r="T19" s="1013"/>
      <c r="U19" s="1013"/>
    </row>
    <row r="20" spans="2:24" ht="23.1" customHeight="1" x14ac:dyDescent="0.25">
      <c r="B20" s="714" t="s">
        <v>358</v>
      </c>
      <c r="C20" s="566" t="s">
        <v>418</v>
      </c>
      <c r="D20" s="149">
        <f t="shared" si="6"/>
        <v>1375058</v>
      </c>
      <c r="E20" s="149">
        <f t="shared" si="6"/>
        <v>112910</v>
      </c>
      <c r="F20" s="129">
        <f t="shared" ref="F20:F22" si="9">E20/D20*100</f>
        <v>8.2112899964946937</v>
      </c>
      <c r="G20" s="149">
        <f t="shared" si="7"/>
        <v>1604165</v>
      </c>
      <c r="H20" s="149">
        <f t="shared" si="7"/>
        <v>200019</v>
      </c>
      <c r="I20" s="147">
        <f t="shared" si="1"/>
        <v>12.468729837641391</v>
      </c>
      <c r="J20" s="149">
        <f t="shared" si="8"/>
        <v>1656109</v>
      </c>
      <c r="K20" s="149">
        <f t="shared" si="8"/>
        <v>220140</v>
      </c>
      <c r="L20" s="150">
        <f t="shared" si="2"/>
        <v>13.292603325022689</v>
      </c>
      <c r="N20" s="53"/>
      <c r="O20" s="118"/>
      <c r="P20" s="148"/>
      <c r="Q20" s="53"/>
      <c r="R20" s="53"/>
      <c r="S20" s="1023"/>
      <c r="T20" s="53"/>
      <c r="U20" s="53"/>
      <c r="V20" s="1023"/>
      <c r="W20" s="1023"/>
      <c r="X20" s="1023"/>
    </row>
    <row r="21" spans="2:24" ht="23.1" customHeight="1" thickBot="1" x14ac:dyDescent="0.3">
      <c r="B21" s="714" t="s">
        <v>359</v>
      </c>
      <c r="C21" s="566" t="s">
        <v>419</v>
      </c>
      <c r="D21" s="149">
        <f t="shared" si="6"/>
        <v>1247452</v>
      </c>
      <c r="E21" s="149">
        <f t="shared" si="6"/>
        <v>897322</v>
      </c>
      <c r="F21" s="129">
        <f t="shared" si="9"/>
        <v>71.932386977615167</v>
      </c>
      <c r="G21" s="149">
        <f t="shared" si="7"/>
        <v>982821</v>
      </c>
      <c r="H21" s="149">
        <f t="shared" si="7"/>
        <v>763749</v>
      </c>
      <c r="I21" s="147">
        <f t="shared" si="1"/>
        <v>77.709877994059951</v>
      </c>
      <c r="J21" s="149">
        <f t="shared" si="8"/>
        <v>969552</v>
      </c>
      <c r="K21" s="149">
        <f t="shared" si="8"/>
        <v>770809</v>
      </c>
      <c r="L21" s="150">
        <f t="shared" si="2"/>
        <v>79.501563608759511</v>
      </c>
      <c r="N21" s="53"/>
      <c r="O21" s="118"/>
      <c r="P21" s="148"/>
      <c r="Q21" s="53"/>
      <c r="R21" s="53"/>
      <c r="S21" s="1023"/>
      <c r="T21" s="53"/>
      <c r="U21" s="53"/>
      <c r="V21" s="1023"/>
      <c r="W21" s="1023"/>
      <c r="X21" s="1023"/>
    </row>
    <row r="22" spans="2:24" ht="23.1" customHeight="1" thickBot="1" x14ac:dyDescent="0.3">
      <c r="B22" s="1198" t="s">
        <v>494</v>
      </c>
      <c r="C22" s="1199"/>
      <c r="D22" s="723">
        <f>SUM(D19:D21)</f>
        <v>15220759</v>
      </c>
      <c r="E22" s="723">
        <f>SUM(E19:E21)</f>
        <v>1120940</v>
      </c>
      <c r="F22" s="733">
        <f t="shared" si="9"/>
        <v>7.3645473264506709</v>
      </c>
      <c r="G22" s="723">
        <f>SUM(G19:G21)</f>
        <v>15254651</v>
      </c>
      <c r="H22" s="723">
        <f>SUM(H19:H21)</f>
        <v>1127176</v>
      </c>
      <c r="I22" s="121">
        <f>H22/G22*100</f>
        <v>7.3890644892498694</v>
      </c>
      <c r="J22" s="840">
        <f>SUM(J19:J21)</f>
        <v>16059822</v>
      </c>
      <c r="K22" s="840">
        <f>SUM(K19:K21)</f>
        <v>1138551</v>
      </c>
      <c r="L22" s="123">
        <f t="shared" si="2"/>
        <v>7.0894372303752808</v>
      </c>
      <c r="N22" s="53"/>
      <c r="O22" s="118"/>
      <c r="P22" s="148"/>
      <c r="Q22" s="53"/>
      <c r="R22" s="53"/>
      <c r="S22" s="1023"/>
      <c r="T22" s="53"/>
      <c r="U22" s="53"/>
      <c r="V22" s="1023"/>
      <c r="W22" s="1023"/>
      <c r="X22" s="1023"/>
    </row>
    <row r="23" spans="2:24" x14ac:dyDescent="0.25">
      <c r="O23" s="53"/>
    </row>
    <row r="24" spans="2:24" x14ac:dyDescent="0.25">
      <c r="D24" s="53"/>
      <c r="J24" s="53"/>
      <c r="K24" s="53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K10"/>
  <sheetViews>
    <sheetView workbookViewId="0">
      <selection activeCell="D13" sqref="D13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1" ht="15.75" x14ac:dyDescent="0.25">
      <c r="C2" s="2"/>
      <c r="D2" s="2"/>
      <c r="E2" s="2"/>
      <c r="F2" s="2"/>
      <c r="G2" s="2"/>
      <c r="H2" s="2"/>
      <c r="I2" s="2"/>
    </row>
    <row r="3" spans="2:11" ht="16.5" thickBot="1" x14ac:dyDescent="0.3">
      <c r="C3" s="15" t="s">
        <v>170</v>
      </c>
      <c r="D3" s="16"/>
      <c r="E3" s="16"/>
      <c r="F3" s="16"/>
      <c r="G3" s="16"/>
      <c r="H3" s="16"/>
      <c r="I3" s="30" t="s">
        <v>370</v>
      </c>
    </row>
    <row r="4" spans="2:11" ht="20.100000000000001" customHeight="1" thickBot="1" x14ac:dyDescent="0.3">
      <c r="B4" s="1157" t="s">
        <v>626</v>
      </c>
      <c r="C4" s="1158"/>
      <c r="D4" s="1158"/>
      <c r="E4" s="1158"/>
      <c r="F4" s="1158"/>
      <c r="G4" s="1158"/>
      <c r="H4" s="1158"/>
      <c r="I4" s="1159"/>
    </row>
    <row r="5" spans="2:11" ht="15.75" x14ac:dyDescent="0.25">
      <c r="B5" s="1200" t="s">
        <v>137</v>
      </c>
      <c r="C5" s="1134" t="s">
        <v>153</v>
      </c>
      <c r="D5" s="1134" t="s">
        <v>673</v>
      </c>
      <c r="E5" s="1134"/>
      <c r="F5" s="1134" t="s">
        <v>671</v>
      </c>
      <c r="G5" s="1134"/>
      <c r="H5" s="1134" t="s">
        <v>663</v>
      </c>
      <c r="I5" s="1135"/>
    </row>
    <row r="6" spans="2:11" ht="16.5" thickBot="1" x14ac:dyDescent="0.3">
      <c r="B6" s="1201"/>
      <c r="C6" s="1133"/>
      <c r="D6" s="291" t="s">
        <v>163</v>
      </c>
      <c r="E6" s="291" t="s">
        <v>164</v>
      </c>
      <c r="F6" s="291" t="s">
        <v>165</v>
      </c>
      <c r="G6" s="291" t="s">
        <v>166</v>
      </c>
      <c r="H6" s="291" t="s">
        <v>167</v>
      </c>
      <c r="I6" s="54" t="s">
        <v>47</v>
      </c>
    </row>
    <row r="7" spans="2:11" ht="15.75" thickBot="1" x14ac:dyDescent="0.3">
      <c r="B7" s="322">
        <v>1</v>
      </c>
      <c r="C7" s="329">
        <v>2</v>
      </c>
      <c r="D7" s="329">
        <v>3</v>
      </c>
      <c r="E7" s="329">
        <v>4</v>
      </c>
      <c r="F7" s="329">
        <v>5</v>
      </c>
      <c r="G7" s="329">
        <v>6</v>
      </c>
      <c r="H7" s="329">
        <v>7</v>
      </c>
      <c r="I7" s="330">
        <v>8</v>
      </c>
    </row>
    <row r="8" spans="2:11" ht="15.75" x14ac:dyDescent="0.25">
      <c r="B8" s="568" t="s">
        <v>351</v>
      </c>
      <c r="C8" s="577" t="s">
        <v>169</v>
      </c>
      <c r="D8" s="141">
        <v>182231</v>
      </c>
      <c r="E8" s="419">
        <v>14</v>
      </c>
      <c r="F8" s="141">
        <v>105962</v>
      </c>
      <c r="G8" s="419">
        <v>14</v>
      </c>
      <c r="H8" s="141">
        <v>150657</v>
      </c>
      <c r="I8" s="425">
        <v>15</v>
      </c>
      <c r="K8" s="53"/>
    </row>
    <row r="9" spans="2:11" ht="16.5" thickBot="1" x14ac:dyDescent="0.3">
      <c r="B9" s="568" t="s">
        <v>352</v>
      </c>
      <c r="C9" s="577" t="s">
        <v>168</v>
      </c>
      <c r="D9" s="141">
        <v>550</v>
      </c>
      <c r="E9" s="419">
        <v>1</v>
      </c>
      <c r="F9" s="141">
        <v>474</v>
      </c>
      <c r="G9" s="419">
        <v>1</v>
      </c>
      <c r="H9" s="141">
        <v>0</v>
      </c>
      <c r="I9" s="425">
        <v>0</v>
      </c>
      <c r="K9" s="53"/>
    </row>
    <row r="10" spans="2:11" ht="20.100000000000001" customHeight="1" thickBot="1" x14ac:dyDescent="0.3">
      <c r="B10" s="1202" t="s">
        <v>19</v>
      </c>
      <c r="C10" s="1203"/>
      <c r="D10" s="144">
        <f>D8-D9</f>
        <v>181681</v>
      </c>
      <c r="E10" s="24">
        <f>E8+E9</f>
        <v>15</v>
      </c>
      <c r="F10" s="144">
        <f>F8-F9</f>
        <v>105488</v>
      </c>
      <c r="G10" s="24">
        <f t="shared" ref="G10:I10" si="0">G8+G9</f>
        <v>15</v>
      </c>
      <c r="H10" s="144">
        <f>H8-H9</f>
        <v>150657</v>
      </c>
      <c r="I10" s="25">
        <f t="shared" si="0"/>
        <v>15</v>
      </c>
      <c r="K10" s="53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K24"/>
  <sheetViews>
    <sheetView workbookViewId="0">
      <selection activeCell="I22" sqref="I22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1" ht="16.5" thickBot="1" x14ac:dyDescent="0.3">
      <c r="C3" s="3"/>
      <c r="D3" s="4"/>
      <c r="E3" s="4"/>
      <c r="F3" s="4"/>
      <c r="G3" s="4"/>
      <c r="H3" s="30" t="s">
        <v>370</v>
      </c>
    </row>
    <row r="4" spans="2:11" ht="20.100000000000001" customHeight="1" thickBot="1" x14ac:dyDescent="0.3">
      <c r="B4" s="1146" t="s">
        <v>627</v>
      </c>
      <c r="C4" s="1147"/>
      <c r="D4" s="1147"/>
      <c r="E4" s="1147"/>
      <c r="F4" s="1147"/>
      <c r="G4" s="1147"/>
      <c r="H4" s="1148"/>
    </row>
    <row r="5" spans="2:11" ht="15.95" customHeight="1" x14ac:dyDescent="0.25">
      <c r="B5" s="1130" t="s">
        <v>137</v>
      </c>
      <c r="C5" s="1134" t="s">
        <v>171</v>
      </c>
      <c r="D5" s="1134" t="s">
        <v>671</v>
      </c>
      <c r="E5" s="1134"/>
      <c r="F5" s="1134" t="s">
        <v>672</v>
      </c>
      <c r="G5" s="1134"/>
      <c r="H5" s="573" t="s">
        <v>1</v>
      </c>
    </row>
    <row r="6" spans="2:11" ht="21" customHeight="1" thickBot="1" x14ac:dyDescent="0.3">
      <c r="B6" s="1131"/>
      <c r="C6" s="1133"/>
      <c r="D6" s="58" t="s">
        <v>172</v>
      </c>
      <c r="E6" s="576" t="s">
        <v>173</v>
      </c>
      <c r="F6" s="576" t="s">
        <v>174</v>
      </c>
      <c r="G6" s="576" t="s">
        <v>175</v>
      </c>
      <c r="H6" s="574" t="s">
        <v>458</v>
      </c>
    </row>
    <row r="7" spans="2:11" ht="16.5" customHeight="1" thickBot="1" x14ac:dyDescent="0.3">
      <c r="B7" s="322">
        <v>1</v>
      </c>
      <c r="C7" s="329">
        <v>2</v>
      </c>
      <c r="D7" s="329">
        <v>3</v>
      </c>
      <c r="E7" s="329">
        <v>4</v>
      </c>
      <c r="F7" s="329">
        <v>5</v>
      </c>
      <c r="G7" s="329">
        <v>6</v>
      </c>
      <c r="H7" s="558">
        <v>7</v>
      </c>
    </row>
    <row r="8" spans="2:11" ht="19.350000000000001" customHeight="1" x14ac:dyDescent="0.25">
      <c r="B8" s="127"/>
      <c r="C8" s="575" t="s">
        <v>495</v>
      </c>
      <c r="D8" s="212"/>
      <c r="E8" s="212"/>
      <c r="F8" s="212"/>
      <c r="G8" s="569"/>
      <c r="H8" s="571"/>
    </row>
    <row r="9" spans="2:11" ht="17.45" customHeight="1" x14ac:dyDescent="0.25">
      <c r="B9" s="265" t="s">
        <v>351</v>
      </c>
      <c r="C9" s="577" t="s">
        <v>496</v>
      </c>
      <c r="D9" s="718">
        <v>1638</v>
      </c>
      <c r="E9" s="418">
        <f>D9/D18*100</f>
        <v>0.28345917097710349</v>
      </c>
      <c r="F9" s="141">
        <v>408</v>
      </c>
      <c r="G9" s="418">
        <f>F9/F18*100</f>
        <v>6.8111703193236908E-2</v>
      </c>
      <c r="H9" s="448">
        <f>F9/D9*100</f>
        <v>24.908424908424909</v>
      </c>
      <c r="J9" s="53"/>
      <c r="K9" s="1023"/>
    </row>
    <row r="10" spans="2:11" ht="15.75" x14ac:dyDescent="0.25">
      <c r="B10" s="265" t="s">
        <v>352</v>
      </c>
      <c r="C10" s="417" t="s">
        <v>497</v>
      </c>
      <c r="D10" s="718">
        <v>313259</v>
      </c>
      <c r="E10" s="418">
        <f>D10/D18*100</f>
        <v>54.210095507397106</v>
      </c>
      <c r="F10" s="141">
        <v>308590</v>
      </c>
      <c r="G10" s="418">
        <f>F10/F18*100</f>
        <v>51.516153157845537</v>
      </c>
      <c r="H10" s="448">
        <f t="shared" ref="H10:H18" si="0">F10/D10*100</f>
        <v>98.509540029177131</v>
      </c>
      <c r="J10" s="53"/>
      <c r="K10" s="1023"/>
    </row>
    <row r="11" spans="2:11" ht="16.5" thickBot="1" x14ac:dyDescent="0.3">
      <c r="B11" s="265" t="s">
        <v>353</v>
      </c>
      <c r="C11" s="417" t="s">
        <v>498</v>
      </c>
      <c r="D11" s="718">
        <v>34744</v>
      </c>
      <c r="E11" s="418">
        <f>D11/D18*100</f>
        <v>6.0125185814581705</v>
      </c>
      <c r="F11" s="141">
        <v>36411</v>
      </c>
      <c r="G11" s="418">
        <f>F11/F18*100</f>
        <v>6.0784686886493846</v>
      </c>
      <c r="H11" s="448">
        <f t="shared" si="0"/>
        <v>104.79795072530509</v>
      </c>
      <c r="J11" s="53"/>
      <c r="K11" s="1023"/>
    </row>
    <row r="12" spans="2:11" ht="16.5" thickBot="1" x14ac:dyDescent="0.3">
      <c r="B12" s="1202" t="s">
        <v>176</v>
      </c>
      <c r="C12" s="1203"/>
      <c r="D12" s="175">
        <f>SUM(D9:D11)</f>
        <v>349641</v>
      </c>
      <c r="E12" s="90">
        <f>D12/D18*100</f>
        <v>60.506073259832384</v>
      </c>
      <c r="F12" s="144">
        <f>SUM(F9:F11)</f>
        <v>345409</v>
      </c>
      <c r="G12" s="90">
        <f>F12/F18*100</f>
        <v>57.662733549688149</v>
      </c>
      <c r="H12" s="44">
        <f t="shared" si="0"/>
        <v>98.789615634322061</v>
      </c>
      <c r="J12" s="53"/>
      <c r="K12" s="1023"/>
    </row>
    <row r="13" spans="2:11" ht="15.75" x14ac:dyDescent="0.25">
      <c r="B13" s="127"/>
      <c r="C13" s="575" t="s">
        <v>499</v>
      </c>
      <c r="D13" s="686"/>
      <c r="E13" s="418"/>
      <c r="F13" s="570"/>
      <c r="G13" s="418"/>
      <c r="H13" s="448"/>
      <c r="J13" s="53"/>
      <c r="K13" s="1023"/>
    </row>
    <row r="14" spans="2:11" ht="16.350000000000001" customHeight="1" x14ac:dyDescent="0.25">
      <c r="B14" s="265" t="s">
        <v>354</v>
      </c>
      <c r="C14" s="417" t="s">
        <v>500</v>
      </c>
      <c r="D14" s="718">
        <v>147046</v>
      </c>
      <c r="E14" s="418">
        <f>D14/D18*100</f>
        <v>25.446603941086178</v>
      </c>
      <c r="F14" s="141">
        <v>165371</v>
      </c>
      <c r="G14" s="418">
        <f>F14/F18*100</f>
        <v>27.607108992080342</v>
      </c>
      <c r="H14" s="448">
        <f t="shared" si="0"/>
        <v>112.46208669395972</v>
      </c>
      <c r="J14" s="53"/>
      <c r="K14" s="1023"/>
    </row>
    <row r="15" spans="2:11" ht="16.350000000000001" customHeight="1" x14ac:dyDescent="0.25">
      <c r="B15" s="265" t="s">
        <v>355</v>
      </c>
      <c r="C15" s="417" t="s">
        <v>501</v>
      </c>
      <c r="D15" s="718">
        <v>25496</v>
      </c>
      <c r="E15" s="418">
        <f>D15/D18*100</f>
        <v>4.4121337138169903</v>
      </c>
      <c r="F15" s="141">
        <v>30338</v>
      </c>
      <c r="G15" s="418">
        <f>F15/F18*100</f>
        <v>5.0646393418539732</v>
      </c>
      <c r="H15" s="448">
        <f t="shared" si="0"/>
        <v>118.99121430812676</v>
      </c>
      <c r="J15" s="53"/>
      <c r="K15" s="1023"/>
    </row>
    <row r="16" spans="2:11" ht="16.5" thickBot="1" x14ac:dyDescent="0.3">
      <c r="B16" s="265" t="s">
        <v>356</v>
      </c>
      <c r="C16" s="417" t="s">
        <v>502</v>
      </c>
      <c r="D16" s="718">
        <v>55678</v>
      </c>
      <c r="E16" s="418">
        <f>D16/D18*100</f>
        <v>9.6351890852644484</v>
      </c>
      <c r="F16" s="141">
        <v>57898</v>
      </c>
      <c r="G16" s="418">
        <f>F16/F18*100</f>
        <v>9.6655181163775268</v>
      </c>
      <c r="H16" s="448">
        <f t="shared" si="0"/>
        <v>103.98721218434571</v>
      </c>
      <c r="J16" s="53"/>
      <c r="K16" s="1023"/>
    </row>
    <row r="17" spans="2:11" ht="16.5" thickBot="1" x14ac:dyDescent="0.3">
      <c r="B17" s="1202" t="s">
        <v>421</v>
      </c>
      <c r="C17" s="1203"/>
      <c r="D17" s="144">
        <f>SUM(D14:D16)</f>
        <v>228220</v>
      </c>
      <c r="E17" s="90">
        <f>D17/D18*100</f>
        <v>39.493926740167616</v>
      </c>
      <c r="F17" s="144">
        <f>SUM(F14:F16)</f>
        <v>253607</v>
      </c>
      <c r="G17" s="90">
        <f>F17/F18*100</f>
        <v>42.337266450311844</v>
      </c>
      <c r="H17" s="44">
        <f t="shared" si="0"/>
        <v>111.12391552011218</v>
      </c>
      <c r="J17" s="53"/>
      <c r="K17" s="1023"/>
    </row>
    <row r="18" spans="2:11" ht="16.5" thickBot="1" x14ac:dyDescent="0.3">
      <c r="B18" s="1202" t="s">
        <v>422</v>
      </c>
      <c r="C18" s="1203"/>
      <c r="D18" s="254">
        <f>D12+D17</f>
        <v>577861</v>
      </c>
      <c r="E18" s="42">
        <f>E12+E17</f>
        <v>100</v>
      </c>
      <c r="F18" s="254">
        <f>F12+F17</f>
        <v>599016</v>
      </c>
      <c r="G18" s="42">
        <f>G12+G17</f>
        <v>100</v>
      </c>
      <c r="H18" s="39">
        <f t="shared" si="0"/>
        <v>103.66091499512859</v>
      </c>
      <c r="J18" s="53"/>
      <c r="K18" s="1023"/>
    </row>
    <row r="19" spans="2:11" x14ac:dyDescent="0.25">
      <c r="C19" s="21"/>
      <c r="D19" s="21"/>
      <c r="E19" s="21"/>
      <c r="F19" s="21"/>
      <c r="G19" s="21"/>
      <c r="H19" s="21"/>
    </row>
    <row r="20" spans="2:11" x14ac:dyDescent="0.25">
      <c r="F20" s="53"/>
    </row>
    <row r="21" spans="2:11" x14ac:dyDescent="0.25">
      <c r="D21" s="53"/>
      <c r="F21" s="106"/>
    </row>
    <row r="22" spans="2:11" x14ac:dyDescent="0.25">
      <c r="D22" s="53"/>
    </row>
    <row r="23" spans="2:11" x14ac:dyDescent="0.25">
      <c r="D23" s="53"/>
    </row>
    <row r="24" spans="2:11" x14ac:dyDescent="0.25">
      <c r="D24" s="53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N15"/>
  <sheetViews>
    <sheetView workbookViewId="0"/>
  </sheetViews>
  <sheetFormatPr defaultColWidth="9.140625" defaultRowHeight="15" x14ac:dyDescent="0.25"/>
  <cols>
    <col min="1" max="1" width="9.140625" style="19"/>
    <col min="2" max="2" width="7.140625" style="19" customWidth="1"/>
    <col min="3" max="3" width="45.7109375" style="19" customWidth="1"/>
    <col min="4" max="5" width="13.85546875" style="19" customWidth="1"/>
    <col min="6" max="6" width="10.42578125" style="19" customWidth="1"/>
    <col min="7" max="7" width="12.42578125" style="19" customWidth="1"/>
    <col min="8" max="16384" width="9.140625" style="19"/>
  </cols>
  <sheetData>
    <row r="2" spans="2:14" x14ac:dyDescent="0.25">
      <c r="I2" s="315"/>
    </row>
    <row r="3" spans="2:14" ht="15.75" thickBot="1" x14ac:dyDescent="0.3"/>
    <row r="4" spans="2:14" ht="20.100000000000001" customHeight="1" thickBot="1" x14ac:dyDescent="0.3">
      <c r="B4" s="1066" t="s">
        <v>725</v>
      </c>
      <c r="C4" s="1067"/>
      <c r="D4" s="1067"/>
      <c r="E4" s="1067"/>
      <c r="F4" s="1067"/>
      <c r="G4" s="1068"/>
    </row>
    <row r="5" spans="2:14" ht="64.5" customHeight="1" thickBot="1" x14ac:dyDescent="0.3">
      <c r="B5" s="100" t="s">
        <v>137</v>
      </c>
      <c r="C5" s="232" t="s">
        <v>90</v>
      </c>
      <c r="D5" s="232" t="s">
        <v>460</v>
      </c>
      <c r="E5" s="233" t="s">
        <v>348</v>
      </c>
      <c r="F5" s="232" t="s">
        <v>349</v>
      </c>
      <c r="G5" s="100" t="s">
        <v>350</v>
      </c>
    </row>
    <row r="6" spans="2:14" ht="15" customHeight="1" thickBot="1" x14ac:dyDescent="0.3">
      <c r="B6" s="234">
        <v>1</v>
      </c>
      <c r="C6" s="235">
        <v>2</v>
      </c>
      <c r="D6" s="235">
        <v>3</v>
      </c>
      <c r="E6" s="235">
        <v>4</v>
      </c>
      <c r="F6" s="235">
        <v>5</v>
      </c>
      <c r="G6" s="1026">
        <v>6</v>
      </c>
      <c r="J6" s="817"/>
    </row>
    <row r="7" spans="2:14" ht="16.5" thickBot="1" x14ac:dyDescent="0.3">
      <c r="B7" s="1027"/>
      <c r="C7" s="1062" t="s">
        <v>530</v>
      </c>
      <c r="D7" s="1062"/>
      <c r="E7" s="1062"/>
      <c r="F7" s="1062"/>
      <c r="G7" s="1063"/>
    </row>
    <row r="8" spans="2:14" ht="15.75" x14ac:dyDescent="0.25">
      <c r="B8" s="339" t="s">
        <v>351</v>
      </c>
      <c r="C8" s="1031" t="s">
        <v>723</v>
      </c>
      <c r="D8" s="1024">
        <v>408</v>
      </c>
      <c r="E8" s="1024">
        <v>123</v>
      </c>
      <c r="F8" s="1024">
        <v>23845</v>
      </c>
      <c r="G8" s="1033">
        <v>1247</v>
      </c>
      <c r="J8" s="817"/>
      <c r="K8" s="817"/>
      <c r="L8" s="817"/>
      <c r="M8" s="817"/>
      <c r="N8" s="817"/>
    </row>
    <row r="9" spans="2:14" ht="16.5" thickBot="1" x14ac:dyDescent="0.3">
      <c r="B9" s="337" t="s">
        <v>352</v>
      </c>
      <c r="C9" s="342" t="s">
        <v>724</v>
      </c>
      <c r="D9" s="1034">
        <v>10</v>
      </c>
      <c r="E9" s="1034">
        <v>18</v>
      </c>
      <c r="F9" s="1035">
        <v>551</v>
      </c>
      <c r="G9" s="1036">
        <v>38</v>
      </c>
      <c r="J9" s="817"/>
      <c r="K9" s="817"/>
      <c r="L9" s="817"/>
      <c r="M9" s="817"/>
      <c r="N9" s="817"/>
    </row>
    <row r="10" spans="2:14" ht="16.5" thickBot="1" x14ac:dyDescent="0.3">
      <c r="B10" s="1069" t="s">
        <v>61</v>
      </c>
      <c r="C10" s="1070"/>
      <c r="D10" s="1028">
        <f>SUM(D8:D9)</f>
        <v>418</v>
      </c>
      <c r="E10" s="1028">
        <f>SUM(E8:E9)</f>
        <v>141</v>
      </c>
      <c r="F10" s="1029">
        <f>SUM(F8:F9)</f>
        <v>24396</v>
      </c>
      <c r="G10" s="1030">
        <f>SUM(G8:G9)</f>
        <v>1285</v>
      </c>
      <c r="J10" s="817"/>
      <c r="K10" s="817"/>
      <c r="L10" s="61"/>
      <c r="M10" s="61"/>
      <c r="N10" s="817"/>
    </row>
    <row r="11" spans="2:14" ht="16.5" customHeight="1" thickBot="1" x14ac:dyDescent="0.3">
      <c r="B11" s="339"/>
      <c r="C11" s="1064" t="s">
        <v>663</v>
      </c>
      <c r="D11" s="1064"/>
      <c r="E11" s="1064"/>
      <c r="F11" s="1064"/>
      <c r="G11" s="1065"/>
      <c r="J11" s="817"/>
      <c r="K11" s="817"/>
      <c r="L11" s="817"/>
      <c r="M11" s="817"/>
      <c r="N11" s="817"/>
    </row>
    <row r="12" spans="2:14" ht="15.75" x14ac:dyDescent="0.25">
      <c r="B12" s="339" t="s">
        <v>351</v>
      </c>
      <c r="C12" s="340" t="s">
        <v>723</v>
      </c>
      <c r="D12" s="1024">
        <v>408</v>
      </c>
      <c r="E12" s="728">
        <v>116</v>
      </c>
      <c r="F12" s="728">
        <v>23890</v>
      </c>
      <c r="G12" s="1025">
        <v>1254</v>
      </c>
      <c r="J12" s="817"/>
      <c r="K12" s="817"/>
      <c r="L12" s="61"/>
      <c r="M12" s="61"/>
      <c r="N12" s="817"/>
    </row>
    <row r="13" spans="2:14" ht="16.5" thickBot="1" x14ac:dyDescent="0.3">
      <c r="B13" s="341" t="s">
        <v>352</v>
      </c>
      <c r="C13" s="338" t="s">
        <v>724</v>
      </c>
      <c r="D13" s="906">
        <v>10</v>
      </c>
      <c r="E13" s="718">
        <v>18</v>
      </c>
      <c r="F13" s="718">
        <v>483</v>
      </c>
      <c r="G13" s="907">
        <v>37</v>
      </c>
      <c r="J13" s="817"/>
      <c r="K13" s="817"/>
      <c r="L13" s="817"/>
      <c r="M13" s="817"/>
      <c r="N13" s="817"/>
    </row>
    <row r="14" spans="2:14" ht="16.5" thickBot="1" x14ac:dyDescent="0.3">
      <c r="B14" s="1069" t="s">
        <v>61</v>
      </c>
      <c r="C14" s="1070"/>
      <c r="D14" s="1032">
        <f>SUM(D12:D13)</f>
        <v>418</v>
      </c>
      <c r="E14" s="1032">
        <f>SUM(E12:E13)</f>
        <v>134</v>
      </c>
      <c r="F14" s="1032">
        <f>SUM(F12:F13)</f>
        <v>24373</v>
      </c>
      <c r="G14" s="1030">
        <f>SUM(G12:G13)</f>
        <v>1291</v>
      </c>
      <c r="J14" s="817"/>
      <c r="K14" s="817"/>
      <c r="L14" s="61"/>
      <c r="M14" s="61"/>
      <c r="N14" s="817"/>
    </row>
    <row r="15" spans="2:14" ht="15.75" x14ac:dyDescent="0.25">
      <c r="B15" s="12"/>
      <c r="C15" s="12"/>
      <c r="D15" s="12"/>
      <c r="E15" s="12"/>
      <c r="F15" s="12"/>
      <c r="G15" s="12"/>
    </row>
  </sheetData>
  <mergeCells count="5">
    <mergeCell ref="C7:G7"/>
    <mergeCell ref="C11:G11"/>
    <mergeCell ref="B4:G4"/>
    <mergeCell ref="B10:C10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K22"/>
  <sheetViews>
    <sheetView workbookViewId="0">
      <selection activeCell="J9" sqref="J9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3" spans="2:11" ht="16.5" thickBot="1" x14ac:dyDescent="0.3">
      <c r="H3" s="27" t="s">
        <v>368</v>
      </c>
    </row>
    <row r="4" spans="2:11" ht="20.100000000000001" customHeight="1" thickBot="1" x14ac:dyDescent="0.3">
      <c r="B4" s="1157" t="s">
        <v>628</v>
      </c>
      <c r="C4" s="1158"/>
      <c r="D4" s="1158"/>
      <c r="E4" s="1158"/>
      <c r="F4" s="1158"/>
      <c r="G4" s="1158"/>
      <c r="H4" s="1159"/>
    </row>
    <row r="5" spans="2:11" ht="15.95" customHeight="1" x14ac:dyDescent="0.25">
      <c r="B5" s="1130" t="s">
        <v>137</v>
      </c>
      <c r="C5" s="1134" t="s">
        <v>178</v>
      </c>
      <c r="D5" s="1134" t="s">
        <v>671</v>
      </c>
      <c r="E5" s="1134"/>
      <c r="F5" s="1204" t="s">
        <v>663</v>
      </c>
      <c r="G5" s="1204"/>
      <c r="H5" s="578" t="s">
        <v>1</v>
      </c>
    </row>
    <row r="6" spans="2:11" ht="15.95" customHeight="1" thickBot="1" x14ac:dyDescent="0.3">
      <c r="B6" s="1131"/>
      <c r="C6" s="1133"/>
      <c r="D6" s="291" t="s">
        <v>172</v>
      </c>
      <c r="E6" s="291" t="s">
        <v>64</v>
      </c>
      <c r="F6" s="291" t="s">
        <v>174</v>
      </c>
      <c r="G6" s="291" t="s">
        <v>64</v>
      </c>
      <c r="H6" s="579" t="s">
        <v>458</v>
      </c>
    </row>
    <row r="7" spans="2:11" ht="15.75" thickBot="1" x14ac:dyDescent="0.3">
      <c r="B7" s="322">
        <v>1</v>
      </c>
      <c r="C7" s="329">
        <v>2</v>
      </c>
      <c r="D7" s="329">
        <v>3</v>
      </c>
      <c r="E7" s="329">
        <v>4</v>
      </c>
      <c r="F7" s="329">
        <v>5</v>
      </c>
      <c r="G7" s="329">
        <v>6</v>
      </c>
      <c r="H7" s="330">
        <v>7</v>
      </c>
    </row>
    <row r="8" spans="2:11" ht="15.75" x14ac:dyDescent="0.25">
      <c r="B8" s="127"/>
      <c r="C8" s="575" t="s">
        <v>503</v>
      </c>
      <c r="D8" s="212"/>
      <c r="E8" s="575"/>
      <c r="F8" s="212"/>
      <c r="G8" s="569"/>
      <c r="H8" s="571"/>
      <c r="J8" s="53"/>
      <c r="K8" s="1002"/>
    </row>
    <row r="9" spans="2:11" ht="15.75" x14ac:dyDescent="0.25">
      <c r="B9" s="289" t="s">
        <v>351</v>
      </c>
      <c r="C9" s="417" t="s">
        <v>38</v>
      </c>
      <c r="D9" s="718">
        <v>46650</v>
      </c>
      <c r="E9" s="418">
        <f>D9/D20*100</f>
        <v>9.8751476509214697</v>
      </c>
      <c r="F9" s="141">
        <v>40357</v>
      </c>
      <c r="G9" s="418">
        <f>F9/F20*100</f>
        <v>9.0214084368510346</v>
      </c>
      <c r="H9" s="448">
        <f>F9/D9*100</f>
        <v>86.510182207931408</v>
      </c>
      <c r="J9" s="53"/>
      <c r="K9" s="1023"/>
    </row>
    <row r="10" spans="2:11" ht="31.5" x14ac:dyDescent="0.25">
      <c r="B10" s="289" t="s">
        <v>352</v>
      </c>
      <c r="C10" s="417" t="s">
        <v>504</v>
      </c>
      <c r="D10" s="718">
        <v>4505</v>
      </c>
      <c r="E10" s="418">
        <f>D10/D20*100</f>
        <v>0.95364501966562087</v>
      </c>
      <c r="F10" s="141">
        <v>3540</v>
      </c>
      <c r="G10" s="418">
        <f>F10/F20*100</f>
        <v>0.79133200848558272</v>
      </c>
      <c r="H10" s="448">
        <f>F10/D10*100</f>
        <v>78.579356270810209</v>
      </c>
      <c r="J10" s="53"/>
      <c r="K10" s="1023"/>
    </row>
    <row r="11" spans="2:11" ht="16.5" thickBot="1" x14ac:dyDescent="0.3">
      <c r="B11" s="289" t="s">
        <v>353</v>
      </c>
      <c r="C11" s="417" t="s">
        <v>505</v>
      </c>
      <c r="D11" s="718">
        <v>15615</v>
      </c>
      <c r="E11" s="418">
        <f>D11/D20*100</f>
        <v>3.3054754677200155</v>
      </c>
      <c r="F11" s="141">
        <v>15848</v>
      </c>
      <c r="G11" s="418">
        <f>F11/F20*100</f>
        <v>3.5426637487230273</v>
      </c>
      <c r="H11" s="448">
        <f>F11/D11*100</f>
        <v>101.49215497918669</v>
      </c>
      <c r="J11" s="53"/>
      <c r="K11" s="1023"/>
    </row>
    <row r="12" spans="2:11" ht="16.5" thickBot="1" x14ac:dyDescent="0.3">
      <c r="B12" s="1202" t="s">
        <v>176</v>
      </c>
      <c r="C12" s="1203"/>
      <c r="D12" s="801">
        <f>SUM(D9:D11)</f>
        <v>66770</v>
      </c>
      <c r="E12" s="90">
        <f>D12/D20*100</f>
        <v>14.134268138307105</v>
      </c>
      <c r="F12" s="144">
        <f>SUM(F9:F11)</f>
        <v>59745</v>
      </c>
      <c r="G12" s="90">
        <f>F12/F20*100</f>
        <v>13.355404194059645</v>
      </c>
      <c r="H12" s="44">
        <f>F12/D12*100</f>
        <v>89.478807847835853</v>
      </c>
      <c r="J12" s="53"/>
      <c r="K12" s="1023"/>
    </row>
    <row r="13" spans="2:11" ht="15.75" x14ac:dyDescent="0.25">
      <c r="B13" s="127"/>
      <c r="C13" s="575" t="s">
        <v>506</v>
      </c>
      <c r="D13" s="802"/>
      <c r="E13" s="418"/>
      <c r="F13" s="570"/>
      <c r="G13" s="418"/>
      <c r="H13" s="448"/>
      <c r="J13" s="53"/>
      <c r="K13" s="1023"/>
    </row>
    <row r="14" spans="2:11" ht="35.25" customHeight="1" x14ac:dyDescent="0.25">
      <c r="B14" s="289" t="s">
        <v>354</v>
      </c>
      <c r="C14" s="417" t="s">
        <v>507</v>
      </c>
      <c r="D14" s="718">
        <v>82714</v>
      </c>
      <c r="E14" s="418">
        <f>D14/D20*100</f>
        <v>17.509388270060416</v>
      </c>
      <c r="F14" s="141">
        <v>50331</v>
      </c>
      <c r="G14" s="418">
        <f>F14/F20*100</f>
        <v>11.250997547764934</v>
      </c>
      <c r="H14" s="448">
        <f t="shared" ref="H14:H20" si="0">F14/D14*100</f>
        <v>60.849432985951587</v>
      </c>
      <c r="J14" s="53"/>
      <c r="K14" s="1023"/>
    </row>
    <row r="15" spans="2:11" ht="15.75" x14ac:dyDescent="0.25">
      <c r="B15" s="289" t="s">
        <v>355</v>
      </c>
      <c r="C15" s="417" t="s">
        <v>179</v>
      </c>
      <c r="D15" s="718">
        <v>128211</v>
      </c>
      <c r="E15" s="418">
        <f>D15/D20*100</f>
        <v>27.14046206800198</v>
      </c>
      <c r="F15" s="141">
        <v>130623</v>
      </c>
      <c r="G15" s="418">
        <f>F15/F20*100</f>
        <v>29.19948049277183</v>
      </c>
      <c r="H15" s="448">
        <f t="shared" si="0"/>
        <v>101.88127383765824</v>
      </c>
      <c r="J15" s="53"/>
      <c r="K15" s="1023"/>
    </row>
    <row r="16" spans="2:11" ht="15" customHeight="1" x14ac:dyDescent="0.25">
      <c r="B16" s="289" t="s">
        <v>356</v>
      </c>
      <c r="C16" s="417" t="s">
        <v>180</v>
      </c>
      <c r="D16" s="718">
        <v>78778</v>
      </c>
      <c r="E16" s="418">
        <f>D16/D20*100</f>
        <v>16.676192532567878</v>
      </c>
      <c r="F16" s="141">
        <v>85479</v>
      </c>
      <c r="G16" s="418">
        <f>F16/F20*100</f>
        <v>19.107985523542126</v>
      </c>
      <c r="H16" s="448">
        <f t="shared" si="0"/>
        <v>108.50618192896493</v>
      </c>
      <c r="J16" s="53"/>
      <c r="K16" s="1023"/>
    </row>
    <row r="17" spans="2:11" ht="15.75" x14ac:dyDescent="0.25">
      <c r="B17" s="289" t="s">
        <v>357</v>
      </c>
      <c r="C17" s="417" t="s">
        <v>181</v>
      </c>
      <c r="D17" s="718">
        <v>65320</v>
      </c>
      <c r="E17" s="418">
        <f>D17/D20*100</f>
        <v>13.827323570379214</v>
      </c>
      <c r="F17" s="141">
        <v>72009</v>
      </c>
      <c r="G17" s="418">
        <f>F17/F20*100</f>
        <v>16.096900169219865</v>
      </c>
      <c r="H17" s="448">
        <f t="shared" si="0"/>
        <v>110.24035517452542</v>
      </c>
      <c r="J17" s="53"/>
      <c r="K17" s="1023"/>
    </row>
    <row r="18" spans="2:11" ht="16.5" thickBot="1" x14ac:dyDescent="0.3">
      <c r="B18" s="289" t="s">
        <v>358</v>
      </c>
      <c r="C18" s="417" t="s">
        <v>182</v>
      </c>
      <c r="D18" s="718">
        <v>50605</v>
      </c>
      <c r="E18" s="418">
        <f>D18/D20*100</f>
        <v>10.712365420683406</v>
      </c>
      <c r="F18" s="141">
        <v>49160</v>
      </c>
      <c r="G18" s="418">
        <f>F18/F20*100</f>
        <v>10.989232072641595</v>
      </c>
      <c r="H18" s="448">
        <f t="shared" si="0"/>
        <v>97.144550933702206</v>
      </c>
      <c r="J18" s="53"/>
      <c r="K18" s="1023"/>
    </row>
    <row r="19" spans="2:11" ht="16.5" thickBot="1" x14ac:dyDescent="0.3">
      <c r="B19" s="1202" t="s">
        <v>177</v>
      </c>
      <c r="C19" s="1203"/>
      <c r="D19" s="580">
        <f>SUM(D14:D18)</f>
        <v>405628</v>
      </c>
      <c r="E19" s="90">
        <f>D19/D20*100</f>
        <v>85.865731861692893</v>
      </c>
      <c r="F19" s="144">
        <f>SUM(F14:F18)</f>
        <v>387602</v>
      </c>
      <c r="G19" s="90">
        <f>F19/F20*100</f>
        <v>86.644595805940355</v>
      </c>
      <c r="H19" s="44">
        <f t="shared" si="0"/>
        <v>95.55602670427092</v>
      </c>
      <c r="J19" s="53"/>
      <c r="K19" s="1023"/>
    </row>
    <row r="20" spans="2:11" ht="16.5" thickBot="1" x14ac:dyDescent="0.3">
      <c r="B20" s="1202" t="s">
        <v>183</v>
      </c>
      <c r="C20" s="1203"/>
      <c r="D20" s="581">
        <f>D12+D19</f>
        <v>472398</v>
      </c>
      <c r="E20" s="42">
        <f>E12+E19</f>
        <v>100</v>
      </c>
      <c r="F20" s="254">
        <f>F12+F19</f>
        <v>447347</v>
      </c>
      <c r="G20" s="42">
        <f>G12+G19</f>
        <v>100</v>
      </c>
      <c r="H20" s="39">
        <f t="shared" si="0"/>
        <v>94.697056295750613</v>
      </c>
      <c r="J20" s="53"/>
      <c r="K20" s="1023"/>
    </row>
    <row r="22" spans="2:11" x14ac:dyDescent="0.25">
      <c r="F22" s="53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K24"/>
  <sheetViews>
    <sheetView workbookViewId="0">
      <selection activeCell="E25" sqref="E25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9" width="10.140625" bestFit="1" customWidth="1"/>
  </cols>
  <sheetData>
    <row r="2" spans="2:11" ht="15.75" x14ac:dyDescent="0.25">
      <c r="C2" s="17"/>
      <c r="D2" s="4"/>
      <c r="E2" s="4"/>
      <c r="F2" s="30"/>
    </row>
    <row r="3" spans="2:11" ht="16.5" thickBot="1" x14ac:dyDescent="0.3">
      <c r="F3" s="30" t="s">
        <v>344</v>
      </c>
    </row>
    <row r="4" spans="2:11" ht="20.100000000000001" customHeight="1" thickBot="1" x14ac:dyDescent="0.3">
      <c r="B4" s="1157" t="s">
        <v>629</v>
      </c>
      <c r="C4" s="1158"/>
      <c r="D4" s="1158"/>
      <c r="E4" s="1158"/>
      <c r="F4" s="1159"/>
    </row>
    <row r="5" spans="2:11" ht="20.100000000000001" customHeight="1" thickBot="1" x14ac:dyDescent="0.3">
      <c r="B5" s="541" t="s">
        <v>137</v>
      </c>
      <c r="C5" s="24" t="s">
        <v>90</v>
      </c>
      <c r="D5" s="582" t="s">
        <v>668</v>
      </c>
      <c r="E5" s="582" t="s">
        <v>669</v>
      </c>
      <c r="F5" s="25" t="s">
        <v>670</v>
      </c>
    </row>
    <row r="6" spans="2:11" s="315" customFormat="1" ht="15.75" customHeight="1" thickBot="1" x14ac:dyDescent="0.25">
      <c r="B6" s="806">
        <v>1</v>
      </c>
      <c r="C6" s="807">
        <v>2</v>
      </c>
      <c r="D6" s="808">
        <v>3</v>
      </c>
      <c r="E6" s="808">
        <v>4</v>
      </c>
      <c r="F6" s="809">
        <v>5</v>
      </c>
    </row>
    <row r="7" spans="2:11" ht="15.75" x14ac:dyDescent="0.25">
      <c r="B7" s="288" t="s">
        <v>351</v>
      </c>
      <c r="C7" s="420" t="s">
        <v>334</v>
      </c>
      <c r="D7" s="728">
        <v>181681</v>
      </c>
      <c r="E7" s="728">
        <v>105488</v>
      </c>
      <c r="F7" s="810">
        <v>150657</v>
      </c>
      <c r="H7" s="53"/>
      <c r="I7" s="53"/>
      <c r="J7" s="53"/>
      <c r="K7" s="1023"/>
    </row>
    <row r="8" spans="2:11" ht="15.75" x14ac:dyDescent="0.25">
      <c r="B8" s="289" t="s">
        <v>352</v>
      </c>
      <c r="C8" s="417" t="s">
        <v>335</v>
      </c>
      <c r="D8" s="724">
        <v>22617958</v>
      </c>
      <c r="E8" s="685">
        <v>23741273</v>
      </c>
      <c r="F8" s="55">
        <v>24558433</v>
      </c>
      <c r="H8" s="53"/>
      <c r="I8" s="53"/>
      <c r="J8" s="53"/>
      <c r="K8" s="1023"/>
    </row>
    <row r="9" spans="2:11" ht="15.75" x14ac:dyDescent="0.25">
      <c r="B9" s="289" t="s">
        <v>353</v>
      </c>
      <c r="C9" s="417" t="s">
        <v>336</v>
      </c>
      <c r="D9" s="724">
        <v>3069157</v>
      </c>
      <c r="E9" s="685">
        <v>2950906</v>
      </c>
      <c r="F9" s="55">
        <v>3146082</v>
      </c>
      <c r="H9" s="53"/>
      <c r="I9" s="53"/>
      <c r="J9" s="53"/>
      <c r="K9" s="1023"/>
    </row>
    <row r="10" spans="2:11" ht="15.75" x14ac:dyDescent="0.25">
      <c r="B10" s="289" t="s">
        <v>354</v>
      </c>
      <c r="C10" s="417" t="s">
        <v>337</v>
      </c>
      <c r="D10" s="724">
        <v>527035</v>
      </c>
      <c r="E10" s="685">
        <v>511091</v>
      </c>
      <c r="F10" s="55">
        <v>539271</v>
      </c>
      <c r="H10" s="53"/>
      <c r="I10" s="53"/>
      <c r="J10" s="53"/>
      <c r="K10" s="1023"/>
    </row>
    <row r="11" spans="2:11" ht="15.75" x14ac:dyDescent="0.25">
      <c r="B11" s="289" t="s">
        <v>355</v>
      </c>
      <c r="C11" s="417" t="s">
        <v>338</v>
      </c>
      <c r="D11" s="724">
        <v>303052</v>
      </c>
      <c r="E11" s="685">
        <v>282871</v>
      </c>
      <c r="F11" s="55">
        <v>285664</v>
      </c>
      <c r="H11" s="53"/>
      <c r="I11" s="53"/>
      <c r="J11" s="53"/>
      <c r="K11" s="1023"/>
    </row>
    <row r="12" spans="2:11" ht="15.75" x14ac:dyDescent="0.25">
      <c r="B12" s="289" t="s">
        <v>356</v>
      </c>
      <c r="C12" s="417" t="s">
        <v>272</v>
      </c>
      <c r="D12" s="724">
        <v>223983</v>
      </c>
      <c r="E12" s="685">
        <v>228220</v>
      </c>
      <c r="F12" s="55">
        <v>253607</v>
      </c>
      <c r="H12" s="53"/>
      <c r="I12" s="53"/>
      <c r="J12" s="53"/>
      <c r="K12" s="1023"/>
    </row>
    <row r="13" spans="2:11" ht="15.75" x14ac:dyDescent="0.25">
      <c r="B13" s="289" t="s">
        <v>357</v>
      </c>
      <c r="C13" s="417" t="s">
        <v>273</v>
      </c>
      <c r="D13" s="724">
        <v>257928</v>
      </c>
      <c r="E13" s="685">
        <v>257594</v>
      </c>
      <c r="F13" s="55">
        <v>265262</v>
      </c>
      <c r="H13" s="53"/>
      <c r="I13" s="53"/>
      <c r="J13" s="53"/>
      <c r="K13" s="1023"/>
    </row>
    <row r="14" spans="2:11" ht="15.75" x14ac:dyDescent="0.25">
      <c r="B14" s="289" t="s">
        <v>358</v>
      </c>
      <c r="C14" s="417" t="s">
        <v>339</v>
      </c>
      <c r="D14" s="724">
        <v>86369</v>
      </c>
      <c r="E14" s="685">
        <v>148034</v>
      </c>
      <c r="F14" s="55">
        <v>122340</v>
      </c>
      <c r="H14" s="53"/>
      <c r="I14" s="53"/>
      <c r="J14" s="53"/>
      <c r="K14" s="1023"/>
    </row>
    <row r="15" spans="2:11" ht="15.75" x14ac:dyDescent="0.25">
      <c r="B15" s="289" t="s">
        <v>359</v>
      </c>
      <c r="C15" s="417" t="s">
        <v>181</v>
      </c>
      <c r="D15" s="724">
        <v>63937</v>
      </c>
      <c r="E15" s="685">
        <v>65320</v>
      </c>
      <c r="F15" s="55">
        <v>72009</v>
      </c>
      <c r="H15" s="53"/>
      <c r="I15" s="53"/>
      <c r="J15" s="53"/>
      <c r="K15" s="1023"/>
    </row>
    <row r="16" spans="2:11" ht="15.75" x14ac:dyDescent="0.25">
      <c r="B16" s="289"/>
      <c r="C16" s="417"/>
      <c r="D16" s="803"/>
      <c r="E16" s="803"/>
      <c r="F16" s="55"/>
      <c r="H16" s="1023"/>
      <c r="I16" s="1023"/>
      <c r="J16" s="1023"/>
      <c r="K16" s="1023"/>
    </row>
    <row r="17" spans="2:11" ht="15.75" x14ac:dyDescent="0.25">
      <c r="B17" s="289" t="s">
        <v>360</v>
      </c>
      <c r="C17" s="417" t="s">
        <v>340</v>
      </c>
      <c r="D17" s="804">
        <f>D7/D8*100</f>
        <v>0.80325995830392827</v>
      </c>
      <c r="E17" s="804">
        <f t="shared" ref="E17:F17" si="0">E7/E8*100</f>
        <v>0.44432326775400799</v>
      </c>
      <c r="F17" s="56">
        <f t="shared" si="0"/>
        <v>0.61346340786482589</v>
      </c>
      <c r="H17" s="1023"/>
      <c r="I17" s="1023"/>
      <c r="J17" s="1023"/>
      <c r="K17" s="1023"/>
    </row>
    <row r="18" spans="2:11" ht="15.75" x14ac:dyDescent="0.25">
      <c r="B18" s="289" t="s">
        <v>361</v>
      </c>
      <c r="C18" s="417" t="s">
        <v>341</v>
      </c>
      <c r="D18" s="805">
        <f>D7/D9*100</f>
        <v>5.9195733551590877</v>
      </c>
      <c r="E18" s="805">
        <f t="shared" ref="E18:F18" si="1">E7/E9*100</f>
        <v>3.5747665293303141</v>
      </c>
      <c r="F18" s="56">
        <f t="shared" si="1"/>
        <v>4.7887181580136815</v>
      </c>
      <c r="H18" s="1023"/>
      <c r="I18" s="1023"/>
      <c r="J18" s="1023"/>
      <c r="K18" s="1023"/>
    </row>
    <row r="19" spans="2:11" ht="15.75" x14ac:dyDescent="0.25">
      <c r="B19" s="289" t="s">
        <v>362</v>
      </c>
      <c r="C19" s="417" t="s">
        <v>333</v>
      </c>
      <c r="D19" s="804">
        <f>D10/D8*100</f>
        <v>2.3301617237064458</v>
      </c>
      <c r="E19" s="804">
        <f t="shared" ref="E19:F19" si="2">E10/E8*100</f>
        <v>2.1527531400696165</v>
      </c>
      <c r="F19" s="56">
        <f t="shared" si="2"/>
        <v>2.1958689302367134</v>
      </c>
      <c r="H19" s="1023"/>
      <c r="I19" s="1023"/>
      <c r="J19" s="1023"/>
      <c r="K19" s="1023"/>
    </row>
    <row r="20" spans="2:11" ht="15.75" x14ac:dyDescent="0.25">
      <c r="B20" s="289" t="s">
        <v>363</v>
      </c>
      <c r="C20" s="417" t="s">
        <v>342</v>
      </c>
      <c r="D20" s="804">
        <f>D11/D8*100</f>
        <v>1.3398733873323136</v>
      </c>
      <c r="E20" s="804">
        <f t="shared" ref="E20:F20" si="3">E11/E8*100</f>
        <v>1.1914735995833081</v>
      </c>
      <c r="F20" s="56">
        <f t="shared" si="3"/>
        <v>1.1632012514804997</v>
      </c>
      <c r="H20" s="1023"/>
      <c r="I20" s="1023"/>
      <c r="J20" s="1023"/>
      <c r="K20" s="1023"/>
    </row>
    <row r="21" spans="2:11" ht="32.25" customHeight="1" x14ac:dyDescent="0.25">
      <c r="B21" s="289" t="s">
        <v>364</v>
      </c>
      <c r="C21" s="417" t="s">
        <v>407</v>
      </c>
      <c r="D21" s="732">
        <v>1.4</v>
      </c>
      <c r="E21" s="835">
        <v>1.3</v>
      </c>
      <c r="F21" s="56">
        <v>1.24</v>
      </c>
      <c r="H21" s="1023"/>
      <c r="I21" s="1023"/>
      <c r="J21" s="1023"/>
      <c r="K21" s="1023"/>
    </row>
    <row r="22" spans="2:11" ht="32.25" thickBot="1" x14ac:dyDescent="0.3">
      <c r="B22" s="426" t="s">
        <v>365</v>
      </c>
      <c r="C22" s="427" t="s">
        <v>343</v>
      </c>
      <c r="D22" s="727">
        <v>55.7</v>
      </c>
      <c r="E22" s="836">
        <v>57.8</v>
      </c>
      <c r="F22" s="57">
        <v>56.77</v>
      </c>
      <c r="H22" s="1023"/>
      <c r="I22" s="1023"/>
      <c r="J22" s="1023"/>
      <c r="K22" s="1023"/>
    </row>
    <row r="23" spans="2:11" x14ac:dyDescent="0.25">
      <c r="C23" s="59" t="s">
        <v>345</v>
      </c>
    </row>
    <row r="24" spans="2:11" x14ac:dyDescent="0.25">
      <c r="C24" s="59" t="s">
        <v>346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14"/>
  <sheetViews>
    <sheetView workbookViewId="0">
      <selection activeCell="F23" sqref="F23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8" t="s">
        <v>366</v>
      </c>
      <c r="I3" s="4"/>
    </row>
    <row r="4" spans="2:11" ht="20.100000000000001" customHeight="1" thickBot="1" x14ac:dyDescent="0.3">
      <c r="B4" s="1136" t="s">
        <v>630</v>
      </c>
      <c r="C4" s="1137"/>
      <c r="D4" s="1137"/>
      <c r="E4" s="1137"/>
      <c r="F4" s="1137"/>
      <c r="G4" s="1137"/>
      <c r="H4" s="1138"/>
      <c r="I4" s="8"/>
    </row>
    <row r="5" spans="2:11" ht="16.5" thickBot="1" x14ac:dyDescent="0.3">
      <c r="B5" s="541" t="s">
        <v>137</v>
      </c>
      <c r="C5" s="292" t="s">
        <v>90</v>
      </c>
      <c r="D5" s="292" t="s">
        <v>321</v>
      </c>
      <c r="E5" s="292" t="s">
        <v>530</v>
      </c>
      <c r="F5" s="292" t="s">
        <v>663</v>
      </c>
      <c r="G5" s="1161" t="s">
        <v>1</v>
      </c>
      <c r="H5" s="1205"/>
      <c r="I5" s="115"/>
    </row>
    <row r="6" spans="2:11" ht="16.5" thickBot="1" x14ac:dyDescent="0.3">
      <c r="B6" s="322">
        <v>1</v>
      </c>
      <c r="C6" s="329">
        <v>2</v>
      </c>
      <c r="D6" s="329">
        <v>3</v>
      </c>
      <c r="E6" s="329">
        <v>4</v>
      </c>
      <c r="F6" s="329">
        <v>5</v>
      </c>
      <c r="G6" s="329" t="s">
        <v>472</v>
      </c>
      <c r="H6" s="330" t="s">
        <v>473</v>
      </c>
      <c r="I6" s="8"/>
      <c r="K6" s="53"/>
    </row>
    <row r="7" spans="2:11" ht="15.75" x14ac:dyDescent="0.25">
      <c r="B7" s="265" t="s">
        <v>351</v>
      </c>
      <c r="C7" s="255" t="s">
        <v>184</v>
      </c>
      <c r="D7" s="45">
        <v>4727454</v>
      </c>
      <c r="E7" s="46">
        <v>5849379</v>
      </c>
      <c r="F7" s="811">
        <v>6512378</v>
      </c>
      <c r="G7" s="46">
        <f>E7/D7*100</f>
        <v>123.73211881067483</v>
      </c>
      <c r="H7" s="284">
        <f>F7/E7*100</f>
        <v>111.33451944214934</v>
      </c>
      <c r="I7" s="8"/>
      <c r="K7" s="53"/>
    </row>
    <row r="8" spans="2:11" ht="16.5" thickBot="1" x14ac:dyDescent="0.3">
      <c r="B8" s="265" t="s">
        <v>352</v>
      </c>
      <c r="C8" s="255" t="s">
        <v>185</v>
      </c>
      <c r="D8" s="45">
        <v>1628421</v>
      </c>
      <c r="E8" s="46">
        <v>2186642</v>
      </c>
      <c r="F8" s="811">
        <v>2700763</v>
      </c>
      <c r="G8" s="46">
        <f t="shared" ref="G8:G9" si="0">E8/D8*100</f>
        <v>134.27989444989961</v>
      </c>
      <c r="H8" s="284">
        <f>F8/E8*100</f>
        <v>123.51189632322072</v>
      </c>
      <c r="I8" s="8"/>
      <c r="K8" s="735"/>
    </row>
    <row r="9" spans="2:11" ht="16.5" thickBot="1" x14ac:dyDescent="0.3">
      <c r="B9" s="1160" t="s">
        <v>186</v>
      </c>
      <c r="C9" s="1161"/>
      <c r="D9" s="460">
        <f>D7/D8</f>
        <v>2.9030907854909755</v>
      </c>
      <c r="E9" s="583">
        <f>E7/E8</f>
        <v>2.6750510600272017</v>
      </c>
      <c r="F9" s="812">
        <f>F7/F8</f>
        <v>2.4113104333849362</v>
      </c>
      <c r="G9" s="584">
        <f t="shared" si="0"/>
        <v>92.144933027810666</v>
      </c>
      <c r="H9" s="287">
        <f t="shared" ref="H9" si="1">F9/E9*100</f>
        <v>90.140725514241822</v>
      </c>
      <c r="I9" s="8"/>
    </row>
    <row r="12" spans="2:11" x14ac:dyDescent="0.25">
      <c r="D12" s="53"/>
      <c r="E12" s="53"/>
      <c r="F12" s="1023"/>
      <c r="G12" s="1023"/>
      <c r="H12" s="1023"/>
    </row>
    <row r="13" spans="2:11" x14ac:dyDescent="0.25">
      <c r="D13" s="53"/>
      <c r="E13" s="53"/>
      <c r="F13" s="1023"/>
      <c r="G13" s="1023"/>
      <c r="H13" s="1023"/>
    </row>
    <row r="14" spans="2:11" x14ac:dyDescent="0.25">
      <c r="D14" s="735"/>
      <c r="E14" s="735"/>
      <c r="F14" s="1023"/>
      <c r="G14" s="1023"/>
      <c r="H14" s="1023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25"/>
  <sheetViews>
    <sheetView workbookViewId="0">
      <selection activeCell="D19" sqref="D19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5" max="15" width="10.140625" bestFit="1" customWidth="1"/>
  </cols>
  <sheetData>
    <row r="3" spans="2:15" ht="16.5" thickBot="1" x14ac:dyDescent="0.3">
      <c r="K3" s="27" t="s">
        <v>366</v>
      </c>
    </row>
    <row r="4" spans="2:15" ht="20.100000000000001" customHeight="1" thickBot="1" x14ac:dyDescent="0.3">
      <c r="B4" s="1146" t="s">
        <v>631</v>
      </c>
      <c r="C4" s="1147"/>
      <c r="D4" s="1147"/>
      <c r="E4" s="1147"/>
      <c r="F4" s="1147"/>
      <c r="G4" s="1147"/>
      <c r="H4" s="1147"/>
      <c r="I4" s="1147"/>
      <c r="J4" s="1147"/>
      <c r="K4" s="1148"/>
    </row>
    <row r="5" spans="2:15" ht="15.75" x14ac:dyDescent="0.25">
      <c r="B5" s="1130" t="s">
        <v>137</v>
      </c>
      <c r="C5" s="1134" t="s">
        <v>38</v>
      </c>
      <c r="D5" s="1134" t="s">
        <v>321</v>
      </c>
      <c r="E5" s="1134"/>
      <c r="F5" s="1134" t="s">
        <v>530</v>
      </c>
      <c r="G5" s="1134"/>
      <c r="H5" s="1134" t="s">
        <v>667</v>
      </c>
      <c r="I5" s="1134"/>
      <c r="J5" s="1134" t="s">
        <v>1</v>
      </c>
      <c r="K5" s="1135"/>
    </row>
    <row r="6" spans="2:15" ht="16.5" thickBot="1" x14ac:dyDescent="0.3">
      <c r="B6" s="1131"/>
      <c r="C6" s="1133"/>
      <c r="D6" s="291" t="s">
        <v>2</v>
      </c>
      <c r="E6" s="291" t="s">
        <v>27</v>
      </c>
      <c r="F6" s="291" t="s">
        <v>2</v>
      </c>
      <c r="G6" s="291" t="s">
        <v>27</v>
      </c>
      <c r="H6" s="291" t="s">
        <v>2</v>
      </c>
      <c r="I6" s="291" t="s">
        <v>27</v>
      </c>
      <c r="J6" s="291" t="s">
        <v>458</v>
      </c>
      <c r="K6" s="54" t="s">
        <v>461</v>
      </c>
    </row>
    <row r="7" spans="2:15" ht="15.75" thickBot="1" x14ac:dyDescent="0.3">
      <c r="B7" s="322">
        <v>1</v>
      </c>
      <c r="C7" s="329">
        <v>2</v>
      </c>
      <c r="D7" s="329">
        <v>3</v>
      </c>
      <c r="E7" s="329">
        <v>4</v>
      </c>
      <c r="F7" s="329">
        <v>5</v>
      </c>
      <c r="G7" s="329">
        <v>6</v>
      </c>
      <c r="H7" s="329">
        <v>7</v>
      </c>
      <c r="I7" s="329">
        <v>8</v>
      </c>
      <c r="J7" s="329">
        <v>9</v>
      </c>
      <c r="K7" s="330">
        <v>10</v>
      </c>
    </row>
    <row r="8" spans="2:15" ht="20.100000000000001" customHeight="1" x14ac:dyDescent="0.25">
      <c r="B8" s="289" t="s">
        <v>351</v>
      </c>
      <c r="C8" s="585" t="s">
        <v>187</v>
      </c>
      <c r="D8" s="141">
        <v>11196133</v>
      </c>
      <c r="E8" s="418">
        <f>D8/D$15*100</f>
        <v>57.669534622273666</v>
      </c>
      <c r="F8" s="141">
        <v>12948828</v>
      </c>
      <c r="G8" s="418">
        <f>F8/F$15*100</f>
        <v>65.860937328180228</v>
      </c>
      <c r="H8" s="141">
        <v>13701456</v>
      </c>
      <c r="I8" s="418">
        <f>H8/H15*100</f>
        <v>67.855591506393026</v>
      </c>
      <c r="J8" s="443">
        <f>F8/D8*100</f>
        <v>115.65446748444306</v>
      </c>
      <c r="K8" s="448">
        <f>H8/F8*100</f>
        <v>105.81232525445546</v>
      </c>
      <c r="M8" s="53"/>
      <c r="O8" s="53"/>
    </row>
    <row r="9" spans="2:15" ht="20.100000000000001" customHeight="1" x14ac:dyDescent="0.25">
      <c r="B9" s="289" t="s">
        <v>352</v>
      </c>
      <c r="C9" s="585" t="s">
        <v>191</v>
      </c>
      <c r="D9" s="141">
        <v>855191</v>
      </c>
      <c r="E9" s="418">
        <f t="shared" ref="E9:E14" si="0">D9/D$15*100</f>
        <v>4.404955441593704</v>
      </c>
      <c r="F9" s="141">
        <v>989184</v>
      </c>
      <c r="G9" s="418">
        <f t="shared" ref="G9:G14" si="1">F9/F$15*100</f>
        <v>5.0312341340883222</v>
      </c>
      <c r="H9" s="141">
        <v>763866</v>
      </c>
      <c r="I9" s="418">
        <f>H9/H15*100</f>
        <v>3.7829978990278414</v>
      </c>
      <c r="J9" s="443">
        <f t="shared" ref="J9:J15" si="2">F9/D9*100</f>
        <v>115.66819575977765</v>
      </c>
      <c r="K9" s="448">
        <f t="shared" ref="K9:K15" si="3">H9/F9*100</f>
        <v>77.221831327639762</v>
      </c>
      <c r="M9" s="53"/>
      <c r="N9" s="1003"/>
      <c r="O9" s="53"/>
    </row>
    <row r="10" spans="2:15" ht="20.100000000000001" customHeight="1" thickBot="1" x14ac:dyDescent="0.3">
      <c r="B10" s="289" t="s">
        <v>353</v>
      </c>
      <c r="C10" s="585" t="s">
        <v>192</v>
      </c>
      <c r="D10" s="141">
        <v>3175998</v>
      </c>
      <c r="E10" s="418">
        <f t="shared" si="0"/>
        <v>16.359070280897157</v>
      </c>
      <c r="F10" s="141">
        <v>2153403</v>
      </c>
      <c r="G10" s="418">
        <f t="shared" si="1"/>
        <v>10.95273950857292</v>
      </c>
      <c r="H10" s="141">
        <v>2360617</v>
      </c>
      <c r="I10" s="418">
        <f>H10/H15*100</f>
        <v>11.690805915447744</v>
      </c>
      <c r="J10" s="443">
        <f t="shared" si="2"/>
        <v>67.802404157685231</v>
      </c>
      <c r="K10" s="448">
        <f t="shared" si="3"/>
        <v>109.6226298560929</v>
      </c>
      <c r="M10" s="53"/>
      <c r="N10" s="1003"/>
      <c r="O10" s="53"/>
    </row>
    <row r="11" spans="2:15" ht="20.100000000000001" customHeight="1" thickBot="1" x14ac:dyDescent="0.3">
      <c r="B11" s="1202" t="s">
        <v>188</v>
      </c>
      <c r="C11" s="1203"/>
      <c r="D11" s="144">
        <f>SUM(D8:D10)</f>
        <v>15227322</v>
      </c>
      <c r="E11" s="90">
        <f t="shared" si="0"/>
        <v>78.43356034476453</v>
      </c>
      <c r="F11" s="144">
        <f>SUM(F8:F10)</f>
        <v>16091415</v>
      </c>
      <c r="G11" s="90">
        <f t="shared" si="1"/>
        <v>81.844910970841468</v>
      </c>
      <c r="H11" s="144">
        <f>SUM(H8:H10)</f>
        <v>16825939</v>
      </c>
      <c r="I11" s="90">
        <f>H11/H15*100</f>
        <v>83.329395320868613</v>
      </c>
      <c r="J11" s="43">
        <f t="shared" si="2"/>
        <v>105.67462223495372</v>
      </c>
      <c r="K11" s="44">
        <f t="shared" si="3"/>
        <v>104.5646949009767</v>
      </c>
      <c r="M11" s="53"/>
      <c r="N11" s="1003"/>
      <c r="O11" s="53"/>
    </row>
    <row r="12" spans="2:15" ht="20.100000000000001" customHeight="1" x14ac:dyDescent="0.25">
      <c r="B12" s="289" t="s">
        <v>354</v>
      </c>
      <c r="C12" s="585" t="s">
        <v>193</v>
      </c>
      <c r="D12" s="141">
        <v>3983643</v>
      </c>
      <c r="E12" s="418">
        <f t="shared" si="0"/>
        <v>20.519123693089224</v>
      </c>
      <c r="F12" s="141">
        <v>3388072</v>
      </c>
      <c r="G12" s="418">
        <f t="shared" si="1"/>
        <v>17.232570982899936</v>
      </c>
      <c r="H12" s="141">
        <v>3214088</v>
      </c>
      <c r="I12" s="418">
        <f>H12/H15*100</f>
        <v>15.917566891693827</v>
      </c>
      <c r="J12" s="443">
        <f t="shared" si="2"/>
        <v>85.049589031948898</v>
      </c>
      <c r="K12" s="448">
        <f t="shared" si="3"/>
        <v>94.864808067833266</v>
      </c>
      <c r="M12" s="53"/>
      <c r="N12" s="1003"/>
      <c r="O12" s="118"/>
    </row>
    <row r="13" spans="2:15" ht="20.100000000000001" customHeight="1" thickBot="1" x14ac:dyDescent="0.3">
      <c r="B13" s="289" t="s">
        <v>355</v>
      </c>
      <c r="C13" s="585" t="s">
        <v>194</v>
      </c>
      <c r="D13" s="141">
        <v>203329</v>
      </c>
      <c r="E13" s="418">
        <f t="shared" si="0"/>
        <v>1.0473159621462413</v>
      </c>
      <c r="F13" s="141">
        <v>181375</v>
      </c>
      <c r="G13" s="418">
        <f t="shared" si="1"/>
        <v>0.92251804625860245</v>
      </c>
      <c r="H13" s="141">
        <v>152054</v>
      </c>
      <c r="I13" s="418">
        <f>H13/H15*100</f>
        <v>0.75303778743756022</v>
      </c>
      <c r="J13" s="443">
        <f t="shared" si="2"/>
        <v>89.202720713720126</v>
      </c>
      <c r="K13" s="448">
        <f t="shared" si="3"/>
        <v>83.834045485871812</v>
      </c>
      <c r="M13" s="53"/>
      <c r="N13" s="1003"/>
      <c r="O13" s="53"/>
    </row>
    <row r="14" spans="2:15" ht="20.100000000000001" customHeight="1" thickBot="1" x14ac:dyDescent="0.3">
      <c r="B14" s="1202" t="s">
        <v>189</v>
      </c>
      <c r="C14" s="1203"/>
      <c r="D14" s="144">
        <f>SUM(D12:D13)</f>
        <v>4186972</v>
      </c>
      <c r="E14" s="90">
        <f t="shared" si="0"/>
        <v>21.566439655235467</v>
      </c>
      <c r="F14" s="144">
        <f>SUM(F12:F13)</f>
        <v>3569447</v>
      </c>
      <c r="G14" s="90">
        <f t="shared" si="1"/>
        <v>18.155089029158539</v>
      </c>
      <c r="H14" s="144">
        <f>SUM(H12:H13)</f>
        <v>3366142</v>
      </c>
      <c r="I14" s="90">
        <f>H14/H15*100</f>
        <v>16.670604679131387</v>
      </c>
      <c r="J14" s="43">
        <f t="shared" si="2"/>
        <v>85.251274668185033</v>
      </c>
      <c r="K14" s="44">
        <f t="shared" si="3"/>
        <v>94.304299797699755</v>
      </c>
      <c r="M14" s="53"/>
      <c r="N14" s="1003"/>
      <c r="O14" s="53"/>
    </row>
    <row r="15" spans="2:15" ht="20.100000000000001" customHeight="1" thickBot="1" x14ac:dyDescent="0.3">
      <c r="B15" s="1202" t="s">
        <v>190</v>
      </c>
      <c r="C15" s="1203"/>
      <c r="D15" s="254">
        <f t="shared" ref="D15:G15" si="4">D11+D14</f>
        <v>19414294</v>
      </c>
      <c r="E15" s="42">
        <f t="shared" si="4"/>
        <v>100</v>
      </c>
      <c r="F15" s="254">
        <f t="shared" si="4"/>
        <v>19660862</v>
      </c>
      <c r="G15" s="291">
        <f t="shared" si="4"/>
        <v>100</v>
      </c>
      <c r="H15" s="254">
        <f>H11+H14</f>
        <v>20192081</v>
      </c>
      <c r="I15" s="42">
        <f>I11+I14</f>
        <v>100</v>
      </c>
      <c r="J15" s="42">
        <f t="shared" si="2"/>
        <v>101.27003330638755</v>
      </c>
      <c r="K15" s="39">
        <f t="shared" si="3"/>
        <v>102.70191103523334</v>
      </c>
      <c r="M15" s="53"/>
      <c r="N15" s="1003"/>
      <c r="O15" s="53"/>
    </row>
    <row r="16" spans="2:15" x14ac:dyDescent="0.25">
      <c r="I16" s="133"/>
    </row>
    <row r="18" spans="4:7" x14ac:dyDescent="0.25">
      <c r="D18" s="53"/>
      <c r="E18" s="1009"/>
      <c r="F18" s="53"/>
      <c r="G18" s="1009"/>
    </row>
    <row r="19" spans="4:7" x14ac:dyDescent="0.25">
      <c r="D19" s="53"/>
      <c r="E19" s="1023"/>
      <c r="F19" s="53"/>
      <c r="G19" s="1023"/>
    </row>
    <row r="20" spans="4:7" x14ac:dyDescent="0.25">
      <c r="D20" s="53"/>
      <c r="E20" s="1023"/>
      <c r="F20" s="53"/>
      <c r="G20" s="1023"/>
    </row>
    <row r="21" spans="4:7" x14ac:dyDescent="0.25">
      <c r="D21" s="53"/>
      <c r="E21" s="1023"/>
      <c r="F21" s="53"/>
      <c r="G21" s="1023"/>
    </row>
    <row r="22" spans="4:7" x14ac:dyDescent="0.25">
      <c r="D22" s="53"/>
      <c r="E22" s="1023"/>
      <c r="F22" s="53"/>
      <c r="G22" s="1023"/>
    </row>
    <row r="23" spans="4:7" x14ac:dyDescent="0.25">
      <c r="D23" s="53"/>
      <c r="E23" s="1023"/>
      <c r="F23" s="53"/>
      <c r="G23" s="1023"/>
    </row>
    <row r="24" spans="4:7" x14ac:dyDescent="0.25">
      <c r="D24" s="53"/>
      <c r="E24" s="1023"/>
      <c r="F24" s="53"/>
      <c r="G24" s="1023"/>
    </row>
    <row r="25" spans="4:7" x14ac:dyDescent="0.25">
      <c r="D25" s="53"/>
      <c r="E25" s="1023"/>
      <c r="F25" s="53"/>
      <c r="G25" s="1023"/>
    </row>
  </sheetData>
  <mergeCells count="10">
    <mergeCell ref="B11:C11"/>
    <mergeCell ref="B14:C14"/>
    <mergeCell ref="B15:C15"/>
    <mergeCell ref="C5:C6"/>
    <mergeCell ref="D5:E5"/>
    <mergeCell ref="F5:G5"/>
    <mergeCell ref="H5:I5"/>
    <mergeCell ref="B4:K4"/>
    <mergeCell ref="B5:B6"/>
    <mergeCell ref="J5:K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J15"/>
  <sheetViews>
    <sheetView workbookViewId="0">
      <selection activeCell="J13" sqref="J13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10" ht="16.5" thickBot="1" x14ac:dyDescent="0.3">
      <c r="D3" s="4"/>
      <c r="E3" s="4"/>
      <c r="F3" s="31" t="s">
        <v>372</v>
      </c>
    </row>
    <row r="4" spans="2:10" ht="20.100000000000001" customHeight="1" thickBot="1" x14ac:dyDescent="0.3">
      <c r="B4" s="1136" t="s">
        <v>632</v>
      </c>
      <c r="C4" s="1137"/>
      <c r="D4" s="1137"/>
      <c r="E4" s="1137"/>
      <c r="F4" s="1138"/>
    </row>
    <row r="5" spans="2:10" ht="16.5" thickBot="1" x14ac:dyDescent="0.3">
      <c r="B5" s="589" t="s">
        <v>137</v>
      </c>
      <c r="C5" s="24" t="s">
        <v>195</v>
      </c>
      <c r="D5" s="24" t="s">
        <v>321</v>
      </c>
      <c r="E5" s="24" t="s">
        <v>530</v>
      </c>
      <c r="F5" s="25" t="s">
        <v>663</v>
      </c>
    </row>
    <row r="6" spans="2:10" ht="15.75" thickBot="1" x14ac:dyDescent="0.3">
      <c r="B6" s="333">
        <v>1</v>
      </c>
      <c r="C6" s="329">
        <v>2</v>
      </c>
      <c r="D6" s="329">
        <v>3</v>
      </c>
      <c r="E6" s="329">
        <v>4</v>
      </c>
      <c r="F6" s="330">
        <v>5</v>
      </c>
    </row>
    <row r="7" spans="2:10" ht="15.75" x14ac:dyDescent="0.25">
      <c r="B7" s="261" t="s">
        <v>351</v>
      </c>
      <c r="C7" s="340" t="s">
        <v>529</v>
      </c>
      <c r="D7" s="590">
        <v>31.9</v>
      </c>
      <c r="E7" s="826">
        <v>31.297221463271274</v>
      </c>
      <c r="F7" s="715">
        <v>29.075170061511031</v>
      </c>
      <c r="H7" s="1023"/>
      <c r="I7" s="1023"/>
      <c r="J7" s="1023"/>
    </row>
    <row r="8" spans="2:10" ht="15.75" x14ac:dyDescent="0.25">
      <c r="B8" s="265" t="s">
        <v>352</v>
      </c>
      <c r="C8" s="587" t="s">
        <v>347</v>
      </c>
      <c r="D8" s="586">
        <v>49.2</v>
      </c>
      <c r="E8" s="827">
        <v>45.875589204332485</v>
      </c>
      <c r="F8" s="716">
        <v>41.490506686001517</v>
      </c>
      <c r="H8" s="1023"/>
      <c r="I8" s="1023"/>
      <c r="J8" s="1023"/>
    </row>
    <row r="9" spans="2:10" ht="15.75" x14ac:dyDescent="0.25">
      <c r="B9" s="265" t="s">
        <v>353</v>
      </c>
      <c r="C9" s="587" t="s">
        <v>420</v>
      </c>
      <c r="D9" s="586">
        <v>75.400000000000006</v>
      </c>
      <c r="E9" s="827">
        <v>78.880384604189686</v>
      </c>
      <c r="F9" s="716">
        <v>81.150211534294968</v>
      </c>
      <c r="H9" s="1023"/>
      <c r="I9" s="1023"/>
      <c r="J9" s="1023"/>
    </row>
    <row r="10" spans="2:10" ht="15.75" x14ac:dyDescent="0.25">
      <c r="B10" s="265" t="s">
        <v>354</v>
      </c>
      <c r="C10" s="588" t="s">
        <v>543</v>
      </c>
      <c r="D10" s="586">
        <v>75.099999999999994</v>
      </c>
      <c r="E10" s="827">
        <v>74.516996747870579</v>
      </c>
      <c r="F10" s="716">
        <v>76.567690784389868</v>
      </c>
      <c r="H10" s="1023"/>
      <c r="I10" s="1023"/>
      <c r="J10" s="1023"/>
    </row>
    <row r="11" spans="2:10" ht="16.5" thickBot="1" x14ac:dyDescent="0.3">
      <c r="B11" s="266" t="s">
        <v>355</v>
      </c>
      <c r="C11" s="591" t="s">
        <v>544</v>
      </c>
      <c r="D11" s="592">
        <v>74.400000000000006</v>
      </c>
      <c r="E11" s="828">
        <v>73.844806777140022</v>
      </c>
      <c r="F11" s="717">
        <v>75.893385151856975</v>
      </c>
      <c r="H11" s="1023"/>
      <c r="I11" s="1023"/>
      <c r="J11" s="1023"/>
    </row>
    <row r="12" spans="2:10" ht="15.75" x14ac:dyDescent="0.25">
      <c r="C12" s="4"/>
      <c r="D12" s="4"/>
      <c r="E12" s="4"/>
      <c r="F12" s="4"/>
    </row>
    <row r="13" spans="2:10" ht="32.25" customHeight="1" x14ac:dyDescent="0.25">
      <c r="B13" s="1206" t="s">
        <v>196</v>
      </c>
      <c r="C13" s="1206"/>
      <c r="D13" s="1206"/>
      <c r="E13" s="1206"/>
      <c r="F13" s="1206"/>
      <c r="G13" s="2"/>
    </row>
    <row r="14" spans="2:10" ht="15.75" x14ac:dyDescent="0.25">
      <c r="B14" s="1008" t="s">
        <v>545</v>
      </c>
      <c r="C14" s="315"/>
      <c r="D14" s="1014"/>
      <c r="E14" s="1014"/>
      <c r="F14" s="1014"/>
      <c r="G14" s="2"/>
    </row>
    <row r="15" spans="2:10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3:O33"/>
  <sheetViews>
    <sheetView workbookViewId="0">
      <selection activeCell="K17" sqref="K17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4" width="14.42578125" customWidth="1"/>
  </cols>
  <sheetData>
    <row r="3" spans="2:15" ht="16.5" thickBot="1" x14ac:dyDescent="0.3">
      <c r="D3" s="4"/>
      <c r="E3" s="4"/>
      <c r="F3" s="4"/>
      <c r="G3" s="4"/>
      <c r="H3" s="31" t="s">
        <v>373</v>
      </c>
    </row>
    <row r="4" spans="2:15" ht="20.100000000000001" customHeight="1" thickBot="1" x14ac:dyDescent="0.3">
      <c r="B4" s="1146" t="s">
        <v>633</v>
      </c>
      <c r="C4" s="1147"/>
      <c r="D4" s="1147"/>
      <c r="E4" s="1147"/>
      <c r="F4" s="1147"/>
      <c r="G4" s="1147"/>
      <c r="H4" s="1148"/>
    </row>
    <row r="5" spans="2:15" ht="15.75" x14ac:dyDescent="0.25">
      <c r="B5" s="1130" t="s">
        <v>137</v>
      </c>
      <c r="C5" s="1134" t="s">
        <v>153</v>
      </c>
      <c r="D5" s="433" t="s">
        <v>551</v>
      </c>
      <c r="E5" s="433" t="s">
        <v>530</v>
      </c>
      <c r="F5" s="433" t="s">
        <v>663</v>
      </c>
      <c r="G5" s="1134" t="s">
        <v>1</v>
      </c>
      <c r="H5" s="1135"/>
    </row>
    <row r="6" spans="2:15" ht="16.5" thickBot="1" x14ac:dyDescent="0.3">
      <c r="B6" s="1131"/>
      <c r="C6" s="1133"/>
      <c r="D6" s="291" t="s">
        <v>2</v>
      </c>
      <c r="E6" s="291" t="s">
        <v>2</v>
      </c>
      <c r="F6" s="291" t="s">
        <v>2</v>
      </c>
      <c r="G6" s="291" t="s">
        <v>81</v>
      </c>
      <c r="H6" s="54" t="s">
        <v>463</v>
      </c>
    </row>
    <row r="7" spans="2:15" ht="15.75" thickBot="1" x14ac:dyDescent="0.3">
      <c r="B7" s="258">
        <v>1</v>
      </c>
      <c r="C7" s="251">
        <v>2</v>
      </c>
      <c r="D7" s="251">
        <v>3</v>
      </c>
      <c r="E7" s="251">
        <v>4</v>
      </c>
      <c r="F7" s="251">
        <v>5</v>
      </c>
      <c r="G7" s="251">
        <v>6</v>
      </c>
      <c r="H7" s="252">
        <v>7</v>
      </c>
    </row>
    <row r="8" spans="2:15" ht="15.75" x14ac:dyDescent="0.25">
      <c r="B8" s="261"/>
      <c r="C8" s="595" t="s">
        <v>197</v>
      </c>
      <c r="D8" s="596"/>
      <c r="E8" s="596"/>
      <c r="F8" s="596"/>
      <c r="G8" s="596"/>
      <c r="H8" s="597"/>
    </row>
    <row r="9" spans="2:15" ht="15.75" x14ac:dyDescent="0.25">
      <c r="B9" s="265" t="s">
        <v>351</v>
      </c>
      <c r="C9" s="585" t="s">
        <v>508</v>
      </c>
      <c r="D9" s="598">
        <v>10586283</v>
      </c>
      <c r="E9" s="599">
        <v>10981471</v>
      </c>
      <c r="F9" s="598">
        <v>11428566</v>
      </c>
      <c r="G9" s="443">
        <f>E9/D9*100</f>
        <v>103.73301941767474</v>
      </c>
      <c r="H9" s="448">
        <f>F9/E9*100</f>
        <v>104.07135801751879</v>
      </c>
      <c r="J9" s="53"/>
      <c r="K9" s="53"/>
      <c r="L9" s="53"/>
      <c r="M9" s="1023"/>
      <c r="N9" s="1023"/>
      <c r="O9" s="1023"/>
    </row>
    <row r="10" spans="2:15" ht="15.75" x14ac:dyDescent="0.25">
      <c r="B10" s="265" t="s">
        <v>352</v>
      </c>
      <c r="C10" s="585" t="s">
        <v>509</v>
      </c>
      <c r="D10" s="598">
        <v>11624766</v>
      </c>
      <c r="E10" s="599">
        <v>13510009</v>
      </c>
      <c r="F10" s="599">
        <v>14203150</v>
      </c>
      <c r="G10" s="443">
        <f>E10/D10*100</f>
        <v>116.2174705280089</v>
      </c>
      <c r="H10" s="448">
        <f t="shared" ref="H10:H26" si="0">F10/E10*100</f>
        <v>105.13057393226015</v>
      </c>
      <c r="J10" s="53"/>
      <c r="K10" s="53"/>
      <c r="L10" s="53"/>
      <c r="M10" s="1023"/>
      <c r="N10" s="1023"/>
      <c r="O10" s="1023"/>
    </row>
    <row r="11" spans="2:15" ht="15.75" x14ac:dyDescent="0.25">
      <c r="B11" s="265" t="s">
        <v>353</v>
      </c>
      <c r="C11" s="585" t="s">
        <v>510</v>
      </c>
      <c r="D11" s="598">
        <f>D9-D10</f>
        <v>-1038483</v>
      </c>
      <c r="E11" s="598">
        <f>E9-E10</f>
        <v>-2528538</v>
      </c>
      <c r="F11" s="598">
        <f>F9-F10</f>
        <v>-2774584</v>
      </c>
      <c r="G11" s="419" t="s">
        <v>114</v>
      </c>
      <c r="H11" s="448" t="s">
        <v>114</v>
      </c>
      <c r="J11" s="53"/>
      <c r="K11" s="53"/>
      <c r="L11" s="53"/>
      <c r="M11" s="1023"/>
      <c r="N11" s="1023"/>
      <c r="O11" s="1023"/>
    </row>
    <row r="12" spans="2:15" ht="15.75" customHeight="1" x14ac:dyDescent="0.25">
      <c r="B12" s="265"/>
      <c r="C12" s="417" t="s">
        <v>198</v>
      </c>
      <c r="D12" s="600"/>
      <c r="E12" s="586"/>
      <c r="F12" s="586"/>
      <c r="G12" s="419"/>
      <c r="H12" s="448"/>
      <c r="J12" s="1023"/>
      <c r="K12" s="1023"/>
      <c r="L12" s="1023"/>
      <c r="M12" s="1023"/>
      <c r="N12" s="1023"/>
      <c r="O12" s="1023"/>
    </row>
    <row r="13" spans="2:15" ht="15.75" x14ac:dyDescent="0.25">
      <c r="B13" s="265" t="s">
        <v>325</v>
      </c>
      <c r="C13" s="417" t="s">
        <v>511</v>
      </c>
      <c r="D13" s="601">
        <f>D9/D10</f>
        <v>0.9106663308319497</v>
      </c>
      <c r="E13" s="601">
        <f>E9/E10</f>
        <v>0.81283965095804156</v>
      </c>
      <c r="F13" s="601">
        <f>F9/F10</f>
        <v>0.80465009522535491</v>
      </c>
      <c r="G13" s="602"/>
      <c r="H13" s="448"/>
      <c r="J13" s="89"/>
      <c r="K13" s="89"/>
      <c r="L13" s="89"/>
      <c r="M13" s="1023"/>
      <c r="N13" s="1023"/>
      <c r="O13" s="1023"/>
    </row>
    <row r="14" spans="2:15" ht="16.5" thickBot="1" x14ac:dyDescent="0.3">
      <c r="B14" s="265" t="s">
        <v>326</v>
      </c>
      <c r="C14" s="417" t="s">
        <v>512</v>
      </c>
      <c r="D14" s="419" t="s">
        <v>199</v>
      </c>
      <c r="E14" s="829">
        <v>0.65</v>
      </c>
      <c r="F14" s="601">
        <v>0.65</v>
      </c>
      <c r="G14" s="602"/>
      <c r="H14" s="448"/>
      <c r="J14" s="89"/>
      <c r="K14" s="89"/>
      <c r="L14" s="89"/>
      <c r="M14" s="1023"/>
      <c r="N14" s="1023"/>
      <c r="O14" s="1023"/>
    </row>
    <row r="15" spans="2:15" ht="16.5" thickBot="1" x14ac:dyDescent="0.3">
      <c r="B15" s="1202" t="s">
        <v>200</v>
      </c>
      <c r="C15" s="1203"/>
      <c r="D15" s="593">
        <f>D13-D14</f>
        <v>6.0666330831949722E-2</v>
      </c>
      <c r="E15" s="593">
        <f>E13-E14</f>
        <v>0.16283965095804154</v>
      </c>
      <c r="F15" s="593">
        <f>F13-F14</f>
        <v>0.15465009522535489</v>
      </c>
      <c r="G15" s="594"/>
      <c r="H15" s="44"/>
      <c r="J15" s="89"/>
      <c r="K15" s="89"/>
      <c r="L15" s="89"/>
      <c r="M15" s="1023"/>
      <c r="N15" s="1023"/>
      <c r="O15" s="1023"/>
    </row>
    <row r="16" spans="2:15" ht="16.350000000000001" customHeight="1" x14ac:dyDescent="0.25">
      <c r="B16" s="265"/>
      <c r="C16" s="575" t="s">
        <v>201</v>
      </c>
      <c r="D16" s="419"/>
      <c r="E16" s="586"/>
      <c r="F16" s="586"/>
      <c r="G16" s="419"/>
      <c r="H16" s="448"/>
      <c r="J16" s="1023"/>
      <c r="K16" s="1023"/>
      <c r="L16" s="1023"/>
      <c r="M16" s="1023"/>
      <c r="N16" s="1023"/>
      <c r="O16" s="1023"/>
    </row>
    <row r="17" spans="2:15" ht="15.75" x14ac:dyDescent="0.25">
      <c r="B17" s="265" t="s">
        <v>351</v>
      </c>
      <c r="C17" s="417" t="s">
        <v>508</v>
      </c>
      <c r="D17" s="598">
        <v>11648306</v>
      </c>
      <c r="E17" s="599">
        <v>12065528</v>
      </c>
      <c r="F17" s="599">
        <v>12501781</v>
      </c>
      <c r="G17" s="443">
        <f>E17/D17*100</f>
        <v>103.58182554613519</v>
      </c>
      <c r="H17" s="448">
        <f t="shared" si="0"/>
        <v>103.61569754759179</v>
      </c>
      <c r="J17" s="53"/>
      <c r="K17" s="53"/>
      <c r="L17" s="53"/>
      <c r="M17" s="1023"/>
      <c r="N17" s="1023"/>
      <c r="O17" s="1023"/>
    </row>
    <row r="18" spans="2:15" ht="15.75" x14ac:dyDescent="0.25">
      <c r="B18" s="265" t="s">
        <v>352</v>
      </c>
      <c r="C18" s="417" t="s">
        <v>509</v>
      </c>
      <c r="D18" s="598">
        <v>12367913</v>
      </c>
      <c r="E18" s="599">
        <v>14303357</v>
      </c>
      <c r="F18" s="599">
        <v>14836583</v>
      </c>
      <c r="G18" s="443">
        <f>E18/D18*100</f>
        <v>115.64891344238919</v>
      </c>
      <c r="H18" s="448">
        <f t="shared" si="0"/>
        <v>103.72797798446895</v>
      </c>
      <c r="J18" s="53"/>
      <c r="K18" s="53"/>
      <c r="L18" s="53"/>
      <c r="M18" s="1023"/>
      <c r="N18" s="1023"/>
      <c r="O18" s="1023"/>
    </row>
    <row r="19" spans="2:15" ht="15.75" x14ac:dyDescent="0.25">
      <c r="B19" s="265" t="s">
        <v>353</v>
      </c>
      <c r="C19" s="417" t="s">
        <v>510</v>
      </c>
      <c r="D19" s="598">
        <f>D17-D18</f>
        <v>-719607</v>
      </c>
      <c r="E19" s="598">
        <f>E17-E18</f>
        <v>-2237829</v>
      </c>
      <c r="F19" s="598">
        <f>F17-F18</f>
        <v>-2334802</v>
      </c>
      <c r="G19" s="419" t="s">
        <v>114</v>
      </c>
      <c r="H19" s="448" t="s">
        <v>114</v>
      </c>
      <c r="J19" s="53"/>
      <c r="K19" s="53"/>
      <c r="L19" s="53"/>
      <c r="M19" s="1023"/>
      <c r="N19" s="1023"/>
      <c r="O19" s="1023"/>
    </row>
    <row r="20" spans="2:15" ht="15.75" customHeight="1" x14ac:dyDescent="0.25">
      <c r="B20" s="265"/>
      <c r="C20" s="417" t="s">
        <v>198</v>
      </c>
      <c r="D20" s="600"/>
      <c r="E20" s="586"/>
      <c r="F20" s="586"/>
      <c r="G20" s="419"/>
      <c r="H20" s="448"/>
      <c r="J20" s="1023"/>
      <c r="K20" s="1023"/>
      <c r="L20" s="1023"/>
      <c r="M20" s="1023"/>
      <c r="N20" s="1023"/>
      <c r="O20" s="1023"/>
    </row>
    <row r="21" spans="2:15" ht="15.75" x14ac:dyDescent="0.25">
      <c r="B21" s="265" t="s">
        <v>325</v>
      </c>
      <c r="C21" s="417" t="s">
        <v>511</v>
      </c>
      <c r="D21" s="601">
        <f>D17/D18</f>
        <v>0.94181661853539878</v>
      </c>
      <c r="E21" s="601">
        <f>E17/E18</f>
        <v>0.84354519012564677</v>
      </c>
      <c r="F21" s="601">
        <f>F17/F18</f>
        <v>0.8426320939262093</v>
      </c>
      <c r="G21" s="602"/>
      <c r="H21" s="448"/>
      <c r="J21" s="89"/>
      <c r="K21" s="89"/>
      <c r="L21" s="89"/>
      <c r="M21" s="1023"/>
      <c r="N21" s="1023"/>
      <c r="O21" s="1023"/>
    </row>
    <row r="22" spans="2:15" ht="16.5" thickBot="1" x14ac:dyDescent="0.3">
      <c r="B22" s="265" t="s">
        <v>326</v>
      </c>
      <c r="C22" s="417" t="s">
        <v>512</v>
      </c>
      <c r="D22" s="419" t="s">
        <v>202</v>
      </c>
      <c r="E22" s="829">
        <v>0.6</v>
      </c>
      <c r="F22" s="601">
        <v>0.6</v>
      </c>
      <c r="G22" s="602"/>
      <c r="H22" s="448"/>
      <c r="J22" s="89"/>
      <c r="K22" s="89"/>
      <c r="L22" s="89"/>
      <c r="M22" s="1023"/>
      <c r="N22" s="1023"/>
      <c r="O22" s="1023"/>
    </row>
    <row r="23" spans="2:15" ht="15.6" customHeight="1" thickBot="1" x14ac:dyDescent="0.3">
      <c r="B23" s="1202" t="s">
        <v>200</v>
      </c>
      <c r="C23" s="1203"/>
      <c r="D23" s="593">
        <f>D21-D22</f>
        <v>0.14181661853539873</v>
      </c>
      <c r="E23" s="593">
        <f>E21-E22</f>
        <v>0.24354519012564679</v>
      </c>
      <c r="F23" s="593">
        <f>F21-F22</f>
        <v>0.24263209392620932</v>
      </c>
      <c r="G23" s="594"/>
      <c r="H23" s="44"/>
      <c r="J23" s="89"/>
      <c r="K23" s="89"/>
      <c r="L23" s="89"/>
      <c r="M23" s="1023"/>
      <c r="N23" s="1023"/>
      <c r="O23" s="1023"/>
    </row>
    <row r="24" spans="2:15" ht="16.5" customHeight="1" x14ac:dyDescent="0.25">
      <c r="B24" s="265"/>
      <c r="C24" s="575" t="s">
        <v>203</v>
      </c>
      <c r="D24" s="419"/>
      <c r="E24" s="586"/>
      <c r="F24" s="586"/>
      <c r="G24" s="419"/>
      <c r="H24" s="448"/>
      <c r="J24" s="1023"/>
      <c r="K24" s="1023"/>
      <c r="L24" s="1023"/>
      <c r="M24" s="1023"/>
      <c r="N24" s="1023"/>
      <c r="O24" s="1023"/>
    </row>
    <row r="25" spans="2:15" ht="15.75" x14ac:dyDescent="0.25">
      <c r="B25" s="265" t="s">
        <v>351</v>
      </c>
      <c r="C25" s="417" t="s">
        <v>508</v>
      </c>
      <c r="D25" s="598">
        <v>12992018</v>
      </c>
      <c r="E25" s="599">
        <v>13257364</v>
      </c>
      <c r="F25" s="599">
        <v>13843140</v>
      </c>
      <c r="G25" s="443">
        <f>E25/D25*100</f>
        <v>102.04237709646031</v>
      </c>
      <c r="H25" s="448">
        <f t="shared" si="0"/>
        <v>104.41849526044544</v>
      </c>
      <c r="J25" s="53"/>
      <c r="K25" s="53"/>
      <c r="L25" s="53"/>
      <c r="M25" s="1023"/>
      <c r="N25" s="1023"/>
      <c r="O25" s="1023"/>
    </row>
    <row r="26" spans="2:15" ht="19.350000000000001" customHeight="1" x14ac:dyDescent="0.25">
      <c r="B26" s="265" t="s">
        <v>352</v>
      </c>
      <c r="C26" s="417" t="s">
        <v>509</v>
      </c>
      <c r="D26" s="598">
        <v>13550664</v>
      </c>
      <c r="E26" s="599">
        <v>15167836</v>
      </c>
      <c r="F26" s="599">
        <v>15652704</v>
      </c>
      <c r="G26" s="443">
        <f>E26/D26*100</f>
        <v>111.93426388551882</v>
      </c>
      <c r="H26" s="448">
        <f t="shared" si="0"/>
        <v>103.19668540719982</v>
      </c>
      <c r="J26" s="53"/>
      <c r="K26" s="53"/>
      <c r="L26" s="53"/>
      <c r="M26" s="1023"/>
      <c r="N26" s="1023"/>
      <c r="O26" s="1023"/>
    </row>
    <row r="27" spans="2:15" ht="15.75" x14ac:dyDescent="0.25">
      <c r="B27" s="265" t="s">
        <v>353</v>
      </c>
      <c r="C27" s="417" t="s">
        <v>510</v>
      </c>
      <c r="D27" s="598">
        <f>D25-D26</f>
        <v>-558646</v>
      </c>
      <c r="E27" s="598">
        <f>E25-E26</f>
        <v>-1910472</v>
      </c>
      <c r="F27" s="598">
        <f>F25-F26</f>
        <v>-1809564</v>
      </c>
      <c r="G27" s="419" t="s">
        <v>114</v>
      </c>
      <c r="H27" s="448" t="s">
        <v>114</v>
      </c>
      <c r="J27" s="53"/>
      <c r="K27" s="53"/>
      <c r="L27" s="53"/>
      <c r="M27" s="1023"/>
      <c r="N27" s="1023"/>
      <c r="O27" s="1023"/>
    </row>
    <row r="28" spans="2:15" ht="15.75" customHeight="1" x14ac:dyDescent="0.25">
      <c r="B28" s="265"/>
      <c r="C28" s="417" t="s">
        <v>198</v>
      </c>
      <c r="D28" s="600"/>
      <c r="E28" s="586"/>
      <c r="F28" s="586"/>
      <c r="G28" s="419"/>
      <c r="H28" s="448"/>
      <c r="J28" s="1023"/>
      <c r="K28" s="1023"/>
      <c r="L28" s="1023"/>
      <c r="M28" s="1023"/>
      <c r="N28" s="1023"/>
      <c r="O28" s="1023"/>
    </row>
    <row r="29" spans="2:15" ht="15" customHeight="1" x14ac:dyDescent="0.25">
      <c r="B29" s="265" t="s">
        <v>325</v>
      </c>
      <c r="C29" s="417" t="s">
        <v>511</v>
      </c>
      <c r="D29" s="601">
        <f>D25/D26</f>
        <v>0.95877353316413128</v>
      </c>
      <c r="E29" s="601">
        <f>E25/E26</f>
        <v>0.87404452421558354</v>
      </c>
      <c r="F29" s="601">
        <f>F25/F26</f>
        <v>0.8843928818943998</v>
      </c>
      <c r="G29" s="602"/>
      <c r="H29" s="448"/>
      <c r="J29" s="89"/>
      <c r="K29" s="89"/>
      <c r="L29" s="89"/>
      <c r="M29" s="1023"/>
      <c r="N29" s="1023"/>
      <c r="O29" s="1023"/>
    </row>
    <row r="30" spans="2:15" ht="21" customHeight="1" thickBot="1" x14ac:dyDescent="0.3">
      <c r="B30" s="265" t="s">
        <v>326</v>
      </c>
      <c r="C30" s="417" t="s">
        <v>512</v>
      </c>
      <c r="D30" s="419" t="s">
        <v>204</v>
      </c>
      <c r="E30" s="829">
        <v>0.55000000000000004</v>
      </c>
      <c r="F30" s="601">
        <v>0.55000000000000004</v>
      </c>
      <c r="G30" s="602"/>
      <c r="H30" s="448"/>
      <c r="J30" s="89"/>
      <c r="K30" s="89"/>
      <c r="L30" s="89"/>
      <c r="M30" s="1023"/>
      <c r="N30" s="1023"/>
      <c r="O30" s="1023"/>
    </row>
    <row r="31" spans="2:15" ht="18.75" customHeight="1" thickBot="1" x14ac:dyDescent="0.3">
      <c r="B31" s="1202" t="s">
        <v>200</v>
      </c>
      <c r="C31" s="1203"/>
      <c r="D31" s="593">
        <f>D29-D30</f>
        <v>0.20877353316413128</v>
      </c>
      <c r="E31" s="593">
        <f>E29-E30</f>
        <v>0.3240445242155835</v>
      </c>
      <c r="F31" s="593">
        <f>F29-F30</f>
        <v>0.33439288189439975</v>
      </c>
      <c r="G31" s="603"/>
      <c r="H31" s="604"/>
      <c r="J31" s="89"/>
      <c r="K31" s="89"/>
      <c r="L31" s="89"/>
      <c r="M31" s="1023"/>
      <c r="N31" s="1023"/>
      <c r="O31" s="1023"/>
    </row>
    <row r="33" spans="2:2" x14ac:dyDescent="0.25">
      <c r="B33" s="315" t="s">
        <v>580</v>
      </c>
    </row>
  </sheetData>
  <mergeCells count="7">
    <mergeCell ref="B4:H4"/>
    <mergeCell ref="B5:B6"/>
    <mergeCell ref="B15:C15"/>
    <mergeCell ref="B23:C23"/>
    <mergeCell ref="B31:C31"/>
    <mergeCell ref="C5:C6"/>
    <mergeCell ref="G5:H5"/>
  </mergeCells>
  <pageMargins left="0.7" right="0.7" top="0.75" bottom="0.75" header="0.3" footer="0.3"/>
  <pageSetup orientation="portrait" r:id="rId1"/>
  <ignoredErrors>
    <ignoredError sqref="D12:E12 D20:E20 D28:E28 D14 D16:E16 D22 D24:E24 D30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Y34"/>
  <sheetViews>
    <sheetView topLeftCell="B1" workbookViewId="0">
      <selection activeCell="T17" sqref="T17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3" spans="2:25" ht="16.5" thickBot="1" x14ac:dyDescent="0.3">
      <c r="C3" s="7" t="s">
        <v>214</v>
      </c>
      <c r="D3" s="4"/>
      <c r="E3" s="4"/>
      <c r="F3" s="4"/>
      <c r="G3" s="4"/>
      <c r="H3" s="4"/>
      <c r="I3" s="4"/>
      <c r="J3" s="4"/>
      <c r="K3" s="4"/>
      <c r="L3" s="33" t="s">
        <v>374</v>
      </c>
    </row>
    <row r="4" spans="2:25" ht="20.100000000000001" customHeight="1" thickBot="1" x14ac:dyDescent="0.3">
      <c r="B4" s="1207" t="s">
        <v>634</v>
      </c>
      <c r="C4" s="1208"/>
      <c r="D4" s="1208"/>
      <c r="E4" s="1208"/>
      <c r="F4" s="1208"/>
      <c r="G4" s="1208"/>
      <c r="H4" s="1208"/>
      <c r="I4" s="1208"/>
      <c r="J4" s="1208"/>
      <c r="K4" s="1208"/>
      <c r="L4" s="1208"/>
      <c r="M4" s="1209"/>
    </row>
    <row r="5" spans="2:25" ht="15.75" x14ac:dyDescent="0.25">
      <c r="B5" s="1130" t="s">
        <v>137</v>
      </c>
      <c r="C5" s="1134" t="s">
        <v>153</v>
      </c>
      <c r="D5" s="1134" t="s">
        <v>530</v>
      </c>
      <c r="E5" s="1134"/>
      <c r="F5" s="1134"/>
      <c r="G5" s="1134"/>
      <c r="H5" s="1134" t="s">
        <v>663</v>
      </c>
      <c r="I5" s="1134"/>
      <c r="J5" s="1134"/>
      <c r="K5" s="1134"/>
      <c r="L5" s="1134" t="s">
        <v>1</v>
      </c>
      <c r="M5" s="1135"/>
    </row>
    <row r="6" spans="2:25" ht="15.75" x14ac:dyDescent="0.25">
      <c r="B6" s="1145"/>
      <c r="C6" s="1210"/>
      <c r="D6" s="1210" t="s">
        <v>205</v>
      </c>
      <c r="E6" s="1210"/>
      <c r="F6" s="1210" t="s">
        <v>19</v>
      </c>
      <c r="G6" s="1210"/>
      <c r="H6" s="1210" t="s">
        <v>205</v>
      </c>
      <c r="I6" s="1210"/>
      <c r="J6" s="1210" t="s">
        <v>19</v>
      </c>
      <c r="K6" s="1210"/>
      <c r="L6" s="569" t="s">
        <v>205</v>
      </c>
      <c r="M6" s="571" t="s">
        <v>19</v>
      </c>
    </row>
    <row r="7" spans="2:25" ht="16.5" thickBot="1" x14ac:dyDescent="0.3">
      <c r="B7" s="1131"/>
      <c r="C7" s="1133"/>
      <c r="D7" s="291" t="s">
        <v>2</v>
      </c>
      <c r="E7" s="291" t="s">
        <v>27</v>
      </c>
      <c r="F7" s="291" t="s">
        <v>2</v>
      </c>
      <c r="G7" s="291" t="s">
        <v>27</v>
      </c>
      <c r="H7" s="291" t="s">
        <v>2</v>
      </c>
      <c r="I7" s="291" t="s">
        <v>27</v>
      </c>
      <c r="J7" s="291" t="s">
        <v>2</v>
      </c>
      <c r="K7" s="291" t="s">
        <v>27</v>
      </c>
      <c r="L7" s="291" t="s">
        <v>515</v>
      </c>
      <c r="M7" s="54" t="s">
        <v>516</v>
      </c>
    </row>
    <row r="8" spans="2:25" ht="15.75" thickBot="1" x14ac:dyDescent="0.3">
      <c r="B8" s="322">
        <v>1</v>
      </c>
      <c r="C8" s="329">
        <v>2</v>
      </c>
      <c r="D8" s="329">
        <v>3</v>
      </c>
      <c r="E8" s="329">
        <v>4</v>
      </c>
      <c r="F8" s="329">
        <v>5</v>
      </c>
      <c r="G8" s="329">
        <v>6</v>
      </c>
      <c r="H8" s="329">
        <v>7</v>
      </c>
      <c r="I8" s="329">
        <v>8</v>
      </c>
      <c r="J8" s="329">
        <v>9</v>
      </c>
      <c r="K8" s="329">
        <v>10</v>
      </c>
      <c r="L8" s="329">
        <v>11</v>
      </c>
      <c r="M8" s="330">
        <v>12</v>
      </c>
    </row>
    <row r="9" spans="2:25" ht="15.75" x14ac:dyDescent="0.25">
      <c r="B9" s="265"/>
      <c r="C9" s="575" t="s">
        <v>206</v>
      </c>
      <c r="D9" s="602"/>
      <c r="E9" s="419"/>
      <c r="F9" s="602"/>
      <c r="G9" s="417"/>
      <c r="H9" s="587"/>
      <c r="I9" s="602"/>
      <c r="J9" s="419"/>
      <c r="K9" s="419"/>
      <c r="L9" s="419"/>
      <c r="M9" s="606"/>
    </row>
    <row r="10" spans="2:25" ht="20.100000000000001" customHeight="1" x14ac:dyDescent="0.25">
      <c r="B10" s="265" t="s">
        <v>351</v>
      </c>
      <c r="C10" s="417" t="s">
        <v>29</v>
      </c>
      <c r="D10" s="598">
        <v>1405</v>
      </c>
      <c r="E10" s="418">
        <f>D10/D$15*100</f>
        <v>14.527970220246097</v>
      </c>
      <c r="F10" s="598">
        <v>1950</v>
      </c>
      <c r="G10" s="418">
        <f>F10/F$15*100</f>
        <v>18.739188929463772</v>
      </c>
      <c r="H10" s="598">
        <v>1114</v>
      </c>
      <c r="I10" s="418">
        <f>H10/H15*100</f>
        <v>11.240036323277167</v>
      </c>
      <c r="J10" s="598">
        <v>1678</v>
      </c>
      <c r="K10" s="418">
        <f>J10/J15*100</f>
        <v>15.763269140441521</v>
      </c>
      <c r="L10" s="443">
        <f>H10/D10*100</f>
        <v>79.288256227757998</v>
      </c>
      <c r="M10" s="448">
        <f>J10/F10*100</f>
        <v>86.051282051282058</v>
      </c>
      <c r="O10" s="53"/>
      <c r="P10" s="1023"/>
      <c r="Q10" s="53"/>
      <c r="R10" s="1023"/>
      <c r="S10" s="53"/>
      <c r="T10" s="1023"/>
      <c r="U10" s="53"/>
      <c r="V10" s="1023"/>
      <c r="W10" s="1023"/>
      <c r="X10" s="1023"/>
      <c r="Y10" s="1023"/>
    </row>
    <row r="11" spans="2:25" ht="18.600000000000001" customHeight="1" x14ac:dyDescent="0.25">
      <c r="B11" s="265" t="s">
        <v>352</v>
      </c>
      <c r="C11" s="417" t="s">
        <v>447</v>
      </c>
      <c r="D11" s="598">
        <v>826</v>
      </c>
      <c r="E11" s="418">
        <f t="shared" ref="E11:E14" si="0">D11/D$15*100</f>
        <v>8.540998862578844</v>
      </c>
      <c r="F11" s="598">
        <v>826</v>
      </c>
      <c r="G11" s="418">
        <f t="shared" ref="G11:G14" si="1">F11/F$15*100</f>
        <v>7.9377282337113204</v>
      </c>
      <c r="H11" s="598">
        <v>1301</v>
      </c>
      <c r="I11" s="418">
        <f>H11/H15*100</f>
        <v>13.126828776107354</v>
      </c>
      <c r="J11" s="598">
        <v>1301</v>
      </c>
      <c r="K11" s="418">
        <f>J11/J15*100</f>
        <v>12.22170032879286</v>
      </c>
      <c r="L11" s="443">
        <f t="shared" ref="L11:L15" si="2">H11/D11*100</f>
        <v>157.50605326876513</v>
      </c>
      <c r="M11" s="448">
        <f t="shared" ref="M11:M15" si="3">J11/F11*100</f>
        <v>157.50605326876513</v>
      </c>
      <c r="O11" s="1023"/>
      <c r="P11" s="1023"/>
      <c r="Q11" s="1023"/>
      <c r="R11" s="1023"/>
      <c r="S11" s="53"/>
      <c r="T11" s="1023"/>
      <c r="U11" s="53"/>
      <c r="V11" s="1023"/>
      <c r="W11" s="1023"/>
      <c r="X11" s="1023"/>
      <c r="Y11" s="1023"/>
    </row>
    <row r="12" spans="2:25" ht="23.1" customHeight="1" x14ac:dyDescent="0.25">
      <c r="B12" s="265" t="s">
        <v>353</v>
      </c>
      <c r="C12" s="417" t="s">
        <v>540</v>
      </c>
      <c r="D12" s="598">
        <v>6321</v>
      </c>
      <c r="E12" s="418">
        <f t="shared" si="0"/>
        <v>65.360355702616062</v>
      </c>
      <c r="F12" s="598">
        <v>6323</v>
      </c>
      <c r="G12" s="418">
        <f t="shared" si="1"/>
        <v>60.763021333845856</v>
      </c>
      <c r="H12" s="598">
        <v>6123</v>
      </c>
      <c r="I12" s="418">
        <f>H12/H15*100</f>
        <v>61.779840581172429</v>
      </c>
      <c r="J12" s="598">
        <v>6124</v>
      </c>
      <c r="K12" s="418">
        <f>J12/J15*100</f>
        <v>57.529356505401594</v>
      </c>
      <c r="L12" s="443">
        <f t="shared" si="2"/>
        <v>96.867584242999527</v>
      </c>
      <c r="M12" s="448">
        <f t="shared" si="3"/>
        <v>96.852759765933897</v>
      </c>
      <c r="O12" s="53"/>
      <c r="P12" s="1023"/>
      <c r="Q12" s="53"/>
      <c r="R12" s="1023"/>
      <c r="S12" s="53"/>
      <c r="T12" s="1023"/>
      <c r="U12" s="53"/>
      <c r="V12" s="1023"/>
      <c r="W12" s="1023"/>
      <c r="X12" s="1023"/>
      <c r="Y12" s="1023"/>
    </row>
    <row r="13" spans="2:25" ht="17.45" customHeight="1" x14ac:dyDescent="0.25">
      <c r="B13" s="265" t="s">
        <v>354</v>
      </c>
      <c r="C13" s="417" t="s">
        <v>78</v>
      </c>
      <c r="D13" s="598">
        <v>929</v>
      </c>
      <c r="E13" s="418">
        <f t="shared" si="0"/>
        <v>9.6060386723193041</v>
      </c>
      <c r="F13" s="598">
        <v>1117</v>
      </c>
      <c r="G13" s="418">
        <f t="shared" si="1"/>
        <v>10.734191812415913</v>
      </c>
      <c r="H13" s="598">
        <v>1170</v>
      </c>
      <c r="I13" s="418">
        <f>H13/H15*100</f>
        <v>11.805065079204924</v>
      </c>
      <c r="J13" s="598">
        <v>1338</v>
      </c>
      <c r="K13" s="418">
        <f>J13/J15*100</f>
        <v>12.569281352747769</v>
      </c>
      <c r="L13" s="443">
        <f t="shared" si="2"/>
        <v>125.94187298170077</v>
      </c>
      <c r="M13" s="448">
        <f t="shared" si="3"/>
        <v>119.78513876454791</v>
      </c>
      <c r="O13" s="1023"/>
      <c r="P13" s="1023"/>
      <c r="Q13" s="53"/>
      <c r="R13" s="1023"/>
      <c r="S13" s="53"/>
      <c r="T13" s="1023"/>
      <c r="U13" s="53"/>
      <c r="V13" s="1023"/>
      <c r="W13" s="1023"/>
      <c r="X13" s="1023"/>
      <c r="Y13" s="1023"/>
    </row>
    <row r="14" spans="2:25" ht="22.35" customHeight="1" thickBot="1" x14ac:dyDescent="0.3">
      <c r="B14" s="265" t="s">
        <v>355</v>
      </c>
      <c r="C14" s="417" t="s">
        <v>541</v>
      </c>
      <c r="D14" s="598">
        <v>190</v>
      </c>
      <c r="E14" s="418">
        <f t="shared" si="0"/>
        <v>1.9646365422396856</v>
      </c>
      <c r="F14" s="598">
        <v>190</v>
      </c>
      <c r="G14" s="418">
        <f t="shared" si="1"/>
        <v>1.8258696905631366</v>
      </c>
      <c r="H14" s="598">
        <v>203</v>
      </c>
      <c r="I14" s="418">
        <f>H14/H15*100</f>
        <v>2.0482292402381193</v>
      </c>
      <c r="J14" s="598">
        <v>204</v>
      </c>
      <c r="K14" s="418">
        <f>J14/J15*100</f>
        <v>1.9163926726162517</v>
      </c>
      <c r="L14" s="443">
        <f t="shared" si="2"/>
        <v>106.84210526315789</v>
      </c>
      <c r="M14" s="448">
        <f t="shared" si="3"/>
        <v>107.36842105263158</v>
      </c>
      <c r="O14" s="1023"/>
      <c r="P14" s="1023"/>
      <c r="Q14" s="1023"/>
      <c r="R14" s="1023"/>
      <c r="S14" s="1023"/>
      <c r="T14" s="1023"/>
      <c r="U14" s="1023"/>
      <c r="V14" s="1023"/>
      <c r="W14" s="1023"/>
      <c r="X14" s="1023"/>
      <c r="Y14" s="1023"/>
    </row>
    <row r="15" spans="2:25" ht="23.25" customHeight="1" thickBot="1" x14ac:dyDescent="0.3">
      <c r="B15" s="1202" t="s">
        <v>207</v>
      </c>
      <c r="C15" s="1203"/>
      <c r="D15" s="145">
        <f t="shared" ref="D15:K15" si="4">SUM(D10:D14)</f>
        <v>9671</v>
      </c>
      <c r="E15" s="43">
        <f t="shared" si="4"/>
        <v>99.999999999999986</v>
      </c>
      <c r="F15" s="145">
        <f t="shared" si="4"/>
        <v>10406</v>
      </c>
      <c r="G15" s="43">
        <f t="shared" si="4"/>
        <v>100</v>
      </c>
      <c r="H15" s="145">
        <f t="shared" si="4"/>
        <v>9911</v>
      </c>
      <c r="I15" s="43">
        <f t="shared" si="4"/>
        <v>99.999999999999986</v>
      </c>
      <c r="J15" s="145">
        <f t="shared" si="4"/>
        <v>10645</v>
      </c>
      <c r="K15" s="43">
        <f t="shared" si="4"/>
        <v>99.999999999999986</v>
      </c>
      <c r="L15" s="43">
        <f t="shared" si="2"/>
        <v>102.48164615861855</v>
      </c>
      <c r="M15" s="44">
        <f t="shared" si="3"/>
        <v>102.29675187391889</v>
      </c>
      <c r="O15" s="53"/>
      <c r="P15" s="1023"/>
      <c r="Q15" s="53"/>
      <c r="R15" s="1023"/>
      <c r="S15" s="53"/>
      <c r="T15" s="1023"/>
      <c r="U15" s="53"/>
      <c r="V15" s="1023"/>
      <c r="W15" s="1023"/>
      <c r="X15" s="1023"/>
      <c r="Y15" s="1023"/>
    </row>
    <row r="16" spans="2:25" ht="19.350000000000001" customHeight="1" x14ac:dyDescent="0.25">
      <c r="B16" s="265"/>
      <c r="C16" s="575" t="s">
        <v>208</v>
      </c>
      <c r="D16" s="605"/>
      <c r="E16" s="586"/>
      <c r="F16" s="599"/>
      <c r="G16" s="586"/>
      <c r="H16" s="607"/>
      <c r="I16" s="608"/>
      <c r="J16" s="607"/>
      <c r="K16" s="608"/>
      <c r="L16" s="609"/>
      <c r="M16" s="610"/>
      <c r="O16" s="1023"/>
      <c r="P16" s="1023"/>
      <c r="Q16" s="1023"/>
      <c r="R16" s="1023"/>
      <c r="S16" s="1023"/>
      <c r="T16" s="1023"/>
      <c r="U16" s="1023"/>
      <c r="V16" s="1023"/>
      <c r="W16" s="1023"/>
      <c r="X16" s="1023"/>
      <c r="Y16" s="1023"/>
    </row>
    <row r="17" spans="2:25" ht="22.35" customHeight="1" x14ac:dyDescent="0.25">
      <c r="B17" s="265" t="s">
        <v>356</v>
      </c>
      <c r="C17" s="417" t="s">
        <v>38</v>
      </c>
      <c r="D17" s="598">
        <v>6221</v>
      </c>
      <c r="E17" s="418">
        <f>D17/D$21*100</f>
        <v>72.514279053502733</v>
      </c>
      <c r="F17" s="598">
        <v>6965</v>
      </c>
      <c r="G17" s="418">
        <f>F17/F$21*100</f>
        <v>74.595694548570208</v>
      </c>
      <c r="H17" s="598">
        <v>6214</v>
      </c>
      <c r="I17" s="418">
        <f>H17/H$21*100</f>
        <v>72.729400749063672</v>
      </c>
      <c r="J17" s="598">
        <v>6987</v>
      </c>
      <c r="K17" s="418">
        <f>J17/J21*100</f>
        <v>74.871410201457351</v>
      </c>
      <c r="L17" s="443">
        <f>H17/D17*100</f>
        <v>99.887477897444143</v>
      </c>
      <c r="M17" s="448">
        <f>J17/F17*100</f>
        <v>100.31586503948313</v>
      </c>
      <c r="O17" s="53"/>
      <c r="P17" s="1023"/>
      <c r="Q17" s="53"/>
      <c r="R17" s="1023"/>
      <c r="S17" s="53"/>
      <c r="T17" s="1023"/>
      <c r="U17" s="53"/>
      <c r="V17" s="1023"/>
      <c r="W17" s="1023"/>
      <c r="X17" s="1023"/>
      <c r="Y17" s="1023"/>
    </row>
    <row r="18" spans="2:25" ht="20.45" customHeight="1" x14ac:dyDescent="0.25">
      <c r="B18" s="265" t="s">
        <v>357</v>
      </c>
      <c r="C18" s="417" t="s">
        <v>513</v>
      </c>
      <c r="D18" s="598">
        <v>809</v>
      </c>
      <c r="E18" s="418">
        <f t="shared" ref="E18:E20" si="5">D18/D$21*100</f>
        <v>9.4300034969110609</v>
      </c>
      <c r="F18" s="598">
        <v>809</v>
      </c>
      <c r="G18" s="418">
        <f t="shared" ref="G18:G20" si="6">F18/F$21*100</f>
        <v>8.6644532505087284</v>
      </c>
      <c r="H18" s="598">
        <v>781</v>
      </c>
      <c r="I18" s="418">
        <f t="shared" ref="I18:I20" si="7">H18/H$21*100</f>
        <v>9.1409176029962538</v>
      </c>
      <c r="J18" s="598">
        <v>781</v>
      </c>
      <c r="K18" s="418">
        <f>J18/J21*100</f>
        <v>8.3690527218174022</v>
      </c>
      <c r="L18" s="443">
        <f t="shared" ref="L18:L21" si="8">H18/D18*100</f>
        <v>96.538936959208897</v>
      </c>
      <c r="M18" s="448">
        <f t="shared" ref="M18:M21" si="9">J18/F18*100</f>
        <v>96.538936959208897</v>
      </c>
      <c r="O18" s="1023"/>
      <c r="P18" s="1023"/>
      <c r="Q18" s="1023"/>
      <c r="R18" s="1023"/>
      <c r="S18" s="1023"/>
      <c r="T18" s="1023"/>
      <c r="U18" s="1023"/>
      <c r="V18" s="1023"/>
      <c r="W18" s="1023"/>
      <c r="X18" s="1023"/>
      <c r="Y18" s="1023"/>
    </row>
    <row r="19" spans="2:25" ht="19.350000000000001" customHeight="1" x14ac:dyDescent="0.25">
      <c r="B19" s="265" t="s">
        <v>358</v>
      </c>
      <c r="C19" s="417" t="s">
        <v>542</v>
      </c>
      <c r="D19" s="598">
        <v>1319</v>
      </c>
      <c r="E19" s="418">
        <f t="shared" si="5"/>
        <v>15.374752302133116</v>
      </c>
      <c r="F19" s="598">
        <v>1319</v>
      </c>
      <c r="G19" s="418">
        <f t="shared" si="6"/>
        <v>14.126593124129805</v>
      </c>
      <c r="H19" s="598">
        <v>1280</v>
      </c>
      <c r="I19" s="418">
        <f t="shared" si="7"/>
        <v>14.981273408239701</v>
      </c>
      <c r="J19" s="598">
        <v>1280</v>
      </c>
      <c r="K19" s="418">
        <f>J19/J21*100</f>
        <v>13.716245177882556</v>
      </c>
      <c r="L19" s="443">
        <f t="shared" si="8"/>
        <v>97.043214556482184</v>
      </c>
      <c r="M19" s="448">
        <f t="shared" si="9"/>
        <v>97.043214556482184</v>
      </c>
      <c r="O19" s="53"/>
      <c r="P19" s="1023"/>
      <c r="Q19" s="53"/>
      <c r="R19" s="1023"/>
      <c r="S19" s="53"/>
      <c r="T19" s="1023"/>
      <c r="U19" s="53"/>
      <c r="V19" s="1023"/>
      <c r="W19" s="1023"/>
      <c r="X19" s="1023"/>
      <c r="Y19" s="1023"/>
    </row>
    <row r="20" spans="2:25" ht="22.35" customHeight="1" thickBot="1" x14ac:dyDescent="0.3">
      <c r="B20" s="265" t="s">
        <v>359</v>
      </c>
      <c r="C20" s="417" t="s">
        <v>78</v>
      </c>
      <c r="D20" s="598">
        <v>230</v>
      </c>
      <c r="E20" s="418">
        <f t="shared" si="5"/>
        <v>2.6809651474530831</v>
      </c>
      <c r="F20" s="598">
        <v>244</v>
      </c>
      <c r="G20" s="418">
        <f t="shared" si="6"/>
        <v>2.6132590767912607</v>
      </c>
      <c r="H20" s="598">
        <v>269</v>
      </c>
      <c r="I20" s="418">
        <f t="shared" si="7"/>
        <v>3.1484082397003745</v>
      </c>
      <c r="J20" s="598">
        <v>284</v>
      </c>
      <c r="K20" s="418">
        <f>J20/J21*100</f>
        <v>3.0432918988426918</v>
      </c>
      <c r="L20" s="443">
        <f t="shared" si="8"/>
        <v>116.95652173913042</v>
      </c>
      <c r="M20" s="448">
        <f t="shared" si="9"/>
        <v>116.39344262295081</v>
      </c>
      <c r="O20" s="1023"/>
      <c r="P20" s="1023"/>
      <c r="Q20" s="1023"/>
      <c r="R20" s="1023"/>
      <c r="S20" s="1023"/>
      <c r="T20" s="1023"/>
      <c r="U20" s="1023"/>
      <c r="V20" s="1023"/>
      <c r="W20" s="1023"/>
      <c r="X20" s="1023"/>
      <c r="Y20" s="1023"/>
    </row>
    <row r="21" spans="2:25" ht="22.35" customHeight="1" thickBot="1" x14ac:dyDescent="0.3">
      <c r="B21" s="1202" t="s">
        <v>514</v>
      </c>
      <c r="C21" s="1203"/>
      <c r="D21" s="145">
        <f t="shared" ref="D21:K21" si="10">SUM(D17:D20)</f>
        <v>8579</v>
      </c>
      <c r="E21" s="43">
        <f t="shared" si="10"/>
        <v>99.999999999999986</v>
      </c>
      <c r="F21" s="145">
        <f t="shared" si="10"/>
        <v>9337</v>
      </c>
      <c r="G21" s="43">
        <f t="shared" si="10"/>
        <v>100.00000000000001</v>
      </c>
      <c r="H21" s="145">
        <f t="shared" si="10"/>
        <v>8544</v>
      </c>
      <c r="I21" s="43">
        <f t="shared" si="10"/>
        <v>100</v>
      </c>
      <c r="J21" s="145">
        <f t="shared" si="10"/>
        <v>9332</v>
      </c>
      <c r="K21" s="43">
        <f t="shared" si="10"/>
        <v>100</v>
      </c>
      <c r="L21" s="43">
        <f t="shared" si="8"/>
        <v>99.592027042778881</v>
      </c>
      <c r="M21" s="44">
        <f t="shared" si="9"/>
        <v>99.946449609082151</v>
      </c>
      <c r="O21" s="53"/>
      <c r="P21" s="1023"/>
      <c r="Q21" s="53"/>
      <c r="R21" s="1023"/>
      <c r="S21" s="53"/>
      <c r="T21" s="1023"/>
      <c r="U21" s="53"/>
      <c r="V21" s="1023"/>
      <c r="W21" s="1023"/>
      <c r="X21" s="1023"/>
      <c r="Y21" s="1023"/>
    </row>
    <row r="22" spans="2:25" ht="18" customHeight="1" x14ac:dyDescent="0.25">
      <c r="B22" s="265"/>
      <c r="C22" s="575" t="s">
        <v>209</v>
      </c>
      <c r="D22" s="587"/>
      <c r="E22" s="587"/>
      <c r="F22" s="587"/>
      <c r="G22" s="587"/>
      <c r="H22" s="587"/>
      <c r="I22" s="587"/>
      <c r="J22" s="587"/>
      <c r="K22" s="587"/>
      <c r="L22" s="587"/>
      <c r="M22" s="611"/>
      <c r="O22" s="1023"/>
      <c r="P22" s="1023"/>
      <c r="Q22" s="1023"/>
      <c r="R22" s="1023"/>
      <c r="S22" s="1023"/>
      <c r="T22" s="1023"/>
      <c r="U22" s="1023"/>
      <c r="V22" s="1023"/>
      <c r="W22" s="1023"/>
      <c r="X22" s="1023"/>
      <c r="Y22" s="1023"/>
    </row>
    <row r="23" spans="2:25" ht="19.350000000000001" customHeight="1" x14ac:dyDescent="0.25">
      <c r="B23" s="265" t="s">
        <v>360</v>
      </c>
      <c r="C23" s="417" t="s">
        <v>21</v>
      </c>
      <c r="D23" s="419">
        <v>26</v>
      </c>
      <c r="E23" s="419"/>
      <c r="F23" s="419">
        <v>61</v>
      </c>
      <c r="G23" s="419"/>
      <c r="H23" s="419">
        <v>2</v>
      </c>
      <c r="I23" s="419"/>
      <c r="J23" s="419">
        <v>61</v>
      </c>
      <c r="K23" s="419"/>
      <c r="L23" s="587"/>
      <c r="M23" s="611"/>
      <c r="O23" s="1023"/>
      <c r="P23" s="1023"/>
      <c r="Q23" s="1023"/>
      <c r="R23" s="1023"/>
      <c r="S23" s="1023"/>
      <c r="T23" s="1023"/>
      <c r="U23" s="1023"/>
      <c r="V23" s="1023"/>
      <c r="W23" s="1023"/>
      <c r="X23" s="1023"/>
      <c r="Y23" s="1023"/>
    </row>
    <row r="24" spans="2:25" ht="17.100000000000001" customHeight="1" x14ac:dyDescent="0.25">
      <c r="B24" s="265" t="s">
        <v>361</v>
      </c>
      <c r="C24" s="417" t="s">
        <v>517</v>
      </c>
      <c r="D24" s="419">
        <v>1025</v>
      </c>
      <c r="E24" s="419"/>
      <c r="F24" s="419">
        <v>1034</v>
      </c>
      <c r="G24" s="419"/>
      <c r="H24" s="598">
        <v>1143</v>
      </c>
      <c r="I24" s="419"/>
      <c r="J24" s="598">
        <v>1145</v>
      </c>
      <c r="K24" s="419"/>
      <c r="L24" s="587"/>
      <c r="M24" s="611"/>
      <c r="O24" s="53"/>
      <c r="P24" s="1023"/>
      <c r="Q24" s="53"/>
      <c r="R24" s="1023"/>
      <c r="S24" s="53"/>
      <c r="T24" s="1023"/>
      <c r="U24" s="53"/>
      <c r="V24" s="1023"/>
      <c r="W24" s="1023"/>
      <c r="X24" s="1023"/>
      <c r="Y24" s="1023"/>
    </row>
    <row r="25" spans="2:25" ht="20.100000000000001" customHeight="1" thickBot="1" x14ac:dyDescent="0.3">
      <c r="B25" s="265"/>
      <c r="C25" s="575" t="s">
        <v>210</v>
      </c>
      <c r="D25" s="587"/>
      <c r="E25" s="587"/>
      <c r="F25" s="587"/>
      <c r="G25" s="587"/>
      <c r="H25" s="587"/>
      <c r="I25" s="587"/>
      <c r="J25" s="587"/>
      <c r="K25" s="587"/>
      <c r="L25" s="587"/>
      <c r="M25" s="611"/>
      <c r="O25" s="1023"/>
      <c r="P25" s="1023"/>
      <c r="Q25" s="1023"/>
      <c r="R25" s="1023"/>
      <c r="S25" s="1023"/>
      <c r="T25" s="1023"/>
      <c r="U25" s="1023"/>
      <c r="V25" s="1023"/>
      <c r="W25" s="1023"/>
      <c r="X25" s="1023"/>
      <c r="Y25" s="1023"/>
    </row>
    <row r="26" spans="2:25" ht="17.45" customHeight="1" thickBot="1" x14ac:dyDescent="0.3">
      <c r="B26" s="463"/>
      <c r="C26" s="613" t="s">
        <v>211</v>
      </c>
      <c r="D26" s="615">
        <f>D15-D21+D23-D24</f>
        <v>93</v>
      </c>
      <c r="E26" s="614"/>
      <c r="F26" s="615">
        <f>F15-F21+F23-F24</f>
        <v>96</v>
      </c>
      <c r="G26" s="614"/>
      <c r="H26" s="619">
        <f>H15-H21+H23-H24</f>
        <v>226</v>
      </c>
      <c r="I26" s="615"/>
      <c r="J26" s="619">
        <f>J15-J21+J23-J24</f>
        <v>229</v>
      </c>
      <c r="K26" s="614"/>
      <c r="L26" s="614"/>
      <c r="M26" s="616"/>
      <c r="O26" s="1023"/>
      <c r="P26" s="1023"/>
      <c r="Q26" s="1023"/>
      <c r="R26" s="1023"/>
      <c r="S26" s="1023"/>
      <c r="T26" s="1023"/>
      <c r="U26" s="1023"/>
      <c r="V26" s="1023"/>
      <c r="W26" s="1023"/>
      <c r="X26" s="1023"/>
      <c r="Y26" s="1023"/>
    </row>
    <row r="27" spans="2:25" ht="16.5" thickBot="1" x14ac:dyDescent="0.3">
      <c r="B27" s="265"/>
      <c r="C27" s="417" t="s">
        <v>64</v>
      </c>
      <c r="D27" s="601">
        <v>3.4000000000000002E-2</v>
      </c>
      <c r="E27" s="587"/>
      <c r="F27" s="601">
        <v>3.5999999999999997E-2</v>
      </c>
      <c r="G27" s="587"/>
      <c r="H27" s="601">
        <v>8.3000000000000004E-2</v>
      </c>
      <c r="I27" s="419"/>
      <c r="J27" s="601">
        <v>8.4000000000000005E-2</v>
      </c>
      <c r="K27" s="587"/>
      <c r="L27" s="587"/>
      <c r="M27" s="611"/>
      <c r="O27" s="89"/>
      <c r="P27" s="1023"/>
      <c r="Q27" s="89"/>
      <c r="R27" s="1023"/>
      <c r="S27" s="89"/>
      <c r="T27" s="1023"/>
      <c r="U27" s="89"/>
      <c r="V27" s="1023"/>
      <c r="W27" s="1023"/>
      <c r="X27" s="1023"/>
      <c r="Y27" s="1023"/>
    </row>
    <row r="28" spans="2:25" ht="16.5" thickBot="1" x14ac:dyDescent="0.3">
      <c r="B28" s="463"/>
      <c r="C28" s="613" t="s">
        <v>518</v>
      </c>
      <c r="D28" s="615"/>
      <c r="E28" s="615"/>
      <c r="F28" s="615"/>
      <c r="G28" s="614"/>
      <c r="H28" s="620"/>
      <c r="I28" s="614"/>
      <c r="J28" s="620"/>
      <c r="K28" s="614"/>
      <c r="L28" s="614"/>
      <c r="M28" s="616"/>
      <c r="O28" s="1023"/>
      <c r="P28" s="1023"/>
      <c r="Q28" s="1023"/>
      <c r="R28" s="1023"/>
      <c r="S28" s="1023"/>
      <c r="T28" s="1023"/>
      <c r="U28" s="1023"/>
      <c r="V28" s="1023"/>
      <c r="W28" s="1023"/>
      <c r="X28" s="1023"/>
      <c r="Y28" s="1023"/>
    </row>
    <row r="29" spans="2:25" ht="15.75" x14ac:dyDescent="0.25">
      <c r="B29" s="265"/>
      <c r="C29" s="417" t="s">
        <v>64</v>
      </c>
      <c r="D29" s="419"/>
      <c r="E29" s="419"/>
      <c r="F29" s="419"/>
      <c r="G29" s="587"/>
      <c r="H29" s="612"/>
      <c r="I29" s="587"/>
      <c r="J29" s="612"/>
      <c r="K29" s="587"/>
      <c r="L29" s="587"/>
      <c r="M29" s="611"/>
      <c r="O29" s="1023"/>
      <c r="P29" s="1023"/>
      <c r="Q29" s="1023"/>
      <c r="R29" s="1023"/>
      <c r="S29" s="1023"/>
      <c r="T29" s="1023"/>
      <c r="U29" s="1023"/>
      <c r="V29" s="1023"/>
      <c r="W29" s="1023"/>
      <c r="X29" s="1023"/>
      <c r="Y29" s="1023"/>
    </row>
    <row r="30" spans="2:25" ht="18.600000000000001" customHeight="1" thickBot="1" x14ac:dyDescent="0.3">
      <c r="B30" s="265"/>
      <c r="C30" s="417" t="s">
        <v>212</v>
      </c>
      <c r="D30" s="829">
        <v>0.4</v>
      </c>
      <c r="E30" s="419"/>
      <c r="F30" s="829">
        <v>0.4</v>
      </c>
      <c r="G30" s="587"/>
      <c r="H30" s="601">
        <v>0.4</v>
      </c>
      <c r="I30" s="419"/>
      <c r="J30" s="601">
        <v>0.4</v>
      </c>
      <c r="K30" s="587"/>
      <c r="L30" s="587"/>
      <c r="M30" s="611"/>
      <c r="O30" s="89"/>
      <c r="P30" s="1023"/>
      <c r="Q30" s="89"/>
      <c r="R30" s="1023"/>
      <c r="S30" s="89"/>
      <c r="T30" s="1023"/>
      <c r="U30" s="89"/>
      <c r="V30" s="1023"/>
      <c r="W30" s="1023"/>
      <c r="X30" s="1023"/>
      <c r="Y30" s="1023"/>
    </row>
    <row r="31" spans="2:25" ht="19.350000000000001" customHeight="1" thickBot="1" x14ac:dyDescent="0.3">
      <c r="B31" s="1202" t="s">
        <v>213</v>
      </c>
      <c r="C31" s="1203"/>
      <c r="D31" s="593">
        <f>D30-D27</f>
        <v>0.36599999999999999</v>
      </c>
      <c r="E31" s="593"/>
      <c r="F31" s="593">
        <f>F30-F27</f>
        <v>0.36400000000000005</v>
      </c>
      <c r="G31" s="617"/>
      <c r="H31" s="593">
        <f>H30-H27</f>
        <v>0.317</v>
      </c>
      <c r="I31" s="24"/>
      <c r="J31" s="593">
        <f>J30-J27</f>
        <v>0.316</v>
      </c>
      <c r="K31" s="617"/>
      <c r="L31" s="617"/>
      <c r="M31" s="618"/>
      <c r="O31" s="89"/>
      <c r="P31" s="1023"/>
      <c r="Q31" s="89"/>
      <c r="R31" s="1023"/>
      <c r="S31" s="89"/>
      <c r="T31" s="1023"/>
      <c r="U31" s="89"/>
      <c r="V31" s="1023"/>
      <c r="W31" s="1023"/>
      <c r="X31" s="1023"/>
      <c r="Y31" s="1023"/>
    </row>
    <row r="32" spans="2:25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1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3">
    <mergeCell ref="B15:C15"/>
    <mergeCell ref="B21:C21"/>
    <mergeCell ref="B31:C31"/>
    <mergeCell ref="C5:C7"/>
    <mergeCell ref="D5:G5"/>
    <mergeCell ref="B4:M4"/>
    <mergeCell ref="B5:B7"/>
    <mergeCell ref="H5:K5"/>
    <mergeCell ref="L5:M5"/>
    <mergeCell ref="D6:E6"/>
    <mergeCell ref="F6:G6"/>
    <mergeCell ref="H6:I6"/>
    <mergeCell ref="J6:K6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E27 G27 E30 G30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J23"/>
  <sheetViews>
    <sheetView workbookViewId="0">
      <selection activeCell="K22" sqref="K22"/>
    </sheetView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 s="993"/>
    </row>
    <row r="3" spans="2:10" ht="16.5" thickBot="1" x14ac:dyDescent="0.3">
      <c r="H3" s="31" t="s">
        <v>373</v>
      </c>
    </row>
    <row r="4" spans="2:10" ht="17.25" thickTop="1" thickBot="1" x14ac:dyDescent="0.3">
      <c r="B4" s="1211" t="s">
        <v>678</v>
      </c>
      <c r="C4" s="1212"/>
      <c r="D4" s="1212"/>
      <c r="E4" s="1212"/>
      <c r="F4" s="1212"/>
      <c r="G4" s="1212"/>
      <c r="H4" s="1213"/>
    </row>
    <row r="5" spans="2:10" x14ac:dyDescent="0.25">
      <c r="B5" s="1098" t="s">
        <v>137</v>
      </c>
      <c r="C5" s="1099" t="s">
        <v>90</v>
      </c>
      <c r="D5" s="1099" t="s">
        <v>321</v>
      </c>
      <c r="E5" s="1099" t="s">
        <v>530</v>
      </c>
      <c r="F5" s="1099" t="s">
        <v>663</v>
      </c>
      <c r="G5" s="1099" t="s">
        <v>1</v>
      </c>
      <c r="H5" s="1100"/>
    </row>
    <row r="6" spans="2:10" ht="16.5" thickBot="1" x14ac:dyDescent="0.3">
      <c r="B6" s="1093"/>
      <c r="C6" s="1094"/>
      <c r="D6" s="1094"/>
      <c r="E6" s="1094"/>
      <c r="F6" s="1094"/>
      <c r="G6" s="991" t="s">
        <v>81</v>
      </c>
      <c r="H6" s="992" t="s">
        <v>463</v>
      </c>
    </row>
    <row r="7" spans="2:10" ht="16.5" thickBot="1" x14ac:dyDescent="0.3">
      <c r="B7" s="990">
        <v>1</v>
      </c>
      <c r="C7" s="991">
        <v>2</v>
      </c>
      <c r="D7" s="991">
        <v>3</v>
      </c>
      <c r="E7" s="991">
        <v>4</v>
      </c>
      <c r="F7" s="991">
        <v>5</v>
      </c>
      <c r="G7" s="991">
        <v>6</v>
      </c>
      <c r="H7" s="992">
        <v>7</v>
      </c>
    </row>
    <row r="8" spans="2:10" ht="20.100000000000001" customHeight="1" x14ac:dyDescent="0.25">
      <c r="B8" s="793" t="s">
        <v>351</v>
      </c>
      <c r="C8" s="963" t="s">
        <v>679</v>
      </c>
      <c r="D8" s="718">
        <v>50538</v>
      </c>
      <c r="E8" s="718">
        <v>62655</v>
      </c>
      <c r="F8" s="718">
        <v>80484</v>
      </c>
      <c r="G8" s="954">
        <f>E8/D8*100</f>
        <v>123.97601804582689</v>
      </c>
      <c r="H8" s="994">
        <f>F8/E8*100</f>
        <v>128.45582954273402</v>
      </c>
    </row>
    <row r="9" spans="2:10" ht="20.100000000000001" customHeight="1" x14ac:dyDescent="0.25">
      <c r="B9" s="793" t="s">
        <v>352</v>
      </c>
      <c r="C9" s="963" t="s">
        <v>680</v>
      </c>
      <c r="D9" s="718">
        <v>44861</v>
      </c>
      <c r="E9" s="718">
        <v>29563</v>
      </c>
      <c r="F9" s="718">
        <v>30172</v>
      </c>
      <c r="G9" s="954">
        <f t="shared" ref="G9:G14" si="0">E9/D9*100</f>
        <v>65.899110586032421</v>
      </c>
      <c r="H9" s="994">
        <f t="shared" ref="H9:H14" si="1">F9/E9*100</f>
        <v>102.0600074417346</v>
      </c>
    </row>
    <row r="10" spans="2:10" ht="20.100000000000001" customHeight="1" x14ac:dyDescent="0.25">
      <c r="B10" s="793" t="s">
        <v>353</v>
      </c>
      <c r="C10" s="963" t="s">
        <v>681</v>
      </c>
      <c r="D10" s="718">
        <v>0</v>
      </c>
      <c r="E10" s="718">
        <v>168</v>
      </c>
      <c r="F10" s="718">
        <v>-38</v>
      </c>
      <c r="G10" s="954" t="s">
        <v>114</v>
      </c>
      <c r="H10" s="994">
        <f t="shared" si="1"/>
        <v>-22.61904761904762</v>
      </c>
    </row>
    <row r="11" spans="2:10" ht="20.100000000000001" customHeight="1" thickBot="1" x14ac:dyDescent="0.3">
      <c r="B11" s="793" t="s">
        <v>354</v>
      </c>
      <c r="C11" s="684" t="s">
        <v>682</v>
      </c>
      <c r="D11" s="685">
        <v>-4193</v>
      </c>
      <c r="E11" s="685">
        <v>-5710</v>
      </c>
      <c r="F11" s="685">
        <v>-5815</v>
      </c>
      <c r="G11" s="954">
        <f t="shared" si="0"/>
        <v>136.17934652993085</v>
      </c>
      <c r="H11" s="994">
        <f t="shared" si="1"/>
        <v>101.83887915936953</v>
      </c>
    </row>
    <row r="12" spans="2:10" ht="34.5" customHeight="1" thickBot="1" x14ac:dyDescent="0.3">
      <c r="B12" s="883" t="s">
        <v>683</v>
      </c>
      <c r="C12" s="995" t="s">
        <v>684</v>
      </c>
      <c r="D12" s="175">
        <f>SUM(D8:D11)</f>
        <v>91206</v>
      </c>
      <c r="E12" s="175">
        <f>SUM(E8:E11)</f>
        <v>86676</v>
      </c>
      <c r="F12" s="175">
        <f>SUM(F8:F11)</f>
        <v>104803</v>
      </c>
      <c r="G12" s="955">
        <f t="shared" si="0"/>
        <v>95.033221498585618</v>
      </c>
      <c r="H12" s="957">
        <f t="shared" si="1"/>
        <v>120.91351700586091</v>
      </c>
    </row>
    <row r="13" spans="2:10" ht="20.100000000000001" customHeight="1" thickBot="1" x14ac:dyDescent="0.3">
      <c r="B13" s="879" t="s">
        <v>356</v>
      </c>
      <c r="C13" s="997" t="s">
        <v>91</v>
      </c>
      <c r="D13" s="741">
        <v>2696142</v>
      </c>
      <c r="E13" s="741">
        <v>2698561</v>
      </c>
      <c r="F13" s="741">
        <v>2723575</v>
      </c>
      <c r="G13" s="996">
        <f t="shared" si="0"/>
        <v>100.08972079363771</v>
      </c>
      <c r="H13" s="998">
        <f t="shared" si="1"/>
        <v>100.92693846831699</v>
      </c>
    </row>
    <row r="14" spans="2:10" ht="30.75" customHeight="1" thickBot="1" x14ac:dyDescent="0.3">
      <c r="B14" s="883" t="s">
        <v>685</v>
      </c>
      <c r="C14" s="949" t="s">
        <v>686</v>
      </c>
      <c r="D14" s="999">
        <f>D12/D13</f>
        <v>3.3828336934775688E-2</v>
      </c>
      <c r="E14" s="999">
        <f>E12/E13</f>
        <v>3.2119340641178759E-2</v>
      </c>
      <c r="F14" s="999">
        <f>F12/F13</f>
        <v>3.8479939050696237E-2</v>
      </c>
      <c r="G14" s="955">
        <f t="shared" si="0"/>
        <v>94.948033369503094</v>
      </c>
      <c r="H14" s="957">
        <f t="shared" si="1"/>
        <v>119.80301675733294</v>
      </c>
    </row>
    <row r="17" spans="4:6" x14ac:dyDescent="0.25">
      <c r="D17" s="824"/>
      <c r="E17" s="824"/>
      <c r="F17" s="824"/>
    </row>
    <row r="18" spans="4:6" x14ac:dyDescent="0.25">
      <c r="D18" s="824"/>
      <c r="E18" s="824"/>
      <c r="F18" s="824"/>
    </row>
    <row r="20" spans="4:6" x14ac:dyDescent="0.25">
      <c r="D20" s="824"/>
      <c r="E20" s="824"/>
      <c r="F20" s="824"/>
    </row>
    <row r="21" spans="4:6" x14ac:dyDescent="0.25">
      <c r="D21" s="824"/>
      <c r="E21" s="824"/>
      <c r="F21" s="824"/>
    </row>
    <row r="22" spans="4:6" x14ac:dyDescent="0.25">
      <c r="D22" s="824"/>
      <c r="E22" s="824"/>
      <c r="F22" s="824"/>
    </row>
    <row r="23" spans="4:6" x14ac:dyDescent="0.25">
      <c r="D23" s="1015"/>
      <c r="E23" s="1015"/>
      <c r="F23" s="1015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>
      <selection activeCell="J8" sqref="J8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3" spans="2:10" ht="15.75" thickBot="1" x14ac:dyDescent="0.3"/>
    <row r="4" spans="2:10" ht="17.25" thickTop="1" thickBot="1" x14ac:dyDescent="0.3">
      <c r="B4" s="1216" t="s">
        <v>687</v>
      </c>
      <c r="C4" s="1217"/>
      <c r="D4" s="1217"/>
      <c r="E4" s="1217"/>
      <c r="F4" s="1217"/>
      <c r="G4" s="1217"/>
      <c r="H4" s="1218"/>
    </row>
    <row r="5" spans="2:10" ht="15.75" x14ac:dyDescent="0.25">
      <c r="B5" s="1219" t="s">
        <v>137</v>
      </c>
      <c r="C5" s="1221" t="s">
        <v>13</v>
      </c>
      <c r="D5" s="1221" t="s">
        <v>531</v>
      </c>
      <c r="E5" s="1221"/>
      <c r="F5" s="1221" t="s">
        <v>665</v>
      </c>
      <c r="G5" s="1221"/>
      <c r="H5" s="298" t="s">
        <v>1</v>
      </c>
    </row>
    <row r="6" spans="2:10" ht="32.25" thickBot="1" x14ac:dyDescent="0.3">
      <c r="B6" s="1220"/>
      <c r="C6" s="1222"/>
      <c r="D6" s="296" t="s">
        <v>14</v>
      </c>
      <c r="E6" s="296" t="s">
        <v>27</v>
      </c>
      <c r="F6" s="296" t="s">
        <v>14</v>
      </c>
      <c r="G6" s="296" t="s">
        <v>27</v>
      </c>
      <c r="H6" s="299" t="s">
        <v>458</v>
      </c>
    </row>
    <row r="7" spans="2:10" ht="15.75" thickBot="1" x14ac:dyDescent="0.3">
      <c r="B7" s="621">
        <v>1</v>
      </c>
      <c r="C7" s="622">
        <v>2</v>
      </c>
      <c r="D7" s="622">
        <v>3</v>
      </c>
      <c r="E7" s="622">
        <v>4</v>
      </c>
      <c r="F7" s="622">
        <v>5</v>
      </c>
      <c r="G7" s="622">
        <v>6</v>
      </c>
      <c r="H7" s="623">
        <v>7</v>
      </c>
    </row>
    <row r="8" spans="2:10" ht="15.75" x14ac:dyDescent="0.25">
      <c r="B8" s="184" t="s">
        <v>351</v>
      </c>
      <c r="C8" s="177" t="s">
        <v>375</v>
      </c>
      <c r="D8" s="178">
        <v>743</v>
      </c>
      <c r="E8" s="179">
        <f>D8/D12*100</f>
        <v>53.299856527977042</v>
      </c>
      <c r="F8" s="739">
        <v>744</v>
      </c>
      <c r="G8" s="179">
        <f>F8/F12*100</f>
        <v>53.640951694304249</v>
      </c>
      <c r="H8" s="95">
        <f>F8/D8*100</f>
        <v>100.13458950201883</v>
      </c>
      <c r="J8" s="1023"/>
    </row>
    <row r="9" spans="2:10" ht="15.75" x14ac:dyDescent="0.25">
      <c r="B9" s="184" t="s">
        <v>352</v>
      </c>
      <c r="C9" s="177" t="s">
        <v>376</v>
      </c>
      <c r="D9" s="178">
        <v>104</v>
      </c>
      <c r="E9" s="179">
        <f>D9/D12*100</f>
        <v>7.4605451936872305</v>
      </c>
      <c r="F9" s="740">
        <v>108</v>
      </c>
      <c r="G9" s="179">
        <f>F9/F12*100</f>
        <v>7.7865897620764235</v>
      </c>
      <c r="H9" s="95">
        <f>F9/D9*100</f>
        <v>103.84615384615385</v>
      </c>
      <c r="J9" s="1023"/>
    </row>
    <row r="10" spans="2:10" ht="15.75" x14ac:dyDescent="0.25">
      <c r="B10" s="184" t="s">
        <v>353</v>
      </c>
      <c r="C10" s="177" t="s">
        <v>17</v>
      </c>
      <c r="D10" s="178">
        <v>536</v>
      </c>
      <c r="E10" s="179">
        <f>D10/D12*100</f>
        <v>38.450502152080347</v>
      </c>
      <c r="F10" s="740">
        <v>526</v>
      </c>
      <c r="G10" s="179">
        <f>F10/F12*100</f>
        <v>37.923576063446284</v>
      </c>
      <c r="H10" s="95">
        <f>F10/D10*100</f>
        <v>98.134328358208961</v>
      </c>
      <c r="J10" s="1023"/>
    </row>
    <row r="11" spans="2:10" ht="16.5" thickBot="1" x14ac:dyDescent="0.3">
      <c r="B11" s="180" t="s">
        <v>354</v>
      </c>
      <c r="C11" s="181" t="s">
        <v>18</v>
      </c>
      <c r="D11" s="182">
        <v>11</v>
      </c>
      <c r="E11" s="183">
        <f>D11/D12*100</f>
        <v>0.78909612625538017</v>
      </c>
      <c r="F11" s="727">
        <v>9</v>
      </c>
      <c r="G11" s="183">
        <f>F11/F12*100</f>
        <v>0.64888248017303529</v>
      </c>
      <c r="H11" s="95">
        <f>F11/D11*100</f>
        <v>81.818181818181827</v>
      </c>
      <c r="J11" s="1023"/>
    </row>
    <row r="12" spans="2:10" ht="16.5" thickBot="1" x14ac:dyDescent="0.3">
      <c r="B12" s="1214" t="s">
        <v>19</v>
      </c>
      <c r="C12" s="1215"/>
      <c r="D12" s="204">
        <f>SUM(D8:D11)</f>
        <v>1394</v>
      </c>
      <c r="E12" s="205">
        <v>100</v>
      </c>
      <c r="F12" s="204">
        <f>SUM(F8:F11)</f>
        <v>1387</v>
      </c>
      <c r="G12" s="205">
        <f>SUM(G8:G11)</f>
        <v>99.999999999999986</v>
      </c>
      <c r="H12" s="78">
        <f>F12/D12*100</f>
        <v>99.497847919655669</v>
      </c>
      <c r="J12" s="53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6"/>
  <sheetViews>
    <sheetView workbookViewId="0">
      <selection activeCell="D27" sqref="D27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89" customWidth="1"/>
    <col min="12" max="12" width="11.5703125" customWidth="1"/>
  </cols>
  <sheetData>
    <row r="3" spans="2:16" ht="16.5" thickBot="1" x14ac:dyDescent="0.3">
      <c r="B3" s="1"/>
      <c r="C3" s="1"/>
      <c r="D3" s="1"/>
      <c r="E3" s="1"/>
      <c r="F3" s="1"/>
      <c r="G3" s="1"/>
      <c r="H3" s="1"/>
      <c r="I3" s="1"/>
      <c r="J3" s="1"/>
      <c r="K3" s="206"/>
      <c r="L3" s="27" t="s">
        <v>377</v>
      </c>
    </row>
    <row r="4" spans="2:16" ht="16.5" thickBot="1" x14ac:dyDescent="0.3">
      <c r="B4" s="1232" t="s">
        <v>688</v>
      </c>
      <c r="C4" s="1233"/>
      <c r="D4" s="1233"/>
      <c r="E4" s="1233"/>
      <c r="F4" s="1233"/>
      <c r="G4" s="1233"/>
      <c r="H4" s="1233"/>
      <c r="I4" s="1233"/>
      <c r="J4" s="1233"/>
      <c r="K4" s="1233"/>
      <c r="L4" s="1234"/>
    </row>
    <row r="5" spans="2:16" ht="15.75" x14ac:dyDescent="0.25">
      <c r="B5" s="1235" t="s">
        <v>137</v>
      </c>
      <c r="C5" s="1221" t="s">
        <v>90</v>
      </c>
      <c r="D5" s="1238" t="s">
        <v>532</v>
      </c>
      <c r="E5" s="1238"/>
      <c r="F5" s="1238"/>
      <c r="G5" s="1238"/>
      <c r="H5" s="1239" t="s">
        <v>666</v>
      </c>
      <c r="I5" s="1239"/>
      <c r="J5" s="1239"/>
      <c r="K5" s="1239"/>
      <c r="L5" s="847" t="s">
        <v>1</v>
      </c>
    </row>
    <row r="6" spans="2:16" ht="16.5" thickBot="1" x14ac:dyDescent="0.3">
      <c r="B6" s="1236"/>
      <c r="C6" s="1237"/>
      <c r="D6" s="848" t="s">
        <v>216</v>
      </c>
      <c r="E6" s="848" t="s">
        <v>217</v>
      </c>
      <c r="F6" s="848" t="s">
        <v>19</v>
      </c>
      <c r="G6" s="848" t="s">
        <v>64</v>
      </c>
      <c r="H6" s="848" t="s">
        <v>216</v>
      </c>
      <c r="I6" s="848" t="s">
        <v>217</v>
      </c>
      <c r="J6" s="848" t="s">
        <v>19</v>
      </c>
      <c r="K6" s="851" t="s">
        <v>64</v>
      </c>
      <c r="L6" s="673" t="s">
        <v>516</v>
      </c>
    </row>
    <row r="7" spans="2:16" ht="15" customHeight="1" thickBot="1" x14ac:dyDescent="0.3">
      <c r="B7" s="665">
        <v>1</v>
      </c>
      <c r="C7" s="674">
        <v>2</v>
      </c>
      <c r="D7" s="674">
        <v>3</v>
      </c>
      <c r="E7" s="674">
        <v>4</v>
      </c>
      <c r="F7" s="674" t="s">
        <v>408</v>
      </c>
      <c r="G7" s="674">
        <v>6</v>
      </c>
      <c r="H7" s="674">
        <v>7</v>
      </c>
      <c r="I7" s="674">
        <v>8</v>
      </c>
      <c r="J7" s="674" t="s">
        <v>409</v>
      </c>
      <c r="K7" s="666">
        <v>10</v>
      </c>
      <c r="L7" s="675">
        <v>11</v>
      </c>
    </row>
    <row r="8" spans="2:16" ht="15.75" x14ac:dyDescent="0.25">
      <c r="B8" s="852"/>
      <c r="C8" s="853" t="s">
        <v>219</v>
      </c>
      <c r="D8" s="1224"/>
      <c r="E8" s="1224"/>
      <c r="F8" s="1224"/>
      <c r="G8" s="1224"/>
      <c r="H8" s="1224"/>
      <c r="I8" s="1224"/>
      <c r="J8" s="1224"/>
      <c r="K8" s="1224"/>
      <c r="L8" s="1225"/>
    </row>
    <row r="9" spans="2:16" ht="15.75" x14ac:dyDescent="0.25">
      <c r="B9" s="625" t="s">
        <v>351</v>
      </c>
      <c r="C9" s="91" t="s">
        <v>29</v>
      </c>
      <c r="D9" s="92">
        <v>42575</v>
      </c>
      <c r="E9" s="92">
        <v>12356</v>
      </c>
      <c r="F9" s="92">
        <f t="shared" ref="F9:F17" si="0">D9+E9</f>
        <v>54931</v>
      </c>
      <c r="G9" s="93">
        <f>F9/F18*100</f>
        <v>8.3474785542241907</v>
      </c>
      <c r="H9" s="92">
        <v>44187</v>
      </c>
      <c r="I9" s="92">
        <v>7914</v>
      </c>
      <c r="J9" s="92">
        <f t="shared" ref="J9:J17" si="1">H9+I9</f>
        <v>52101</v>
      </c>
      <c r="K9" s="94">
        <f>J9/J18*100</f>
        <v>7.8905999164006229</v>
      </c>
      <c r="L9" s="626">
        <f>J9/F9*100</f>
        <v>94.848082139411261</v>
      </c>
      <c r="N9" s="742"/>
      <c r="O9" s="742"/>
      <c r="P9" s="854"/>
    </row>
    <row r="10" spans="2:16" ht="15.75" x14ac:dyDescent="0.25">
      <c r="B10" s="627" t="s">
        <v>352</v>
      </c>
      <c r="C10" s="628" t="s">
        <v>446</v>
      </c>
      <c r="D10" s="629">
        <v>110</v>
      </c>
      <c r="E10" s="629">
        <v>0</v>
      </c>
      <c r="F10" s="629">
        <f t="shared" si="0"/>
        <v>110</v>
      </c>
      <c r="G10" s="630">
        <f>F10/F18*100</f>
        <v>1.6715927999939213E-2</v>
      </c>
      <c r="H10" s="629">
        <v>110</v>
      </c>
      <c r="I10" s="629">
        <v>0</v>
      </c>
      <c r="J10" s="629">
        <f t="shared" si="1"/>
        <v>110</v>
      </c>
      <c r="K10" s="631">
        <f>J10/J18*100</f>
        <v>1.6659296190170408E-2</v>
      </c>
      <c r="L10" s="95">
        <f t="shared" ref="L10:L18" si="2">J10/F10*100</f>
        <v>100</v>
      </c>
      <c r="N10" s="743"/>
      <c r="O10" s="743"/>
      <c r="P10" s="854"/>
    </row>
    <row r="11" spans="2:16" ht="15.75" x14ac:dyDescent="0.25">
      <c r="B11" s="306" t="s">
        <v>353</v>
      </c>
      <c r="C11" s="628" t="s">
        <v>447</v>
      </c>
      <c r="D11" s="629">
        <v>389972</v>
      </c>
      <c r="E11" s="629">
        <v>150918</v>
      </c>
      <c r="F11" s="629">
        <f t="shared" si="0"/>
        <v>540890</v>
      </c>
      <c r="G11" s="630">
        <f>F11/F18*100</f>
        <v>82.195257235337465</v>
      </c>
      <c r="H11" s="629">
        <v>389937</v>
      </c>
      <c r="I11" s="629">
        <v>157239</v>
      </c>
      <c r="J11" s="629">
        <f t="shared" si="1"/>
        <v>547176</v>
      </c>
      <c r="K11" s="631">
        <f>J11/J18*100</f>
        <v>82.868791383206215</v>
      </c>
      <c r="L11" s="95">
        <f t="shared" si="2"/>
        <v>101.16215866442344</v>
      </c>
      <c r="N11" s="742"/>
      <c r="O11" s="742"/>
      <c r="P11" s="854"/>
    </row>
    <row r="12" spans="2:16" ht="15.75" x14ac:dyDescent="0.25">
      <c r="B12" s="306" t="s">
        <v>354</v>
      </c>
      <c r="C12" s="628" t="s">
        <v>448</v>
      </c>
      <c r="D12" s="629">
        <v>4108</v>
      </c>
      <c r="E12" s="629">
        <v>2936</v>
      </c>
      <c r="F12" s="629">
        <f t="shared" si="0"/>
        <v>7044</v>
      </c>
      <c r="G12" s="630">
        <f>F12/F18*100</f>
        <v>1.0704272439233802</v>
      </c>
      <c r="H12" s="629">
        <v>4027</v>
      </c>
      <c r="I12" s="629">
        <v>3613</v>
      </c>
      <c r="J12" s="629">
        <f t="shared" si="1"/>
        <v>7640</v>
      </c>
      <c r="K12" s="631">
        <f>J12/J18*100</f>
        <v>1.1570638444809267</v>
      </c>
      <c r="L12" s="95">
        <f t="shared" si="2"/>
        <v>108.46110164679159</v>
      </c>
      <c r="N12" s="742"/>
      <c r="O12" s="742"/>
      <c r="P12" s="854"/>
    </row>
    <row r="13" spans="2:16" ht="15.75" x14ac:dyDescent="0.25">
      <c r="B13" s="306" t="s">
        <v>355</v>
      </c>
      <c r="C13" s="628" t="s">
        <v>449</v>
      </c>
      <c r="D13" s="629">
        <f>D11-D12</f>
        <v>385864</v>
      </c>
      <c r="E13" s="629">
        <f>E11-E12</f>
        <v>147982</v>
      </c>
      <c r="F13" s="629">
        <f>D13+E13</f>
        <v>533846</v>
      </c>
      <c r="G13" s="630">
        <f>F13/F18*100</f>
        <v>81.124829991414089</v>
      </c>
      <c r="H13" s="629">
        <v>385910</v>
      </c>
      <c r="I13" s="629">
        <v>153626</v>
      </c>
      <c r="J13" s="629">
        <f>H13+I13</f>
        <v>539536</v>
      </c>
      <c r="K13" s="631">
        <f>J13/J18*100</f>
        <v>81.711727538725285</v>
      </c>
      <c r="L13" s="95">
        <f t="shared" si="2"/>
        <v>101.06585045125374</v>
      </c>
      <c r="N13" s="742"/>
      <c r="O13" s="742"/>
      <c r="P13" s="854"/>
    </row>
    <row r="14" spans="2:16" ht="15.75" x14ac:dyDescent="0.25">
      <c r="B14" s="306" t="s">
        <v>356</v>
      </c>
      <c r="C14" s="628" t="s">
        <v>450</v>
      </c>
      <c r="D14" s="629">
        <v>26764</v>
      </c>
      <c r="E14" s="629">
        <v>4540</v>
      </c>
      <c r="F14" s="629">
        <f t="shared" si="0"/>
        <v>31304</v>
      </c>
      <c r="G14" s="630">
        <f>F14/F18*100</f>
        <v>4.7570491828190651</v>
      </c>
      <c r="H14" s="629">
        <v>26014</v>
      </c>
      <c r="I14" s="629">
        <v>4219</v>
      </c>
      <c r="J14" s="629">
        <f t="shared" si="1"/>
        <v>30233</v>
      </c>
      <c r="K14" s="631">
        <f>J14/J18*100</f>
        <v>4.5787318337947456</v>
      </c>
      <c r="L14" s="95">
        <f t="shared" si="2"/>
        <v>96.578711985688727</v>
      </c>
      <c r="N14" s="742"/>
      <c r="O14" s="742"/>
      <c r="P14" s="854"/>
    </row>
    <row r="15" spans="2:16" ht="15.75" x14ac:dyDescent="0.25">
      <c r="B15" s="306" t="s">
        <v>357</v>
      </c>
      <c r="C15" s="628" t="s">
        <v>451</v>
      </c>
      <c r="D15" s="629">
        <v>33061</v>
      </c>
      <c r="E15" s="629">
        <v>0</v>
      </c>
      <c r="F15" s="629">
        <f t="shared" si="0"/>
        <v>33061</v>
      </c>
      <c r="G15" s="630">
        <f>F15/F18*100</f>
        <v>5.0240481418726395</v>
      </c>
      <c r="H15" s="629">
        <v>33061</v>
      </c>
      <c r="I15" s="629">
        <v>0</v>
      </c>
      <c r="J15" s="629">
        <f t="shared" si="1"/>
        <v>33061</v>
      </c>
      <c r="K15" s="631">
        <f>J15/J18*100</f>
        <v>5.0070271940293081</v>
      </c>
      <c r="L15" s="95">
        <f t="shared" si="2"/>
        <v>100</v>
      </c>
      <c r="N15" s="742"/>
      <c r="O15" s="743"/>
      <c r="P15" s="854"/>
    </row>
    <row r="16" spans="2:16" ht="15.75" x14ac:dyDescent="0.25">
      <c r="B16" s="306" t="s">
        <v>358</v>
      </c>
      <c r="C16" s="628" t="s">
        <v>36</v>
      </c>
      <c r="D16" s="629">
        <v>3565</v>
      </c>
      <c r="E16" s="629">
        <v>1248</v>
      </c>
      <c r="F16" s="629">
        <f t="shared" si="0"/>
        <v>4813</v>
      </c>
      <c r="G16" s="630">
        <f>F16/F18*100</f>
        <v>0.73139783148824944</v>
      </c>
      <c r="H16" s="629">
        <v>3880</v>
      </c>
      <c r="I16" s="629">
        <v>1381</v>
      </c>
      <c r="J16" s="629">
        <f t="shared" si="1"/>
        <v>5261</v>
      </c>
      <c r="K16" s="631">
        <f>J16/J18*100</f>
        <v>0.79676870233169572</v>
      </c>
      <c r="L16" s="95">
        <f t="shared" si="2"/>
        <v>109.30812383129025</v>
      </c>
      <c r="N16" s="742"/>
      <c r="O16" s="742"/>
      <c r="P16" s="854"/>
    </row>
    <row r="17" spans="2:16" ht="16.5" thickBot="1" x14ac:dyDescent="0.3">
      <c r="B17" s="306" t="s">
        <v>359</v>
      </c>
      <c r="C17" s="647" t="s">
        <v>452</v>
      </c>
      <c r="D17" s="629">
        <v>10</v>
      </c>
      <c r="E17" s="629">
        <v>0</v>
      </c>
      <c r="F17" s="629">
        <f t="shared" si="0"/>
        <v>10</v>
      </c>
      <c r="G17" s="630">
        <f>F17/F18*100</f>
        <v>1.5196298181762923E-3</v>
      </c>
      <c r="H17" s="629">
        <v>10</v>
      </c>
      <c r="I17" s="629">
        <v>0</v>
      </c>
      <c r="J17" s="629">
        <f t="shared" si="1"/>
        <v>10</v>
      </c>
      <c r="K17" s="631">
        <f>J17/J18*100</f>
        <v>1.5144814718336735E-3</v>
      </c>
      <c r="L17" s="95">
        <f t="shared" si="2"/>
        <v>100</v>
      </c>
      <c r="N17" s="743"/>
      <c r="O17" s="743"/>
      <c r="P17" s="854"/>
    </row>
    <row r="18" spans="2:16" ht="16.5" thickBot="1" x14ac:dyDescent="0.3">
      <c r="B18" s="1230" t="s">
        <v>220</v>
      </c>
      <c r="C18" s="1231"/>
      <c r="D18" s="642">
        <f>D9+D10+D13+D14+D15+D16-D17</f>
        <v>491929</v>
      </c>
      <c r="E18" s="642">
        <f>E9+E10+E13+E14+E15+E16-E17</f>
        <v>166126</v>
      </c>
      <c r="F18" s="642">
        <f>F9+F10+F13+F14+F15+F16-F17</f>
        <v>658055</v>
      </c>
      <c r="G18" s="643">
        <f>G9+G10+G13+G14+G15+G16+G17</f>
        <v>100.00303925963635</v>
      </c>
      <c r="H18" s="642">
        <f>H9+H10+H13+H14+H15+H16-H17</f>
        <v>493152</v>
      </c>
      <c r="I18" s="644">
        <f>I9+I10+I13+I14+I15+I16-I17</f>
        <v>167140</v>
      </c>
      <c r="J18" s="644">
        <f>J9+J10+J13+J14+J15+J16-J17</f>
        <v>660292</v>
      </c>
      <c r="K18" s="648">
        <f t="shared" ref="K18" si="3">K9+K10+K13+K14+K15+K16+K17</f>
        <v>100.00302896294365</v>
      </c>
      <c r="L18" s="649">
        <f t="shared" si="2"/>
        <v>100.33994119032603</v>
      </c>
      <c r="N18" s="855"/>
      <c r="O18" s="855"/>
      <c r="P18" s="854"/>
    </row>
    <row r="19" spans="2:16" ht="15.75" x14ac:dyDescent="0.25">
      <c r="B19" s="1226" t="s">
        <v>221</v>
      </c>
      <c r="C19" s="1227"/>
      <c r="D19" s="1228"/>
      <c r="E19" s="1228"/>
      <c r="F19" s="1228"/>
      <c r="G19" s="1228"/>
      <c r="H19" s="1228"/>
      <c r="I19" s="1228"/>
      <c r="J19" s="1228"/>
      <c r="K19" s="1228"/>
      <c r="L19" s="1229"/>
      <c r="N19" s="1223"/>
      <c r="O19" s="1223"/>
      <c r="P19" s="1223"/>
    </row>
    <row r="20" spans="2:16" ht="15.75" x14ac:dyDescent="0.25">
      <c r="B20" s="632" t="s">
        <v>360</v>
      </c>
      <c r="C20" s="633" t="s">
        <v>453</v>
      </c>
      <c r="D20" s="634">
        <v>207503</v>
      </c>
      <c r="E20" s="634">
        <v>107920</v>
      </c>
      <c r="F20" s="634">
        <f>D20+E20</f>
        <v>315423</v>
      </c>
      <c r="G20" s="635">
        <f>F20/F23*100</f>
        <v>47.932619613862066</v>
      </c>
      <c r="H20" s="718">
        <v>202217</v>
      </c>
      <c r="I20" s="718">
        <v>106481</v>
      </c>
      <c r="J20" s="629">
        <f>H20+I20</f>
        <v>308698</v>
      </c>
      <c r="K20" s="636">
        <f>J20/J23*100</f>
        <v>46.751740139211137</v>
      </c>
      <c r="L20" s="637">
        <f>J20/F20*100</f>
        <v>97.867942413837923</v>
      </c>
      <c r="N20" s="742"/>
      <c r="O20" s="742"/>
      <c r="P20" s="854"/>
    </row>
    <row r="21" spans="2:16" ht="15.75" x14ac:dyDescent="0.25">
      <c r="B21" s="632" t="s">
        <v>361</v>
      </c>
      <c r="C21" s="633" t="s">
        <v>41</v>
      </c>
      <c r="D21" s="634">
        <v>23130</v>
      </c>
      <c r="E21" s="634">
        <v>7928</v>
      </c>
      <c r="F21" s="634">
        <f>D21+E21</f>
        <v>31058</v>
      </c>
      <c r="G21" s="635">
        <f>F21/F23*100</f>
        <v>4.7196662892919283</v>
      </c>
      <c r="H21" s="718">
        <v>22564</v>
      </c>
      <c r="I21" s="718">
        <v>7117</v>
      </c>
      <c r="J21" s="629">
        <f>H21+I21</f>
        <v>29681</v>
      </c>
      <c r="K21" s="636">
        <f>J21/J23*100</f>
        <v>4.4951324565495261</v>
      </c>
      <c r="L21" s="637">
        <f>J21/F21*100</f>
        <v>95.566359714083333</v>
      </c>
      <c r="N21" s="742"/>
      <c r="O21" s="742"/>
      <c r="P21" s="854"/>
    </row>
    <row r="22" spans="2:16" ht="16.5" thickBot="1" x14ac:dyDescent="0.3">
      <c r="B22" s="632" t="s">
        <v>362</v>
      </c>
      <c r="C22" s="633" t="s">
        <v>43</v>
      </c>
      <c r="D22" s="634">
        <v>261296</v>
      </c>
      <c r="E22" s="634">
        <v>50278</v>
      </c>
      <c r="F22" s="634">
        <f>D22+E22</f>
        <v>311574</v>
      </c>
      <c r="G22" s="635">
        <f>F22/F23*100</f>
        <v>47.347714096846012</v>
      </c>
      <c r="H22" s="720">
        <v>268371</v>
      </c>
      <c r="I22" s="720">
        <v>53542</v>
      </c>
      <c r="J22" s="629">
        <f>H22+I22</f>
        <v>321913</v>
      </c>
      <c r="K22" s="636">
        <f>J22/J23*100</f>
        <v>48.753127404239336</v>
      </c>
      <c r="L22" s="637">
        <f>J22/F22*100</f>
        <v>103.31831282456174</v>
      </c>
      <c r="N22" s="742"/>
      <c r="O22" s="742"/>
      <c r="P22" s="854"/>
    </row>
    <row r="23" spans="2:16" ht="16.5" thickBot="1" x14ac:dyDescent="0.3">
      <c r="B23" s="1230" t="s">
        <v>222</v>
      </c>
      <c r="C23" s="1231"/>
      <c r="D23" s="642">
        <f t="shared" ref="D23:I23" si="4">SUM(D20:D22)</f>
        <v>491929</v>
      </c>
      <c r="E23" s="642">
        <f t="shared" si="4"/>
        <v>166126</v>
      </c>
      <c r="F23" s="642">
        <f t="shared" si="4"/>
        <v>658055</v>
      </c>
      <c r="G23" s="643">
        <f t="shared" si="4"/>
        <v>100</v>
      </c>
      <c r="H23" s="644">
        <f t="shared" si="4"/>
        <v>493152</v>
      </c>
      <c r="I23" s="644">
        <f t="shared" si="4"/>
        <v>167140</v>
      </c>
      <c r="J23" s="644">
        <f>H23+I23</f>
        <v>660292</v>
      </c>
      <c r="K23" s="645">
        <f>SUM(K20:K22)</f>
        <v>100</v>
      </c>
      <c r="L23" s="646">
        <f>J23/F23*100</f>
        <v>100.33994119032603</v>
      </c>
      <c r="N23" s="855"/>
      <c r="O23" s="855"/>
      <c r="P23" s="854"/>
    </row>
    <row r="24" spans="2:16" ht="16.5" thickBot="1" x14ac:dyDescent="0.3">
      <c r="B24" s="180" t="s">
        <v>363</v>
      </c>
      <c r="C24" s="181" t="s">
        <v>454</v>
      </c>
      <c r="D24" s="638">
        <v>190541</v>
      </c>
      <c r="E24" s="638">
        <v>35801</v>
      </c>
      <c r="F24" s="638">
        <f>D24+E24</f>
        <v>226342</v>
      </c>
      <c r="G24" s="639"/>
      <c r="H24" s="741">
        <v>184148</v>
      </c>
      <c r="I24" s="741">
        <v>33310</v>
      </c>
      <c r="J24" s="638">
        <f>H24+I24</f>
        <v>217458</v>
      </c>
      <c r="K24" s="640"/>
      <c r="L24" s="641">
        <f>J24/F24*100</f>
        <v>96.074966201588751</v>
      </c>
      <c r="N24" s="742"/>
      <c r="O24" s="742"/>
      <c r="P24" s="854"/>
    </row>
    <row r="25" spans="2:16" x14ac:dyDescent="0.25">
      <c r="N25" s="21"/>
      <c r="O25" s="21"/>
      <c r="P25" s="21"/>
    </row>
    <row r="26" spans="2:16" x14ac:dyDescent="0.25">
      <c r="D26" s="1009"/>
      <c r="E26" s="1009"/>
      <c r="F26" s="1009"/>
      <c r="G26" s="1009"/>
      <c r="H26" s="1009"/>
      <c r="I26" s="1009"/>
      <c r="J26" s="1009"/>
      <c r="L26" s="1009"/>
      <c r="N26" s="21"/>
      <c r="O26" s="21"/>
      <c r="P26" s="21"/>
    </row>
  </sheetData>
  <mergeCells count="11">
    <mergeCell ref="B4:L4"/>
    <mergeCell ref="B5:B6"/>
    <mergeCell ref="C5:C6"/>
    <mergeCell ref="D5:G5"/>
    <mergeCell ref="H5:K5"/>
    <mergeCell ref="N19:P19"/>
    <mergeCell ref="D8:L8"/>
    <mergeCell ref="B19:C19"/>
    <mergeCell ref="D19:L19"/>
    <mergeCell ref="B23:C23"/>
    <mergeCell ref="B18:C18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3:N15"/>
  <sheetViews>
    <sheetView topLeftCell="C1" workbookViewId="0">
      <selection activeCell="J23" sqref="J23"/>
    </sheetView>
  </sheetViews>
  <sheetFormatPr defaultColWidth="9.140625" defaultRowHeight="15" x14ac:dyDescent="0.25"/>
  <cols>
    <col min="1" max="1" width="9.140625" style="19"/>
    <col min="2" max="2" width="7.42578125" style="19" customWidth="1"/>
    <col min="3" max="3" width="17.42578125" style="19" customWidth="1"/>
    <col min="4" max="4" width="14.140625" style="19" customWidth="1"/>
    <col min="5" max="5" width="13" style="19" customWidth="1"/>
    <col min="6" max="6" width="13.85546875" style="19" customWidth="1"/>
    <col min="7" max="7" width="12.140625" style="19" customWidth="1"/>
    <col min="8" max="8" width="14.85546875" style="19" customWidth="1"/>
    <col min="9" max="10" width="15.140625" style="19" customWidth="1"/>
    <col min="11" max="11" width="16.140625" style="19" customWidth="1"/>
    <col min="12" max="16384" width="9.140625" style="19"/>
  </cols>
  <sheetData>
    <row r="3" spans="2:14" ht="16.5" thickBot="1" x14ac:dyDescent="0.3">
      <c r="C3" s="71" t="s">
        <v>6</v>
      </c>
      <c r="D3" s="70"/>
      <c r="E3" s="70"/>
      <c r="F3" s="70"/>
      <c r="G3" s="70"/>
      <c r="H3" s="70"/>
      <c r="I3" s="70"/>
      <c r="J3" s="70"/>
      <c r="K3" s="72" t="s">
        <v>366</v>
      </c>
    </row>
    <row r="4" spans="2:14" ht="20.100000000000001" customHeight="1" thickBot="1" x14ac:dyDescent="0.3">
      <c r="B4" s="1074" t="s">
        <v>675</v>
      </c>
      <c r="C4" s="1075"/>
      <c r="D4" s="1075"/>
      <c r="E4" s="1075"/>
      <c r="F4" s="1075"/>
      <c r="G4" s="1075"/>
      <c r="H4" s="1075"/>
      <c r="I4" s="1075"/>
      <c r="J4" s="1075"/>
      <c r="K4" s="1076"/>
    </row>
    <row r="5" spans="2:14" ht="15.75" x14ac:dyDescent="0.25">
      <c r="B5" s="1072" t="s">
        <v>137</v>
      </c>
      <c r="C5" s="1079" t="s">
        <v>0</v>
      </c>
      <c r="D5" s="1079" t="s">
        <v>551</v>
      </c>
      <c r="E5" s="1079"/>
      <c r="F5" s="1079" t="s">
        <v>530</v>
      </c>
      <c r="G5" s="1079"/>
      <c r="H5" s="1079" t="s">
        <v>663</v>
      </c>
      <c r="I5" s="1079"/>
      <c r="J5" s="1079" t="s">
        <v>1</v>
      </c>
      <c r="K5" s="1080"/>
    </row>
    <row r="6" spans="2:14" ht="16.5" thickBot="1" x14ac:dyDescent="0.3">
      <c r="B6" s="1073"/>
      <c r="C6" s="1081"/>
      <c r="D6" s="343" t="s">
        <v>2</v>
      </c>
      <c r="E6" s="343" t="s">
        <v>27</v>
      </c>
      <c r="F6" s="343" t="s">
        <v>2</v>
      </c>
      <c r="G6" s="343" t="s">
        <v>27</v>
      </c>
      <c r="H6" s="343" t="s">
        <v>2</v>
      </c>
      <c r="I6" s="343" t="s">
        <v>27</v>
      </c>
      <c r="J6" s="343" t="s">
        <v>458</v>
      </c>
      <c r="K6" s="344" t="s">
        <v>459</v>
      </c>
    </row>
    <row r="7" spans="2:14" ht="15.75" thickBot="1" x14ac:dyDescent="0.3">
      <c r="B7" s="228">
        <v>1</v>
      </c>
      <c r="C7" s="229">
        <v>2</v>
      </c>
      <c r="D7" s="229">
        <v>3</v>
      </c>
      <c r="E7" s="229">
        <v>4</v>
      </c>
      <c r="F7" s="229">
        <v>5</v>
      </c>
      <c r="G7" s="229">
        <v>6</v>
      </c>
      <c r="H7" s="229">
        <v>7</v>
      </c>
      <c r="I7" s="229">
        <v>8</v>
      </c>
      <c r="J7" s="229">
        <v>9</v>
      </c>
      <c r="K7" s="230">
        <v>10</v>
      </c>
    </row>
    <row r="8" spans="2:14" ht="15.75" x14ac:dyDescent="0.25">
      <c r="B8" s="339" t="s">
        <v>351</v>
      </c>
      <c r="C8" s="345" t="s">
        <v>3</v>
      </c>
      <c r="D8" s="346">
        <v>68881</v>
      </c>
      <c r="E8" s="347">
        <f>D8/D10*100</f>
        <v>2.1956496931298966</v>
      </c>
      <c r="F8" s="346">
        <v>63642</v>
      </c>
      <c r="G8" s="347">
        <f>F8/F10*100</f>
        <v>2.0756783412837621</v>
      </c>
      <c r="H8" s="824">
        <v>66606</v>
      </c>
      <c r="I8" s="347">
        <f>H8/H10*100</f>
        <v>2.0757654708508997</v>
      </c>
      <c r="J8" s="348">
        <f>F8/D8*100</f>
        <v>92.394129005095749</v>
      </c>
      <c r="K8" s="349">
        <f>H8/F8*100</f>
        <v>104.65730178184218</v>
      </c>
      <c r="N8" s="817"/>
    </row>
    <row r="9" spans="2:14" ht="16.5" thickBot="1" x14ac:dyDescent="0.3">
      <c r="B9" s="337" t="s">
        <v>352</v>
      </c>
      <c r="C9" s="350" t="s">
        <v>4</v>
      </c>
      <c r="D9" s="351">
        <v>3068277</v>
      </c>
      <c r="E9" s="352">
        <f>D9/D10*100</f>
        <v>97.804350306870106</v>
      </c>
      <c r="F9" s="351">
        <v>3002440</v>
      </c>
      <c r="G9" s="352">
        <f>F9/F10*100</f>
        <v>97.924321658716238</v>
      </c>
      <c r="H9" s="351">
        <v>3142138</v>
      </c>
      <c r="I9" s="352">
        <f>H9/H10*100</f>
        <v>97.924234529149103</v>
      </c>
      <c r="J9" s="353">
        <f>F9/D9*100</f>
        <v>97.854268046854969</v>
      </c>
      <c r="K9" s="354">
        <f>H9/F9*100</f>
        <v>104.6528157098893</v>
      </c>
      <c r="N9" s="817"/>
    </row>
    <row r="10" spans="2:14" ht="21" customHeight="1" thickBot="1" x14ac:dyDescent="0.3">
      <c r="B10" s="1077" t="s">
        <v>5</v>
      </c>
      <c r="C10" s="1078"/>
      <c r="D10" s="355">
        <f>SUM(D8:D9)</f>
        <v>3137158</v>
      </c>
      <c r="E10" s="356">
        <f t="shared" ref="E10:I10" si="0">SUM(E8:E9)</f>
        <v>100</v>
      </c>
      <c r="F10" s="355">
        <f>SUM(F8:F9)</f>
        <v>3066082</v>
      </c>
      <c r="G10" s="356">
        <f t="shared" si="0"/>
        <v>100</v>
      </c>
      <c r="H10" s="355">
        <f t="shared" si="0"/>
        <v>3208744</v>
      </c>
      <c r="I10" s="356">
        <f t="shared" si="0"/>
        <v>100</v>
      </c>
      <c r="J10" s="356">
        <f t="shared" ref="J10" si="1">F10/D10*100</f>
        <v>97.734382520740098</v>
      </c>
      <c r="K10" s="357">
        <f t="shared" ref="K10" si="2">H10/F10*100</f>
        <v>104.65290882631319</v>
      </c>
      <c r="M10" s="61"/>
      <c r="N10" s="132"/>
    </row>
    <row r="12" spans="2:14" ht="30" customHeight="1" x14ac:dyDescent="0.25">
      <c r="B12" s="1071" t="s">
        <v>719</v>
      </c>
      <c r="C12" s="1071"/>
      <c r="D12" s="1071"/>
      <c r="E12" s="1071"/>
      <c r="F12" s="1071"/>
      <c r="G12" s="1071"/>
      <c r="H12" s="1071"/>
      <c r="I12" s="1071"/>
      <c r="J12" s="1071"/>
      <c r="K12" s="1071"/>
      <c r="N12" s="817"/>
    </row>
    <row r="15" spans="2:14" x14ac:dyDescent="0.25">
      <c r="C15" s="817"/>
      <c r="D15" s="817"/>
      <c r="E15" s="817"/>
      <c r="F15" s="53"/>
      <c r="G15" s="817"/>
      <c r="H15" s="817"/>
      <c r="I15" s="817"/>
      <c r="J15" s="817"/>
    </row>
  </sheetData>
  <mergeCells count="9">
    <mergeCell ref="B12:K12"/>
    <mergeCell ref="B5:B6"/>
    <mergeCell ref="B4:K4"/>
    <mergeCell ref="B10:C10"/>
    <mergeCell ref="D5:E5"/>
    <mergeCell ref="F5:G5"/>
    <mergeCell ref="H5:I5"/>
    <mergeCell ref="J5:K5"/>
    <mergeCell ref="C5:C6"/>
  </mergeCells>
  <pageMargins left="0.7" right="0.7" top="0.75" bottom="0.75" header="0.3" footer="0.3"/>
  <pageSetup paperSize="9" orientation="portrait" r:id="rId1"/>
  <ignoredErrors>
    <ignoredError sqref="H10 D10 F10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12"/>
  <sheetViews>
    <sheetView workbookViewId="0">
      <selection activeCell="D14" sqref="D14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6.5" thickBot="1" x14ac:dyDescent="0.3">
      <c r="B3" s="22"/>
      <c r="C3" s="16"/>
      <c r="D3" s="16"/>
      <c r="E3" s="16"/>
      <c r="F3" s="16"/>
      <c r="G3" s="16"/>
      <c r="H3" s="16"/>
      <c r="I3" s="16"/>
      <c r="J3" s="16"/>
      <c r="K3" s="16"/>
      <c r="L3" s="34" t="s">
        <v>378</v>
      </c>
    </row>
    <row r="4" spans="2:12" ht="20.100000000000001" customHeight="1" thickBot="1" x14ac:dyDescent="0.3">
      <c r="B4" s="1242" t="s">
        <v>689</v>
      </c>
      <c r="C4" s="1243"/>
      <c r="D4" s="1243"/>
      <c r="E4" s="1243"/>
      <c r="F4" s="1243"/>
      <c r="G4" s="1243"/>
      <c r="H4" s="1243"/>
      <c r="I4" s="1243"/>
      <c r="J4" s="1243"/>
      <c r="K4" s="1243"/>
      <c r="L4" s="1244"/>
    </row>
    <row r="5" spans="2:12" ht="15.75" x14ac:dyDescent="0.25">
      <c r="B5" s="1245" t="s">
        <v>137</v>
      </c>
      <c r="C5" s="1246" t="s">
        <v>90</v>
      </c>
      <c r="D5" s="1246" t="s">
        <v>532</v>
      </c>
      <c r="E5" s="1246"/>
      <c r="F5" s="1246"/>
      <c r="G5" s="1246"/>
      <c r="H5" s="1246" t="s">
        <v>666</v>
      </c>
      <c r="I5" s="1246"/>
      <c r="J5" s="1246"/>
      <c r="K5" s="1246"/>
      <c r="L5" s="434" t="s">
        <v>1</v>
      </c>
    </row>
    <row r="6" spans="2:12" ht="16.5" thickBot="1" x14ac:dyDescent="0.3">
      <c r="B6" s="1132"/>
      <c r="C6" s="1247"/>
      <c r="D6" s="23" t="s">
        <v>223</v>
      </c>
      <c r="E6" s="23" t="s">
        <v>224</v>
      </c>
      <c r="F6" s="23" t="s">
        <v>19</v>
      </c>
      <c r="G6" s="23" t="s">
        <v>64</v>
      </c>
      <c r="H6" s="23" t="s">
        <v>223</v>
      </c>
      <c r="I6" s="23" t="s">
        <v>224</v>
      </c>
      <c r="J6" s="23" t="s">
        <v>19</v>
      </c>
      <c r="K6" s="23" t="s">
        <v>64</v>
      </c>
      <c r="L6" s="54" t="s">
        <v>516</v>
      </c>
    </row>
    <row r="7" spans="2:12" ht="15.75" thickBot="1" x14ac:dyDescent="0.3">
      <c r="B7" s="572">
        <v>1</v>
      </c>
      <c r="C7" s="661">
        <v>2</v>
      </c>
      <c r="D7" s="661">
        <v>3</v>
      </c>
      <c r="E7" s="661">
        <v>4</v>
      </c>
      <c r="F7" s="661" t="s">
        <v>408</v>
      </c>
      <c r="G7" s="661">
        <v>6</v>
      </c>
      <c r="H7" s="661">
        <v>7</v>
      </c>
      <c r="I7" s="661">
        <v>8</v>
      </c>
      <c r="J7" s="661" t="s">
        <v>409</v>
      </c>
      <c r="K7" s="661">
        <v>10</v>
      </c>
      <c r="L7" s="662">
        <v>11</v>
      </c>
    </row>
    <row r="8" spans="2:12" ht="15.75" x14ac:dyDescent="0.25">
      <c r="B8" s="655" t="s">
        <v>351</v>
      </c>
      <c r="C8" s="650" t="s">
        <v>226</v>
      </c>
      <c r="D8" s="651">
        <v>20476</v>
      </c>
      <c r="E8" s="651">
        <v>360</v>
      </c>
      <c r="F8" s="651">
        <f>D8+E8</f>
        <v>20836</v>
      </c>
      <c r="G8" s="652">
        <f>F8/F11*100</f>
        <v>6.6057326193714472</v>
      </c>
      <c r="H8" s="744">
        <v>13994</v>
      </c>
      <c r="I8" s="654">
        <v>2500</v>
      </c>
      <c r="J8" s="824">
        <f>H8+I8</f>
        <v>16494</v>
      </c>
      <c r="K8" s="652">
        <f>J8/J$11*100</f>
        <v>5.3430861230069517</v>
      </c>
      <c r="L8" s="656">
        <f>J8/F8*100</f>
        <v>79.161067383374927</v>
      </c>
    </row>
    <row r="9" spans="2:12" ht="15.75" x14ac:dyDescent="0.25">
      <c r="B9" s="655" t="s">
        <v>352</v>
      </c>
      <c r="C9" s="650" t="s">
        <v>227</v>
      </c>
      <c r="D9" s="651">
        <v>186128</v>
      </c>
      <c r="E9" s="654">
        <v>106468</v>
      </c>
      <c r="F9" s="651">
        <f>D9+E9</f>
        <v>292596</v>
      </c>
      <c r="G9" s="652">
        <f>F9/F11*100</f>
        <v>92.763051521290464</v>
      </c>
      <c r="H9" s="721">
        <v>187249</v>
      </c>
      <c r="I9" s="654">
        <v>102797</v>
      </c>
      <c r="J9" s="824">
        <f t="shared" ref="J9:J10" si="0">H9+I9</f>
        <v>290046</v>
      </c>
      <c r="K9" s="652">
        <f t="shared" ref="K9:K10" si="1">J9/J$11*100</f>
        <v>93.957848771291026</v>
      </c>
      <c r="L9" s="656">
        <f t="shared" ref="L9:L10" si="2">J9/F9*100</f>
        <v>99.128491161875075</v>
      </c>
    </row>
    <row r="10" spans="2:12" ht="16.5" thickBot="1" x14ac:dyDescent="0.3">
      <c r="B10" s="655" t="s">
        <v>353</v>
      </c>
      <c r="C10" s="650" t="s">
        <v>423</v>
      </c>
      <c r="D10" s="651">
        <v>899</v>
      </c>
      <c r="E10" s="654">
        <v>1092</v>
      </c>
      <c r="F10" s="651">
        <f>D10+E10</f>
        <v>1991</v>
      </c>
      <c r="G10" s="652">
        <f>F10/F11*100</f>
        <v>0.63121585933809521</v>
      </c>
      <c r="H10" s="745">
        <v>974</v>
      </c>
      <c r="I10" s="654">
        <v>1184</v>
      </c>
      <c r="J10" s="824">
        <f t="shared" si="0"/>
        <v>2158</v>
      </c>
      <c r="K10" s="652">
        <f t="shared" si="1"/>
        <v>0.69906510570201297</v>
      </c>
      <c r="L10" s="656">
        <f t="shared" si="2"/>
        <v>108.38774485183325</v>
      </c>
    </row>
    <row r="11" spans="2:12" ht="16.5" thickBot="1" x14ac:dyDescent="0.3">
      <c r="B11" s="1240" t="s">
        <v>228</v>
      </c>
      <c r="C11" s="1241"/>
      <c r="D11" s="657">
        <f t="shared" ref="D11:K11" si="3">SUM(D8:D10)</f>
        <v>207503</v>
      </c>
      <c r="E11" s="657">
        <f t="shared" si="3"/>
        <v>107920</v>
      </c>
      <c r="F11" s="657">
        <f t="shared" si="3"/>
        <v>315423</v>
      </c>
      <c r="G11" s="658">
        <f t="shared" si="3"/>
        <v>100.00000000000001</v>
      </c>
      <c r="H11" s="659">
        <f t="shared" si="3"/>
        <v>202217</v>
      </c>
      <c r="I11" s="657">
        <f t="shared" si="3"/>
        <v>106481</v>
      </c>
      <c r="J11" s="657">
        <f t="shared" si="3"/>
        <v>308698</v>
      </c>
      <c r="K11" s="658">
        <f t="shared" si="3"/>
        <v>100</v>
      </c>
      <c r="L11" s="660">
        <f>J11/F11*100</f>
        <v>97.867942413837923</v>
      </c>
    </row>
    <row r="12" spans="2:12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D11:E11 H11:I11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004-1E8B-4625-BB27-94F29C01AE17}">
  <dimension ref="B2:L26"/>
  <sheetViews>
    <sheetView workbookViewId="0">
      <selection activeCell="D19" sqref="D19"/>
    </sheetView>
  </sheetViews>
  <sheetFormatPr defaultRowHeight="15" x14ac:dyDescent="0.25"/>
  <cols>
    <col min="1" max="1" width="9.140625" style="151"/>
    <col min="2" max="2" width="8" style="151" customWidth="1"/>
    <col min="3" max="3" width="32.85546875" style="151" customWidth="1"/>
    <col min="4" max="4" width="13.140625" style="151" customWidth="1"/>
    <col min="5" max="5" width="13.42578125" style="151" customWidth="1"/>
    <col min="6" max="6" width="13.140625" style="151" customWidth="1"/>
    <col min="7" max="7" width="10.42578125" style="151" customWidth="1"/>
    <col min="8" max="8" width="12.42578125" style="151" customWidth="1"/>
    <col min="9" max="9" width="12.28515625" style="151" customWidth="1"/>
    <col min="10" max="10" width="12.42578125" style="151" customWidth="1"/>
    <col min="11" max="11" width="10.42578125" style="151" customWidth="1"/>
    <col min="12" max="12" width="11.28515625" style="151" customWidth="1"/>
    <col min="13" max="16384" width="9.140625" style="151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55" t="s">
        <v>379</v>
      </c>
    </row>
    <row r="4" spans="2:12" ht="16.5" thickBot="1" x14ac:dyDescent="0.3">
      <c r="B4" s="1250" t="s">
        <v>690</v>
      </c>
      <c r="C4" s="1251"/>
      <c r="D4" s="1251"/>
      <c r="E4" s="1251"/>
      <c r="F4" s="1251"/>
      <c r="G4" s="1251"/>
      <c r="H4" s="1251"/>
      <c r="I4" s="1251"/>
      <c r="J4" s="1251"/>
      <c r="K4" s="1251"/>
      <c r="L4" s="1252"/>
    </row>
    <row r="5" spans="2:12" ht="14.45" customHeight="1" x14ac:dyDescent="0.25">
      <c r="B5" s="1235" t="s">
        <v>137</v>
      </c>
      <c r="C5" s="1254" t="s">
        <v>229</v>
      </c>
      <c r="D5" s="1221" t="s">
        <v>532</v>
      </c>
      <c r="E5" s="1221"/>
      <c r="F5" s="1221"/>
      <c r="G5" s="1221"/>
      <c r="H5" s="1221" t="s">
        <v>666</v>
      </c>
      <c r="I5" s="1221"/>
      <c r="J5" s="1221"/>
      <c r="K5" s="1221"/>
      <c r="L5" s="310" t="s">
        <v>1</v>
      </c>
    </row>
    <row r="6" spans="2:12" ht="15" customHeight="1" x14ac:dyDescent="0.25">
      <c r="B6" s="1236"/>
      <c r="C6" s="1255"/>
      <c r="D6" s="1237" t="s">
        <v>216</v>
      </c>
      <c r="E6" s="1237" t="s">
        <v>410</v>
      </c>
      <c r="F6" s="1237" t="s">
        <v>19</v>
      </c>
      <c r="G6" s="1257" t="s">
        <v>64</v>
      </c>
      <c r="H6" s="1257" t="s">
        <v>230</v>
      </c>
      <c r="I6" s="1257" t="s">
        <v>217</v>
      </c>
      <c r="J6" s="1257" t="s">
        <v>19</v>
      </c>
      <c r="K6" s="1257" t="s">
        <v>64</v>
      </c>
      <c r="L6" s="1258" t="s">
        <v>516</v>
      </c>
    </row>
    <row r="7" spans="2:12" ht="15.75" customHeight="1" thickBot="1" x14ac:dyDescent="0.3">
      <c r="B7" s="1253"/>
      <c r="C7" s="1256"/>
      <c r="D7" s="1222"/>
      <c r="E7" s="1222"/>
      <c r="F7" s="1222"/>
      <c r="G7" s="1094"/>
      <c r="H7" s="1094"/>
      <c r="I7" s="1094"/>
      <c r="J7" s="1094"/>
      <c r="K7" s="1094"/>
      <c r="L7" s="1259"/>
    </row>
    <row r="8" spans="2:12" s="152" customFormat="1" ht="15.75" thickBot="1" x14ac:dyDescent="0.3">
      <c r="B8" s="665">
        <v>1</v>
      </c>
      <c r="C8" s="666">
        <v>2</v>
      </c>
      <c r="D8" s="666">
        <v>3</v>
      </c>
      <c r="E8" s="666">
        <v>4</v>
      </c>
      <c r="F8" s="666" t="s">
        <v>424</v>
      </c>
      <c r="G8" s="666">
        <v>6</v>
      </c>
      <c r="H8" s="666">
        <v>7</v>
      </c>
      <c r="I8" s="666">
        <v>8</v>
      </c>
      <c r="J8" s="666" t="s">
        <v>409</v>
      </c>
      <c r="K8" s="666">
        <v>10</v>
      </c>
      <c r="L8" s="667">
        <v>11</v>
      </c>
    </row>
    <row r="9" spans="2:12" ht="15.75" x14ac:dyDescent="0.25">
      <c r="B9" s="306" t="s">
        <v>351</v>
      </c>
      <c r="C9" s="97" t="s">
        <v>231</v>
      </c>
      <c r="D9" s="211">
        <v>48076</v>
      </c>
      <c r="E9" s="211">
        <v>0</v>
      </c>
      <c r="F9" s="211">
        <f t="shared" ref="F9:F15" si="0">D9+E9</f>
        <v>48076</v>
      </c>
      <c r="G9" s="153">
        <f>F9/F16*100</f>
        <v>15.430042301347353</v>
      </c>
      <c r="H9" s="744">
        <v>48076</v>
      </c>
      <c r="I9" s="729">
        <v>0</v>
      </c>
      <c r="J9" s="98">
        <f t="shared" ref="J9:J15" si="1">H9+I9</f>
        <v>48076</v>
      </c>
      <c r="K9" s="153">
        <f>J9/J16*100</f>
        <v>14.93446987229469</v>
      </c>
      <c r="L9" s="99">
        <f>J9/F9*100</f>
        <v>100</v>
      </c>
    </row>
    <row r="10" spans="2:12" ht="18.75" customHeight="1" x14ac:dyDescent="0.25">
      <c r="B10" s="306" t="s">
        <v>352</v>
      </c>
      <c r="C10" s="97" t="s">
        <v>93</v>
      </c>
      <c r="D10" s="211">
        <v>3868</v>
      </c>
      <c r="E10" s="211">
        <v>33100</v>
      </c>
      <c r="F10" s="211">
        <f t="shared" si="0"/>
        <v>36968</v>
      </c>
      <c r="G10" s="153">
        <f>F10/F16*100</f>
        <v>11.864918125389153</v>
      </c>
      <c r="H10" s="721">
        <v>3767</v>
      </c>
      <c r="I10" s="721">
        <v>33100</v>
      </c>
      <c r="J10" s="98">
        <f t="shared" si="1"/>
        <v>36867</v>
      </c>
      <c r="K10" s="153">
        <f>J10/J16*100</f>
        <v>11.452473183748404</v>
      </c>
      <c r="L10" s="99">
        <f>J10/F10*100</f>
        <v>99.726790737935517</v>
      </c>
    </row>
    <row r="11" spans="2:12" ht="20.25" customHeight="1" x14ac:dyDescent="0.25">
      <c r="B11" s="306" t="s">
        <v>353</v>
      </c>
      <c r="C11" s="154" t="s">
        <v>411</v>
      </c>
      <c r="D11" s="211">
        <v>209248</v>
      </c>
      <c r="E11" s="98">
        <v>0</v>
      </c>
      <c r="F11" s="98">
        <f t="shared" si="0"/>
        <v>209248</v>
      </c>
      <c r="G11" s="153">
        <f>F11/F16*100</f>
        <v>67.158363663206813</v>
      </c>
      <c r="H11" s="721">
        <v>216430</v>
      </c>
      <c r="I11" s="725">
        <v>0</v>
      </c>
      <c r="J11" s="98">
        <f t="shared" si="1"/>
        <v>216430</v>
      </c>
      <c r="K11" s="153">
        <f>J11/J16*100</f>
        <v>67.232451003842655</v>
      </c>
      <c r="L11" s="99">
        <f>J11/F11*100</f>
        <v>103.43229087016364</v>
      </c>
    </row>
    <row r="12" spans="2:12" ht="15.75" x14ac:dyDescent="0.25">
      <c r="B12" s="306" t="s">
        <v>354</v>
      </c>
      <c r="C12" s="97" t="s">
        <v>232</v>
      </c>
      <c r="D12" s="211">
        <v>0</v>
      </c>
      <c r="E12" s="211">
        <v>0</v>
      </c>
      <c r="F12" s="211">
        <f t="shared" si="0"/>
        <v>0</v>
      </c>
      <c r="G12" s="153">
        <f>F12/F16*100</f>
        <v>0</v>
      </c>
      <c r="H12" s="725">
        <v>0</v>
      </c>
      <c r="I12" s="725">
        <v>0</v>
      </c>
      <c r="J12" s="98">
        <f t="shared" si="1"/>
        <v>0</v>
      </c>
      <c r="K12" s="153">
        <f>J12/J16*100</f>
        <v>0</v>
      </c>
      <c r="L12" s="99" t="s">
        <v>114</v>
      </c>
    </row>
    <row r="13" spans="2:12" ht="15.75" x14ac:dyDescent="0.25">
      <c r="B13" s="306" t="s">
        <v>355</v>
      </c>
      <c r="C13" s="97" t="s">
        <v>233</v>
      </c>
      <c r="D13" s="211">
        <v>0</v>
      </c>
      <c r="E13" s="211">
        <v>9168</v>
      </c>
      <c r="F13" s="211">
        <f t="shared" si="0"/>
        <v>9168</v>
      </c>
      <c r="G13" s="153">
        <f>F13/F16*100</f>
        <v>2.9424791542298139</v>
      </c>
      <c r="H13" s="725">
        <v>0</v>
      </c>
      <c r="I13" s="721">
        <v>13187</v>
      </c>
      <c r="J13" s="98">
        <f t="shared" si="1"/>
        <v>13187</v>
      </c>
      <c r="K13" s="153">
        <f>J13/J16*100</f>
        <v>4.0964484192934112</v>
      </c>
      <c r="L13" s="99">
        <f>J13/F13*100</f>
        <v>143.83726003490403</v>
      </c>
    </row>
    <row r="14" spans="2:12" ht="15.75" x14ac:dyDescent="0.25">
      <c r="B14" s="306" t="s">
        <v>356</v>
      </c>
      <c r="C14" s="97" t="s">
        <v>234</v>
      </c>
      <c r="D14" s="211">
        <v>0</v>
      </c>
      <c r="E14" s="211">
        <v>3568</v>
      </c>
      <c r="F14" s="211">
        <f t="shared" si="0"/>
        <v>3568</v>
      </c>
      <c r="G14" s="153">
        <f>F14/F16*100</f>
        <v>1.1451533183128244</v>
      </c>
      <c r="H14" s="725">
        <v>0</v>
      </c>
      <c r="I14" s="721">
        <v>4214</v>
      </c>
      <c r="J14" s="98">
        <f t="shared" si="1"/>
        <v>4214</v>
      </c>
      <c r="K14" s="153">
        <f>J14/J16*100</f>
        <v>1.3090493394177929</v>
      </c>
      <c r="L14" s="99">
        <f>J14/F14*100</f>
        <v>118.10538116591928</v>
      </c>
    </row>
    <row r="15" spans="2:12" ht="16.5" thickBot="1" x14ac:dyDescent="0.3">
      <c r="B15" s="306" t="s">
        <v>357</v>
      </c>
      <c r="C15" s="97" t="s">
        <v>235</v>
      </c>
      <c r="D15" s="211">
        <v>104</v>
      </c>
      <c r="E15" s="211">
        <v>4442</v>
      </c>
      <c r="F15" s="211">
        <f t="shared" si="0"/>
        <v>4546</v>
      </c>
      <c r="G15" s="153">
        <f>F15/F16*100</f>
        <v>1.4590434375140415</v>
      </c>
      <c r="H15" s="745">
        <v>98</v>
      </c>
      <c r="I15" s="722">
        <v>3041</v>
      </c>
      <c r="J15" s="98">
        <f t="shared" si="1"/>
        <v>3139</v>
      </c>
      <c r="K15" s="153">
        <f>J15/J16*100</f>
        <v>0.97510818140304989</v>
      </c>
      <c r="L15" s="99">
        <f>J15/F15*100</f>
        <v>69.049714034315883</v>
      </c>
    </row>
    <row r="16" spans="2:12" ht="16.5" thickBot="1" x14ac:dyDescent="0.3">
      <c r="B16" s="1248" t="s">
        <v>236</v>
      </c>
      <c r="C16" s="1249"/>
      <c r="D16" s="668">
        <f t="shared" ref="D16:K16" si="2">SUM(D9:D15)</f>
        <v>261296</v>
      </c>
      <c r="E16" s="668">
        <f t="shared" si="2"/>
        <v>50278</v>
      </c>
      <c r="F16" s="668">
        <f t="shared" si="2"/>
        <v>311574</v>
      </c>
      <c r="G16" s="669">
        <f t="shared" si="2"/>
        <v>100</v>
      </c>
      <c r="H16" s="668">
        <f t="shared" si="2"/>
        <v>268371</v>
      </c>
      <c r="I16" s="159">
        <f t="shared" si="2"/>
        <v>53542</v>
      </c>
      <c r="J16" s="159">
        <f t="shared" si="2"/>
        <v>321913</v>
      </c>
      <c r="K16" s="669">
        <f t="shared" si="2"/>
        <v>100</v>
      </c>
      <c r="L16" s="162">
        <f>J16/F16*100</f>
        <v>103.31831282456174</v>
      </c>
    </row>
    <row r="19" spans="4:10" x14ac:dyDescent="0.25">
      <c r="D19" s="1016"/>
      <c r="F19" s="1016"/>
      <c r="H19" s="1016"/>
      <c r="J19" s="1016"/>
    </row>
    <row r="20" spans="4:10" x14ac:dyDescent="0.25">
      <c r="D20" s="1016"/>
      <c r="E20" s="1016"/>
      <c r="F20" s="1016"/>
      <c r="H20" s="1016"/>
      <c r="I20" s="1016"/>
      <c r="J20" s="1016"/>
    </row>
    <row r="21" spans="4:10" x14ac:dyDescent="0.25">
      <c r="D21" s="1016"/>
      <c r="F21" s="1016"/>
      <c r="H21" s="1016"/>
      <c r="J21" s="1016"/>
    </row>
    <row r="23" spans="4:10" x14ac:dyDescent="0.25">
      <c r="E23" s="1016"/>
      <c r="F23" s="1016"/>
      <c r="I23" s="1016"/>
      <c r="J23" s="1016"/>
    </row>
    <row r="24" spans="4:10" x14ac:dyDescent="0.25">
      <c r="E24" s="1016"/>
      <c r="F24" s="1016"/>
      <c r="I24" s="1016"/>
      <c r="J24" s="1016"/>
    </row>
    <row r="25" spans="4:10" x14ac:dyDescent="0.25">
      <c r="E25" s="1016"/>
      <c r="F25" s="1016"/>
      <c r="I25" s="1016"/>
      <c r="J25" s="1016"/>
    </row>
    <row r="26" spans="4:10" x14ac:dyDescent="0.25">
      <c r="D26" s="1016"/>
      <c r="E26" s="1016"/>
      <c r="F26" s="1016"/>
      <c r="H26" s="1016"/>
      <c r="I26" s="1016"/>
      <c r="J26" s="1016"/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>
      <selection activeCell="D13" sqref="D13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56"/>
      <c r="C2" s="156"/>
      <c r="D2" s="156"/>
      <c r="E2" s="156"/>
      <c r="F2" s="156"/>
      <c r="G2" s="156"/>
      <c r="H2" s="156"/>
      <c r="I2" s="156"/>
      <c r="J2" s="156"/>
    </row>
    <row r="3" spans="2:10" ht="20.100000000000001" customHeight="1" thickBot="1" x14ac:dyDescent="0.3">
      <c r="B3" s="151"/>
      <c r="C3" s="1"/>
      <c r="D3" s="1"/>
      <c r="E3" s="1"/>
      <c r="F3" s="1"/>
      <c r="G3" s="1"/>
      <c r="H3" s="1"/>
      <c r="I3" s="1"/>
      <c r="J3" s="155" t="s">
        <v>380</v>
      </c>
    </row>
    <row r="4" spans="2:10" ht="16.5" thickBot="1" x14ac:dyDescent="0.3">
      <c r="B4" s="1262" t="s">
        <v>691</v>
      </c>
      <c r="C4" s="1263"/>
      <c r="D4" s="1263"/>
      <c r="E4" s="1263"/>
      <c r="F4" s="1263"/>
      <c r="G4" s="1263"/>
      <c r="H4" s="1263"/>
      <c r="I4" s="1263"/>
      <c r="J4" s="1264"/>
    </row>
    <row r="5" spans="2:10" ht="15.75" x14ac:dyDescent="0.25">
      <c r="B5" s="1235" t="s">
        <v>137</v>
      </c>
      <c r="C5" s="1221" t="s">
        <v>90</v>
      </c>
      <c r="D5" s="1265" t="s">
        <v>532</v>
      </c>
      <c r="E5" s="1265"/>
      <c r="F5" s="1265"/>
      <c r="G5" s="1265" t="s">
        <v>666</v>
      </c>
      <c r="H5" s="1265"/>
      <c r="I5" s="1265"/>
      <c r="J5" s="856" t="s">
        <v>1</v>
      </c>
    </row>
    <row r="6" spans="2:10" ht="16.5" thickBot="1" x14ac:dyDescent="0.3">
      <c r="B6" s="1253"/>
      <c r="C6" s="1222"/>
      <c r="D6" s="296" t="s">
        <v>223</v>
      </c>
      <c r="E6" s="296" t="s">
        <v>224</v>
      </c>
      <c r="F6" s="296" t="s">
        <v>19</v>
      </c>
      <c r="G6" s="296" t="s">
        <v>223</v>
      </c>
      <c r="H6" s="296" t="s">
        <v>224</v>
      </c>
      <c r="I6" s="296" t="s">
        <v>19</v>
      </c>
      <c r="J6" s="311" t="s">
        <v>488</v>
      </c>
    </row>
    <row r="7" spans="2:10" ht="12" customHeight="1" thickBot="1" x14ac:dyDescent="0.3">
      <c r="B7" s="672">
        <v>1</v>
      </c>
      <c r="C7" s="666">
        <v>2</v>
      </c>
      <c r="D7" s="666">
        <v>3</v>
      </c>
      <c r="E7" s="666">
        <v>4</v>
      </c>
      <c r="F7" s="666" t="s">
        <v>408</v>
      </c>
      <c r="G7" s="666">
        <v>6</v>
      </c>
      <c r="H7" s="666">
        <v>7</v>
      </c>
      <c r="I7" s="666" t="s">
        <v>425</v>
      </c>
      <c r="J7" s="667">
        <v>9</v>
      </c>
    </row>
    <row r="8" spans="2:10" ht="15.75" x14ac:dyDescent="0.25">
      <c r="B8" s="157" t="s">
        <v>351</v>
      </c>
      <c r="C8" s="97" t="s">
        <v>237</v>
      </c>
      <c r="D8" s="98">
        <v>389972</v>
      </c>
      <c r="E8" s="98">
        <v>150918</v>
      </c>
      <c r="F8" s="98">
        <f>D8+E8</f>
        <v>540890</v>
      </c>
      <c r="G8" s="744">
        <v>389937</v>
      </c>
      <c r="H8" s="744">
        <v>157239</v>
      </c>
      <c r="I8" s="98">
        <f>G8+H8</f>
        <v>547176</v>
      </c>
      <c r="J8" s="99">
        <f>I8/F8*100</f>
        <v>101.16215866442344</v>
      </c>
    </row>
    <row r="9" spans="2:10" ht="16.5" thickBot="1" x14ac:dyDescent="0.3">
      <c r="B9" s="157" t="s">
        <v>352</v>
      </c>
      <c r="C9" s="97" t="s">
        <v>238</v>
      </c>
      <c r="D9" s="98">
        <v>4108</v>
      </c>
      <c r="E9" s="98">
        <v>2936</v>
      </c>
      <c r="F9" s="98">
        <f>D9+E9</f>
        <v>7044</v>
      </c>
      <c r="G9" s="722">
        <v>4027</v>
      </c>
      <c r="H9" s="722">
        <v>3613</v>
      </c>
      <c r="I9" s="98">
        <f>G9+H9</f>
        <v>7640</v>
      </c>
      <c r="J9" s="99">
        <f>I9/F9*100</f>
        <v>108.46110164679159</v>
      </c>
    </row>
    <row r="10" spans="2:10" ht="16.5" thickBot="1" x14ac:dyDescent="0.3">
      <c r="B10" s="1260" t="s">
        <v>426</v>
      </c>
      <c r="C10" s="1261"/>
      <c r="D10" s="670">
        <f t="shared" ref="D10:I10" si="0">D8-D9</f>
        <v>385864</v>
      </c>
      <c r="E10" s="670">
        <f t="shared" si="0"/>
        <v>147982</v>
      </c>
      <c r="F10" s="670">
        <f>F8-F9</f>
        <v>533846</v>
      </c>
      <c r="G10" s="159">
        <f t="shared" si="0"/>
        <v>385910</v>
      </c>
      <c r="H10" s="159">
        <f t="shared" si="0"/>
        <v>153626</v>
      </c>
      <c r="I10" s="159">
        <f t="shared" si="0"/>
        <v>539536</v>
      </c>
      <c r="J10" s="671">
        <f>I10/F10*100</f>
        <v>101.06585045125374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workbookViewId="0">
      <selection activeCell="L18" sqref="L18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H3" s="155" t="s">
        <v>380</v>
      </c>
    </row>
    <row r="4" spans="2:8" ht="16.5" thickBot="1" x14ac:dyDescent="0.3">
      <c r="B4" s="1262" t="s">
        <v>692</v>
      </c>
      <c r="C4" s="1263"/>
      <c r="D4" s="1263"/>
      <c r="E4" s="1263"/>
      <c r="F4" s="1263"/>
      <c r="G4" s="1263"/>
      <c r="H4" s="1264"/>
    </row>
    <row r="5" spans="2:8" x14ac:dyDescent="0.25">
      <c r="B5" s="1235" t="s">
        <v>137</v>
      </c>
      <c r="C5" s="1221" t="s">
        <v>239</v>
      </c>
      <c r="D5" s="1221" t="s">
        <v>240</v>
      </c>
      <c r="E5" s="295" t="s">
        <v>241</v>
      </c>
      <c r="F5" s="295" t="s">
        <v>243</v>
      </c>
      <c r="G5" s="1221" t="s">
        <v>19</v>
      </c>
      <c r="H5" s="1266" t="s">
        <v>64</v>
      </c>
    </row>
    <row r="6" spans="2:8" ht="16.5" thickBot="1" x14ac:dyDescent="0.3">
      <c r="B6" s="1253"/>
      <c r="C6" s="1222"/>
      <c r="D6" s="1222"/>
      <c r="E6" s="296" t="s">
        <v>242</v>
      </c>
      <c r="F6" s="296" t="s">
        <v>244</v>
      </c>
      <c r="G6" s="1222"/>
      <c r="H6" s="1267"/>
    </row>
    <row r="7" spans="2:8" ht="16.5" thickBot="1" x14ac:dyDescent="0.3">
      <c r="B7" s="665">
        <v>1</v>
      </c>
      <c r="C7" s="674">
        <v>2</v>
      </c>
      <c r="D7" s="674">
        <v>3</v>
      </c>
      <c r="E7" s="674">
        <v>4</v>
      </c>
      <c r="F7" s="674">
        <v>5</v>
      </c>
      <c r="G7" s="674" t="s">
        <v>427</v>
      </c>
      <c r="H7" s="675">
        <v>7</v>
      </c>
    </row>
    <row r="8" spans="2:8" x14ac:dyDescent="0.25">
      <c r="B8" s="769" t="s">
        <v>351</v>
      </c>
      <c r="C8" s="1268" t="s">
        <v>245</v>
      </c>
      <c r="D8" s="1268"/>
      <c r="E8" s="770"/>
      <c r="F8" s="771"/>
      <c r="G8" s="772"/>
      <c r="H8" s="773"/>
    </row>
    <row r="9" spans="2:8" x14ac:dyDescent="0.25">
      <c r="B9" s="166" t="s">
        <v>325</v>
      </c>
      <c r="C9" s="746" t="s">
        <v>246</v>
      </c>
      <c r="D9" s="725">
        <v>186</v>
      </c>
      <c r="E9" s="721">
        <v>8418</v>
      </c>
      <c r="F9" s="725">
        <v>37</v>
      </c>
      <c r="G9" s="98">
        <f>D9+E9+F9</f>
        <v>8641</v>
      </c>
      <c r="H9" s="307">
        <f>G9/G$14*100</f>
        <v>54.891373396010664</v>
      </c>
    </row>
    <row r="10" spans="2:8" x14ac:dyDescent="0.25">
      <c r="B10" s="166" t="s">
        <v>326</v>
      </c>
      <c r="C10" s="746" t="s">
        <v>247</v>
      </c>
      <c r="D10" s="725">
        <v>112</v>
      </c>
      <c r="E10" s="721">
        <v>3091</v>
      </c>
      <c r="F10" s="725">
        <v>3</v>
      </c>
      <c r="G10" s="98">
        <f>D10+E10+F10</f>
        <v>3206</v>
      </c>
      <c r="H10" s="307">
        <f t="shared" ref="H10:H13" si="0">G10/G$14*100</f>
        <v>20.365900139753528</v>
      </c>
    </row>
    <row r="11" spans="2:8" x14ac:dyDescent="0.25">
      <c r="B11" s="166" t="s">
        <v>327</v>
      </c>
      <c r="C11" s="746" t="s">
        <v>248</v>
      </c>
      <c r="D11" s="725">
        <v>50</v>
      </c>
      <c r="E11" s="721">
        <v>1056</v>
      </c>
      <c r="F11" s="725">
        <v>1</v>
      </c>
      <c r="G11" s="98">
        <f>D11+E11+F11</f>
        <v>1107</v>
      </c>
      <c r="H11" s="307">
        <f t="shared" si="0"/>
        <v>7.0321433108880695</v>
      </c>
    </row>
    <row r="12" spans="2:8" x14ac:dyDescent="0.25">
      <c r="B12" s="166" t="s">
        <v>328</v>
      </c>
      <c r="C12" s="746" t="s">
        <v>249</v>
      </c>
      <c r="D12" s="725">
        <v>94</v>
      </c>
      <c r="E12" s="721">
        <v>2534</v>
      </c>
      <c r="F12" s="725">
        <v>4</v>
      </c>
      <c r="G12" s="98">
        <f>D12+E12+F12</f>
        <v>2632</v>
      </c>
      <c r="H12" s="307">
        <f t="shared" si="0"/>
        <v>16.719603608181934</v>
      </c>
    </row>
    <row r="13" spans="2:8" ht="16.5" thickBot="1" x14ac:dyDescent="0.3">
      <c r="B13" s="166" t="s">
        <v>329</v>
      </c>
      <c r="C13" s="746" t="s">
        <v>78</v>
      </c>
      <c r="D13" s="745">
        <v>19</v>
      </c>
      <c r="E13" s="745">
        <v>137</v>
      </c>
      <c r="F13" s="745">
        <v>0</v>
      </c>
      <c r="G13" s="98">
        <f>D13+E13+F13</f>
        <v>156</v>
      </c>
      <c r="H13" s="307">
        <f t="shared" si="0"/>
        <v>0.99097954516579845</v>
      </c>
    </row>
    <row r="14" spans="2:8" ht="16.5" thickBot="1" x14ac:dyDescent="0.3">
      <c r="B14" s="1269" t="s">
        <v>519</v>
      </c>
      <c r="C14" s="1270"/>
      <c r="D14" s="747">
        <f>SUM(D9:D13)</f>
        <v>461</v>
      </c>
      <c r="E14" s="747">
        <f>SUM(E9:E13)</f>
        <v>15236</v>
      </c>
      <c r="F14" s="747">
        <f>SUM(F9:F13)</f>
        <v>45</v>
      </c>
      <c r="G14" s="159">
        <f>SUM(G9:G13)</f>
        <v>15742</v>
      </c>
      <c r="H14" s="162">
        <f>SUM(H9:H13)</f>
        <v>100</v>
      </c>
    </row>
    <row r="15" spans="2:8" x14ac:dyDescent="0.25">
      <c r="B15" s="774" t="s">
        <v>352</v>
      </c>
      <c r="C15" s="1271" t="s">
        <v>250</v>
      </c>
      <c r="D15" s="1271"/>
      <c r="E15" s="775"/>
      <c r="F15" s="775"/>
      <c r="G15" s="776"/>
      <c r="H15" s="777"/>
    </row>
    <row r="16" spans="2:8" x14ac:dyDescent="0.25">
      <c r="B16" s="84" t="s">
        <v>325</v>
      </c>
      <c r="C16" s="746" t="s">
        <v>246</v>
      </c>
      <c r="D16" s="721">
        <v>1778</v>
      </c>
      <c r="E16" s="721">
        <v>70488</v>
      </c>
      <c r="F16" s="725">
        <v>251</v>
      </c>
      <c r="G16" s="98">
        <f t="shared" ref="G16:G21" si="1">D16+E16+F16</f>
        <v>72517</v>
      </c>
      <c r="H16" s="307">
        <f>G16/G22*100</f>
        <v>13.790670563915707</v>
      </c>
    </row>
    <row r="17" spans="2:8" x14ac:dyDescent="0.25">
      <c r="B17" s="84" t="s">
        <v>326</v>
      </c>
      <c r="C17" s="746" t="s">
        <v>247</v>
      </c>
      <c r="D17" s="725">
        <v>477</v>
      </c>
      <c r="E17" s="721">
        <v>9974</v>
      </c>
      <c r="F17" s="725">
        <v>48</v>
      </c>
      <c r="G17" s="98">
        <f t="shared" si="1"/>
        <v>10499</v>
      </c>
      <c r="H17" s="307">
        <f>G17/G22*100</f>
        <v>1.996611142912021</v>
      </c>
    </row>
    <row r="18" spans="2:8" x14ac:dyDescent="0.25">
      <c r="B18" s="84" t="s">
        <v>327</v>
      </c>
      <c r="C18" s="746" t="s">
        <v>248</v>
      </c>
      <c r="D18" s="721">
        <v>4634</v>
      </c>
      <c r="E18" s="721">
        <v>160215</v>
      </c>
      <c r="F18" s="725">
        <v>377</v>
      </c>
      <c r="G18" s="98">
        <f t="shared" si="1"/>
        <v>165226</v>
      </c>
      <c r="H18" s="307">
        <f>G18/G22*100</f>
        <v>31.421285141325988</v>
      </c>
    </row>
    <row r="19" spans="2:8" x14ac:dyDescent="0.25">
      <c r="B19" s="84" t="s">
        <v>328</v>
      </c>
      <c r="C19" s="746" t="s">
        <v>249</v>
      </c>
      <c r="D19" s="725">
        <v>247</v>
      </c>
      <c r="E19" s="721">
        <v>9638</v>
      </c>
      <c r="F19" s="725">
        <v>23</v>
      </c>
      <c r="G19" s="98">
        <f t="shared" si="1"/>
        <v>9908</v>
      </c>
      <c r="H19" s="307">
        <f>G19/G22*100</f>
        <v>1.8842197546406612</v>
      </c>
    </row>
    <row r="20" spans="2:8" x14ac:dyDescent="0.25">
      <c r="B20" s="84" t="s">
        <v>329</v>
      </c>
      <c r="C20" s="746" t="s">
        <v>251</v>
      </c>
      <c r="D20" s="721">
        <v>3054</v>
      </c>
      <c r="E20" s="721">
        <v>125201</v>
      </c>
      <c r="F20" s="725">
        <v>248</v>
      </c>
      <c r="G20" s="98">
        <f t="shared" si="1"/>
        <v>128503</v>
      </c>
      <c r="H20" s="307">
        <f>G20/G22*100</f>
        <v>24.437615172647245</v>
      </c>
    </row>
    <row r="21" spans="2:8" ht="16.5" thickBot="1" x14ac:dyDescent="0.3">
      <c r="B21" s="84" t="s">
        <v>330</v>
      </c>
      <c r="C21" s="746" t="s">
        <v>78</v>
      </c>
      <c r="D21" s="722">
        <v>18253</v>
      </c>
      <c r="E21" s="722">
        <v>119998</v>
      </c>
      <c r="F21" s="722">
        <v>937</v>
      </c>
      <c r="G21" s="98">
        <f t="shared" si="1"/>
        <v>139188</v>
      </c>
      <c r="H21" s="307">
        <f>G21/G22*100</f>
        <v>26.469598224558371</v>
      </c>
    </row>
    <row r="22" spans="2:8" ht="16.5" thickBot="1" x14ac:dyDescent="0.3">
      <c r="B22" s="1248" t="s">
        <v>520</v>
      </c>
      <c r="C22" s="1249"/>
      <c r="D22" s="159">
        <f>SUM(D16:D21)</f>
        <v>28443</v>
      </c>
      <c r="E22" s="159">
        <f>SUM(E16:E21)</f>
        <v>495514</v>
      </c>
      <c r="F22" s="159">
        <f>SUM(F16:F21)</f>
        <v>1884</v>
      </c>
      <c r="G22" s="159">
        <f>SUM(G16:G21)</f>
        <v>525841</v>
      </c>
      <c r="H22" s="162">
        <f>SUM(H16:H21)</f>
        <v>99.999999999999986</v>
      </c>
    </row>
    <row r="23" spans="2:8" ht="16.5" thickBot="1" x14ac:dyDescent="0.3">
      <c r="B23" s="1272" t="s">
        <v>521</v>
      </c>
      <c r="C23" s="1256"/>
      <c r="D23" s="158">
        <f>D14+D22</f>
        <v>28904</v>
      </c>
      <c r="E23" s="158">
        <f>E14+E22</f>
        <v>510750</v>
      </c>
      <c r="F23" s="158">
        <f>F14+F22</f>
        <v>1929</v>
      </c>
      <c r="G23" s="158">
        <f>G14+G22</f>
        <v>541583</v>
      </c>
      <c r="H23" s="311" t="s">
        <v>114</v>
      </c>
    </row>
  </sheetData>
  <mergeCells count="11">
    <mergeCell ref="C8:D8"/>
    <mergeCell ref="B14:C14"/>
    <mergeCell ref="C15:D15"/>
    <mergeCell ref="B22:C22"/>
    <mergeCell ref="B23:C23"/>
    <mergeCell ref="B4:H4"/>
    <mergeCell ref="B5:B6"/>
    <mergeCell ref="C5:C6"/>
    <mergeCell ref="D5:D6"/>
    <mergeCell ref="G5:G6"/>
    <mergeCell ref="H5:H6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B2:N26"/>
  <sheetViews>
    <sheetView workbookViewId="0">
      <selection activeCell="K31" sqref="K31"/>
    </sheetView>
  </sheetViews>
  <sheetFormatPr defaultRowHeight="15" x14ac:dyDescent="0.25"/>
  <cols>
    <col min="1" max="1" width="9.140625" style="164"/>
    <col min="2" max="2" width="7" style="164" customWidth="1"/>
    <col min="3" max="3" width="14.28515625" style="164" customWidth="1"/>
    <col min="4" max="4" width="15.5703125" style="164" customWidth="1"/>
    <col min="5" max="5" width="15" style="164" customWidth="1"/>
    <col min="6" max="6" width="12.28515625" style="164" customWidth="1"/>
    <col min="7" max="7" width="15.5703125" style="164" customWidth="1"/>
    <col min="8" max="8" width="14.140625" style="164" customWidth="1"/>
    <col min="9" max="9" width="15.85546875" style="164" customWidth="1"/>
    <col min="10" max="10" width="14.28515625" style="164" customWidth="1"/>
    <col min="11" max="12" width="15.140625" style="164" customWidth="1"/>
    <col min="13" max="13" width="13.42578125" style="164" customWidth="1"/>
    <col min="14" max="14" width="19.85546875" style="164" customWidth="1"/>
    <col min="15" max="16384" width="9.140625" style="164"/>
  </cols>
  <sheetData>
    <row r="2" spans="2:14" ht="15.75" x14ac:dyDescent="0.25">
      <c r="B2" s="1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6.5" thickBot="1" x14ac:dyDescent="0.3">
      <c r="B3" s="163" t="s">
        <v>252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65" t="s">
        <v>379</v>
      </c>
    </row>
    <row r="4" spans="2:14" ht="16.5" thickBot="1" x14ac:dyDescent="0.3">
      <c r="B4" s="1275" t="s">
        <v>693</v>
      </c>
      <c r="C4" s="1276"/>
      <c r="D4" s="1276"/>
      <c r="E4" s="1276"/>
      <c r="F4" s="1276"/>
      <c r="G4" s="1276"/>
      <c r="H4" s="1276"/>
      <c r="I4" s="1276"/>
      <c r="J4" s="1276"/>
      <c r="K4" s="1276"/>
      <c r="L4" s="1276"/>
      <c r="M4" s="1276"/>
      <c r="N4" s="1277"/>
    </row>
    <row r="5" spans="2:14" ht="15.75" x14ac:dyDescent="0.25">
      <c r="B5" s="1098" t="s">
        <v>137</v>
      </c>
      <c r="C5" s="1099" t="s">
        <v>253</v>
      </c>
      <c r="D5" s="1099" t="s">
        <v>254</v>
      </c>
      <c r="E5" s="1099" t="s">
        <v>431</v>
      </c>
      <c r="F5" s="1099" t="s">
        <v>255</v>
      </c>
      <c r="G5" s="1279" t="s">
        <v>256</v>
      </c>
      <c r="H5" s="1279"/>
      <c r="I5" s="1099" t="s">
        <v>428</v>
      </c>
      <c r="J5" s="1279" t="s">
        <v>257</v>
      </c>
      <c r="K5" s="1279"/>
      <c r="L5" s="1279"/>
      <c r="M5" s="1279"/>
      <c r="N5" s="1100" t="s">
        <v>258</v>
      </c>
    </row>
    <row r="6" spans="2:14" ht="15" customHeight="1" x14ac:dyDescent="0.25">
      <c r="B6" s="1278"/>
      <c r="C6" s="1257"/>
      <c r="D6" s="1257"/>
      <c r="E6" s="1257"/>
      <c r="F6" s="1257"/>
      <c r="G6" s="1257" t="s">
        <v>259</v>
      </c>
      <c r="H6" s="1257" t="s">
        <v>260</v>
      </c>
      <c r="I6" s="1257"/>
      <c r="J6" s="1257" t="s">
        <v>261</v>
      </c>
      <c r="K6" s="1257" t="s">
        <v>262</v>
      </c>
      <c r="L6" s="1257" t="s">
        <v>263</v>
      </c>
      <c r="M6" s="1257" t="s">
        <v>429</v>
      </c>
      <c r="N6" s="1280"/>
    </row>
    <row r="7" spans="2:14" ht="15.75" thickBot="1" x14ac:dyDescent="0.3">
      <c r="B7" s="1093"/>
      <c r="C7" s="1094"/>
      <c r="D7" s="1094"/>
      <c r="E7" s="1094"/>
      <c r="F7" s="1094"/>
      <c r="G7" s="1094"/>
      <c r="H7" s="1094"/>
      <c r="I7" s="1094"/>
      <c r="J7" s="1094"/>
      <c r="K7" s="1094"/>
      <c r="L7" s="1094"/>
      <c r="M7" s="1094"/>
      <c r="N7" s="1281"/>
    </row>
    <row r="8" spans="2:14" s="315" customFormat="1" ht="13.5" thickBot="1" x14ac:dyDescent="0.25">
      <c r="B8" s="679">
        <v>1</v>
      </c>
      <c r="C8" s="680">
        <v>2</v>
      </c>
      <c r="D8" s="680">
        <v>3</v>
      </c>
      <c r="E8" s="680">
        <v>4</v>
      </c>
      <c r="F8" s="681">
        <v>5</v>
      </c>
      <c r="G8" s="680">
        <v>6</v>
      </c>
      <c r="H8" s="680">
        <v>7</v>
      </c>
      <c r="I8" s="680">
        <v>8</v>
      </c>
      <c r="J8" s="680" t="s">
        <v>553</v>
      </c>
      <c r="K8" s="680" t="s">
        <v>554</v>
      </c>
      <c r="L8" s="680" t="s">
        <v>555</v>
      </c>
      <c r="M8" s="680">
        <v>12</v>
      </c>
      <c r="N8" s="682" t="s">
        <v>556</v>
      </c>
    </row>
    <row r="9" spans="2:14" ht="15.95" customHeight="1" x14ac:dyDescent="0.25">
      <c r="B9" s="166" t="s">
        <v>351</v>
      </c>
      <c r="C9" s="676">
        <v>0</v>
      </c>
      <c r="D9" s="677">
        <v>0</v>
      </c>
      <c r="E9" s="744">
        <v>520763</v>
      </c>
      <c r="F9" s="678">
        <f>E9/E15*100</f>
        <v>96.155713897962087</v>
      </c>
      <c r="G9" s="677">
        <v>0</v>
      </c>
      <c r="H9" s="729">
        <v>197</v>
      </c>
      <c r="I9" s="729">
        <v>380</v>
      </c>
      <c r="J9" s="729">
        <v>0</v>
      </c>
      <c r="K9" s="729">
        <v>0</v>
      </c>
      <c r="L9" s="729">
        <v>0</v>
      </c>
      <c r="M9" s="739">
        <v>0</v>
      </c>
      <c r="N9" s="85">
        <f t="shared" ref="N9:N15" si="0">J9+K9+L9+M9</f>
        <v>0</v>
      </c>
    </row>
    <row r="10" spans="2:14" ht="15.95" customHeight="1" x14ac:dyDescent="0.25">
      <c r="B10" s="166" t="s">
        <v>352</v>
      </c>
      <c r="C10" s="676" t="s">
        <v>264</v>
      </c>
      <c r="D10" s="677">
        <v>0.02</v>
      </c>
      <c r="E10" s="721">
        <v>7060</v>
      </c>
      <c r="F10" s="678">
        <f>E10/E15*100</f>
        <v>1.3035859692789471</v>
      </c>
      <c r="G10" s="677">
        <v>0.02</v>
      </c>
      <c r="H10" s="725">
        <v>117</v>
      </c>
      <c r="I10" s="725">
        <v>0</v>
      </c>
      <c r="J10" s="767">
        <v>142</v>
      </c>
      <c r="K10" s="725">
        <v>2</v>
      </c>
      <c r="L10" s="725">
        <v>0</v>
      </c>
      <c r="M10" s="740">
        <v>1</v>
      </c>
      <c r="N10" s="85">
        <f t="shared" si="0"/>
        <v>145</v>
      </c>
    </row>
    <row r="11" spans="2:14" ht="15.95" customHeight="1" x14ac:dyDescent="0.25">
      <c r="B11" s="166" t="s">
        <v>353</v>
      </c>
      <c r="C11" s="676" t="s">
        <v>265</v>
      </c>
      <c r="D11" s="677">
        <v>0.15</v>
      </c>
      <c r="E11" s="721">
        <v>5971</v>
      </c>
      <c r="F11" s="678">
        <f>E11/E15*100</f>
        <v>1.1025087567371945</v>
      </c>
      <c r="G11" s="677">
        <v>1</v>
      </c>
      <c r="H11" s="725">
        <v>68</v>
      </c>
      <c r="I11" s="725">
        <v>0</v>
      </c>
      <c r="J11" s="767">
        <v>896</v>
      </c>
      <c r="K11" s="725">
        <v>68</v>
      </c>
      <c r="L11" s="725">
        <v>0</v>
      </c>
      <c r="M11" s="740">
        <v>24</v>
      </c>
      <c r="N11" s="85">
        <f t="shared" si="0"/>
        <v>988</v>
      </c>
    </row>
    <row r="12" spans="2:14" ht="15.95" customHeight="1" x14ac:dyDescent="0.25">
      <c r="B12" s="166" t="s">
        <v>354</v>
      </c>
      <c r="C12" s="676" t="s">
        <v>266</v>
      </c>
      <c r="D12" s="677">
        <v>0.5</v>
      </c>
      <c r="E12" s="721">
        <v>2865</v>
      </c>
      <c r="F12" s="678">
        <f>E12/E15*100</f>
        <v>0.52900478781645655</v>
      </c>
      <c r="G12" s="677">
        <v>1</v>
      </c>
      <c r="H12" s="725">
        <v>80</v>
      </c>
      <c r="I12" s="725">
        <v>0</v>
      </c>
      <c r="J12" s="653">
        <v>1432</v>
      </c>
      <c r="K12" s="725">
        <v>80</v>
      </c>
      <c r="L12" s="725">
        <v>0</v>
      </c>
      <c r="M12" s="740">
        <v>13</v>
      </c>
      <c r="N12" s="85">
        <f t="shared" si="0"/>
        <v>1525</v>
      </c>
    </row>
    <row r="13" spans="2:14" ht="15.95" customHeight="1" x14ac:dyDescent="0.25">
      <c r="B13" s="166" t="s">
        <v>355</v>
      </c>
      <c r="C13" s="676" t="s">
        <v>267</v>
      </c>
      <c r="D13" s="677">
        <v>0.8</v>
      </c>
      <c r="E13" s="721">
        <v>1569</v>
      </c>
      <c r="F13" s="678">
        <f>E13/E15*100</f>
        <v>0.28970628694032124</v>
      </c>
      <c r="G13" s="677">
        <v>1</v>
      </c>
      <c r="H13" s="725">
        <v>77</v>
      </c>
      <c r="I13" s="725">
        <v>0</v>
      </c>
      <c r="J13" s="653">
        <v>1256</v>
      </c>
      <c r="K13" s="725">
        <v>77</v>
      </c>
      <c r="L13" s="725">
        <v>0</v>
      </c>
      <c r="M13" s="740">
        <v>4</v>
      </c>
      <c r="N13" s="85">
        <f t="shared" si="0"/>
        <v>1337</v>
      </c>
    </row>
    <row r="14" spans="2:14" ht="15.95" customHeight="1" thickBot="1" x14ac:dyDescent="0.3">
      <c r="B14" s="166" t="s">
        <v>356</v>
      </c>
      <c r="C14" s="676" t="s">
        <v>268</v>
      </c>
      <c r="D14" s="677">
        <v>1</v>
      </c>
      <c r="E14" s="722">
        <v>3355</v>
      </c>
      <c r="F14" s="678">
        <f>E14/E15*100</f>
        <v>0.61948030126499531</v>
      </c>
      <c r="G14" s="677">
        <v>1</v>
      </c>
      <c r="H14" s="745">
        <v>288</v>
      </c>
      <c r="I14" s="745">
        <v>0</v>
      </c>
      <c r="J14" s="653">
        <v>3355</v>
      </c>
      <c r="K14" s="745">
        <v>288</v>
      </c>
      <c r="L14" s="745">
        <v>0</v>
      </c>
      <c r="M14" s="727">
        <v>2</v>
      </c>
      <c r="N14" s="85">
        <f t="shared" si="0"/>
        <v>3645</v>
      </c>
    </row>
    <row r="15" spans="2:14" ht="15.95" customHeight="1" thickBot="1" x14ac:dyDescent="0.3">
      <c r="B15" s="1273" t="s">
        <v>269</v>
      </c>
      <c r="C15" s="1274"/>
      <c r="D15" s="1274"/>
      <c r="E15" s="168">
        <f>SUM(E9:E14)</f>
        <v>541583</v>
      </c>
      <c r="F15" s="176">
        <f>SUM(F9:F14)</f>
        <v>100</v>
      </c>
      <c r="G15" s="683"/>
      <c r="H15" s="303">
        <f t="shared" ref="H15:M15" si="1">SUM(H9:H14)</f>
        <v>827</v>
      </c>
      <c r="I15" s="303">
        <f t="shared" si="1"/>
        <v>380</v>
      </c>
      <c r="J15" s="168">
        <f t="shared" si="1"/>
        <v>7081</v>
      </c>
      <c r="K15" s="169">
        <f t="shared" si="1"/>
        <v>515</v>
      </c>
      <c r="L15" s="303">
        <f t="shared" si="1"/>
        <v>0</v>
      </c>
      <c r="M15" s="303">
        <f t="shared" si="1"/>
        <v>44</v>
      </c>
      <c r="N15" s="170">
        <f t="shared" si="0"/>
        <v>7640</v>
      </c>
    </row>
    <row r="16" spans="2:14" ht="15.95" customHeight="1" thickBot="1" x14ac:dyDescent="0.3">
      <c r="B16" s="171" t="s">
        <v>357</v>
      </c>
      <c r="C16" s="167" t="s">
        <v>270</v>
      </c>
      <c r="D16" s="167" t="s">
        <v>271</v>
      </c>
      <c r="E16" s="79">
        <v>1989</v>
      </c>
      <c r="F16" s="80" t="s">
        <v>430</v>
      </c>
      <c r="G16" s="172" t="s">
        <v>114</v>
      </c>
      <c r="H16" s="81">
        <v>508</v>
      </c>
      <c r="I16" s="173" t="s">
        <v>552</v>
      </c>
      <c r="J16" s="173" t="s">
        <v>552</v>
      </c>
      <c r="K16" s="173" t="s">
        <v>552</v>
      </c>
      <c r="L16" s="173" t="s">
        <v>552</v>
      </c>
      <c r="M16" s="173" t="s">
        <v>552</v>
      </c>
      <c r="N16" s="174" t="s">
        <v>552</v>
      </c>
    </row>
    <row r="19" spans="5:14" x14ac:dyDescent="0.25">
      <c r="E19" s="1051"/>
      <c r="G19" s="1052"/>
    </row>
    <row r="20" spans="5:14" x14ac:dyDescent="0.25">
      <c r="E20" s="1051"/>
      <c r="G20" s="1052"/>
    </row>
    <row r="21" spans="5:14" x14ac:dyDescent="0.25">
      <c r="E21" s="1051"/>
      <c r="G21" s="1052"/>
    </row>
    <row r="22" spans="5:14" x14ac:dyDescent="0.25">
      <c r="E22" s="1051"/>
      <c r="G22" s="1052"/>
      <c r="J22" s="1051"/>
      <c r="N22" s="1051"/>
    </row>
    <row r="23" spans="5:14" x14ac:dyDescent="0.25">
      <c r="E23" s="1051"/>
      <c r="G23" s="1052"/>
      <c r="J23" s="1051"/>
      <c r="N23" s="1051"/>
    </row>
    <row r="24" spans="5:14" x14ac:dyDescent="0.25">
      <c r="E24" s="1051"/>
      <c r="G24" s="1052"/>
      <c r="J24" s="1051"/>
      <c r="N24" s="1051"/>
    </row>
    <row r="25" spans="5:14" x14ac:dyDescent="0.25">
      <c r="E25" s="1051"/>
      <c r="J25" s="1051"/>
      <c r="N25" s="1051"/>
    </row>
    <row r="26" spans="5:14" x14ac:dyDescent="0.25">
      <c r="E26" s="1051"/>
    </row>
  </sheetData>
  <mergeCells count="17">
    <mergeCell ref="J6:J7"/>
    <mergeCell ref="K6:K7"/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</mergeCells>
  <pageMargins left="0.7" right="0.7" top="0.75" bottom="0.75" header="0.3" footer="0.3"/>
  <ignoredErrors>
    <ignoredError sqref="E15 H15:I15 M15" formulaRange="1"/>
    <ignoredError sqref="I16:N16" numberStoredAsText="1"/>
  </ignoredError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2:N23"/>
  <sheetViews>
    <sheetView workbookViewId="0">
      <selection activeCell="N10" sqref="N10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2" spans="2:14" x14ac:dyDescent="0.25">
      <c r="N2" s="164"/>
    </row>
    <row r="3" spans="2:14" ht="16.5" thickBot="1" x14ac:dyDescent="0.3">
      <c r="L3" s="892" t="s">
        <v>379</v>
      </c>
    </row>
    <row r="4" spans="2:14" ht="15.75" x14ac:dyDescent="0.25">
      <c r="B4" s="1282" t="s">
        <v>694</v>
      </c>
      <c r="C4" s="1283"/>
      <c r="D4" s="1283"/>
      <c r="E4" s="1283"/>
      <c r="F4" s="1283"/>
      <c r="G4" s="1283"/>
      <c r="H4" s="1283"/>
      <c r="I4" s="1283"/>
      <c r="J4" s="1283"/>
      <c r="K4" s="1283"/>
      <c r="L4" s="1284"/>
    </row>
    <row r="5" spans="2:14" ht="15.75" x14ac:dyDescent="0.25">
      <c r="B5" s="1278" t="s">
        <v>137</v>
      </c>
      <c r="C5" s="1257" t="s">
        <v>171</v>
      </c>
      <c r="D5" s="1285" t="s">
        <v>660</v>
      </c>
      <c r="E5" s="1285"/>
      <c r="F5" s="1285"/>
      <c r="G5" s="1285"/>
      <c r="H5" s="1285" t="s">
        <v>661</v>
      </c>
      <c r="I5" s="1285"/>
      <c r="J5" s="1285"/>
      <c r="K5" s="1285"/>
      <c r="L5" s="873" t="s">
        <v>1</v>
      </c>
    </row>
    <row r="6" spans="2:14" ht="15.75" x14ac:dyDescent="0.25">
      <c r="B6" s="1278"/>
      <c r="C6" s="1257"/>
      <c r="D6" s="1286" t="s">
        <v>223</v>
      </c>
      <c r="E6" s="1257" t="s">
        <v>224</v>
      </c>
      <c r="F6" s="1257" t="s">
        <v>19</v>
      </c>
      <c r="G6" s="849" t="s">
        <v>557</v>
      </c>
      <c r="H6" s="1286" t="s">
        <v>223</v>
      </c>
      <c r="I6" s="1257" t="s">
        <v>224</v>
      </c>
      <c r="J6" s="1257" t="s">
        <v>19</v>
      </c>
      <c r="K6" s="849" t="s">
        <v>557</v>
      </c>
      <c r="L6" s="1280" t="s">
        <v>516</v>
      </c>
    </row>
    <row r="7" spans="2:14" ht="16.5" thickBot="1" x14ac:dyDescent="0.3">
      <c r="B7" s="1093"/>
      <c r="C7" s="1094"/>
      <c r="D7" s="1287"/>
      <c r="E7" s="1094"/>
      <c r="F7" s="1094"/>
      <c r="G7" s="845" t="s">
        <v>64</v>
      </c>
      <c r="H7" s="1287"/>
      <c r="I7" s="1094"/>
      <c r="J7" s="1094"/>
      <c r="K7" s="845" t="s">
        <v>64</v>
      </c>
      <c r="L7" s="1281"/>
    </row>
    <row r="8" spans="2:14" ht="15.75" thickBot="1" x14ac:dyDescent="0.3">
      <c r="B8" s="869">
        <v>1</v>
      </c>
      <c r="C8" s="870">
        <v>2</v>
      </c>
      <c r="D8" s="870">
        <v>3</v>
      </c>
      <c r="E8" s="870">
        <v>4</v>
      </c>
      <c r="F8" s="871" t="s">
        <v>218</v>
      </c>
      <c r="G8" s="871">
        <v>6</v>
      </c>
      <c r="H8" s="870">
        <v>7</v>
      </c>
      <c r="I8" s="870">
        <v>8</v>
      </c>
      <c r="J8" s="871" t="s">
        <v>225</v>
      </c>
      <c r="K8" s="871">
        <v>10</v>
      </c>
      <c r="L8" s="872">
        <v>11</v>
      </c>
    </row>
    <row r="9" spans="2:14" ht="15.75" x14ac:dyDescent="0.25">
      <c r="B9" s="850" t="s">
        <v>351</v>
      </c>
      <c r="C9" s="876" t="s">
        <v>558</v>
      </c>
      <c r="D9" s="767"/>
      <c r="E9" s="676"/>
      <c r="F9" s="687"/>
      <c r="G9" s="687"/>
      <c r="H9" s="676"/>
      <c r="I9" s="676"/>
      <c r="J9" s="687"/>
      <c r="K9" s="687"/>
      <c r="L9" s="861"/>
    </row>
    <row r="10" spans="2:14" ht="31.5" x14ac:dyDescent="0.25">
      <c r="B10" s="793" t="s">
        <v>92</v>
      </c>
      <c r="C10" s="684" t="s">
        <v>559</v>
      </c>
      <c r="D10" s="653">
        <v>3</v>
      </c>
      <c r="E10" s="653">
        <v>1</v>
      </c>
      <c r="F10" s="685">
        <f>D10+E10</f>
        <v>4</v>
      </c>
      <c r="G10" s="678">
        <f>F10/F$23*100</f>
        <v>7.3780319099880105E-3</v>
      </c>
      <c r="H10" s="653">
        <v>5</v>
      </c>
      <c r="I10" s="653">
        <v>1</v>
      </c>
      <c r="J10" s="685">
        <f>H10+I10</f>
        <v>6</v>
      </c>
      <c r="K10" s="678">
        <f>J10/J$23*100</f>
        <v>1.032577830553978E-2</v>
      </c>
      <c r="L10" s="874">
        <f>J10/F10*100</f>
        <v>150</v>
      </c>
      <c r="N10" s="1023"/>
    </row>
    <row r="11" spans="2:14" ht="15.75" x14ac:dyDescent="0.25">
      <c r="B11" s="793" t="s">
        <v>125</v>
      </c>
      <c r="C11" s="746" t="s">
        <v>560</v>
      </c>
      <c r="D11" s="653">
        <v>15</v>
      </c>
      <c r="E11" s="653">
        <v>0</v>
      </c>
      <c r="F11" s="685">
        <f t="shared" ref="F11:F15" si="0">D11+E11</f>
        <v>15</v>
      </c>
      <c r="G11" s="678">
        <f t="shared" ref="G11:G22" si="1">F11/F$23*100</f>
        <v>2.766761966245504E-2</v>
      </c>
      <c r="H11" s="653">
        <v>5</v>
      </c>
      <c r="I11" s="653">
        <v>0</v>
      </c>
      <c r="J11" s="685">
        <f t="shared" ref="J11:J15" si="2">H11+I11</f>
        <v>5</v>
      </c>
      <c r="K11" s="678">
        <f t="shared" ref="K11:K15" si="3">J11/J$23*100</f>
        <v>8.6048152546164824E-3</v>
      </c>
      <c r="L11" s="874">
        <f t="shared" ref="L11:L23" si="4">J11/F11*100</f>
        <v>33.333333333333329</v>
      </c>
      <c r="N11" s="1023"/>
    </row>
    <row r="12" spans="2:14" ht="15.75" x14ac:dyDescent="0.25">
      <c r="B12" s="793" t="s">
        <v>382</v>
      </c>
      <c r="C12" s="746" t="s">
        <v>561</v>
      </c>
      <c r="D12" s="653">
        <v>34015</v>
      </c>
      <c r="E12" s="653">
        <v>12108</v>
      </c>
      <c r="F12" s="685">
        <f t="shared" si="0"/>
        <v>46123</v>
      </c>
      <c r="G12" s="678">
        <f t="shared" si="1"/>
        <v>85.074241446094263</v>
      </c>
      <c r="H12" s="653">
        <v>35577</v>
      </c>
      <c r="I12" s="653">
        <v>14272</v>
      </c>
      <c r="J12" s="685">
        <f t="shared" si="2"/>
        <v>49849</v>
      </c>
      <c r="K12" s="678">
        <f t="shared" si="3"/>
        <v>85.788287125475421</v>
      </c>
      <c r="L12" s="874">
        <f t="shared" si="4"/>
        <v>108.07839906337402</v>
      </c>
      <c r="N12" s="1023"/>
    </row>
    <row r="13" spans="2:14" ht="15.75" x14ac:dyDescent="0.25">
      <c r="B13" s="793" t="s">
        <v>383</v>
      </c>
      <c r="C13" s="746" t="s">
        <v>307</v>
      </c>
      <c r="D13" s="653">
        <v>2590</v>
      </c>
      <c r="E13" s="653">
        <v>736</v>
      </c>
      <c r="F13" s="685">
        <f t="shared" si="0"/>
        <v>3326</v>
      </c>
      <c r="G13" s="678">
        <f t="shared" si="1"/>
        <v>6.1348335331550308</v>
      </c>
      <c r="H13" s="653">
        <v>2062</v>
      </c>
      <c r="I13" s="653">
        <v>726</v>
      </c>
      <c r="J13" s="685">
        <f t="shared" si="2"/>
        <v>2788</v>
      </c>
      <c r="K13" s="678">
        <f t="shared" si="3"/>
        <v>4.7980449859741512</v>
      </c>
      <c r="L13" s="874">
        <f t="shared" si="4"/>
        <v>83.824413710162361</v>
      </c>
      <c r="N13" s="1023"/>
    </row>
    <row r="14" spans="2:14" ht="15.75" x14ac:dyDescent="0.25">
      <c r="B14" s="793" t="s">
        <v>384</v>
      </c>
      <c r="C14" s="746" t="s">
        <v>562</v>
      </c>
      <c r="D14" s="653">
        <v>217</v>
      </c>
      <c r="E14" s="653">
        <v>83</v>
      </c>
      <c r="F14" s="685">
        <f t="shared" si="0"/>
        <v>300</v>
      </c>
      <c r="G14" s="678">
        <f t="shared" si="1"/>
        <v>0.55335239324910079</v>
      </c>
      <c r="H14" s="653">
        <v>212</v>
      </c>
      <c r="I14" s="653">
        <v>112</v>
      </c>
      <c r="J14" s="685">
        <f t="shared" si="2"/>
        <v>324</v>
      </c>
      <c r="K14" s="678">
        <f t="shared" si="3"/>
        <v>0.55759202849914813</v>
      </c>
      <c r="L14" s="874">
        <f t="shared" si="4"/>
        <v>108</v>
      </c>
      <c r="N14" s="1023"/>
    </row>
    <row r="15" spans="2:14" ht="16.5" thickBot="1" x14ac:dyDescent="0.3">
      <c r="B15" s="793" t="s">
        <v>563</v>
      </c>
      <c r="C15" s="746" t="s">
        <v>564</v>
      </c>
      <c r="D15" s="653">
        <v>463</v>
      </c>
      <c r="E15" s="653">
        <v>21</v>
      </c>
      <c r="F15" s="685">
        <f t="shared" si="0"/>
        <v>484</v>
      </c>
      <c r="G15" s="678">
        <f t="shared" si="1"/>
        <v>0.89274186110854925</v>
      </c>
      <c r="H15" s="653">
        <v>504</v>
      </c>
      <c r="I15" s="653">
        <v>39</v>
      </c>
      <c r="J15" s="685">
        <f t="shared" si="2"/>
        <v>543</v>
      </c>
      <c r="K15" s="678">
        <f t="shared" si="3"/>
        <v>0.93448293665135007</v>
      </c>
      <c r="L15" s="874">
        <f t="shared" si="4"/>
        <v>112.19008264462811</v>
      </c>
      <c r="N15" s="1023"/>
    </row>
    <row r="16" spans="2:14" ht="16.5" thickBot="1" x14ac:dyDescent="0.3">
      <c r="B16" s="879"/>
      <c r="C16" s="880" t="s">
        <v>61</v>
      </c>
      <c r="D16" s="747">
        <f>SUM(D10:D15)</f>
        <v>37303</v>
      </c>
      <c r="E16" s="747">
        <f>SUM(E10:E15)</f>
        <v>12949</v>
      </c>
      <c r="F16" s="747">
        <f>SUM(F10:F15)</f>
        <v>50252</v>
      </c>
      <c r="G16" s="881">
        <f t="shared" si="1"/>
        <v>92.690214885179373</v>
      </c>
      <c r="H16" s="747">
        <f>SUM(H10:H15)</f>
        <v>38365</v>
      </c>
      <c r="I16" s="747">
        <f>SUM(I10:I15)</f>
        <v>15150</v>
      </c>
      <c r="J16" s="175">
        <f>SUM(J10:J15)</f>
        <v>53515</v>
      </c>
      <c r="K16" s="881">
        <f>J16/J23*100</f>
        <v>92.097337670160215</v>
      </c>
      <c r="L16" s="882">
        <f t="shared" si="4"/>
        <v>106.49327389954628</v>
      </c>
      <c r="N16" s="1023"/>
    </row>
    <row r="17" spans="2:12" ht="15.75" x14ac:dyDescent="0.25">
      <c r="B17" s="846" t="s">
        <v>352</v>
      </c>
      <c r="C17" s="886" t="s">
        <v>272</v>
      </c>
      <c r="D17" s="887"/>
      <c r="E17" s="887"/>
      <c r="F17" s="888"/>
      <c r="G17" s="889"/>
      <c r="H17" s="887"/>
      <c r="I17" s="887"/>
      <c r="J17" s="739"/>
      <c r="K17" s="889"/>
      <c r="L17" s="890"/>
    </row>
    <row r="18" spans="2:12" ht="15.75" x14ac:dyDescent="0.25">
      <c r="B18" s="793" t="s">
        <v>385</v>
      </c>
      <c r="C18" s="746" t="s">
        <v>500</v>
      </c>
      <c r="D18" s="767">
        <v>83</v>
      </c>
      <c r="E18" s="767">
        <v>0</v>
      </c>
      <c r="F18" s="730">
        <f>D18+E18</f>
        <v>83</v>
      </c>
      <c r="G18" s="678">
        <f t="shared" si="1"/>
        <v>0.15309416213225122</v>
      </c>
      <c r="H18" s="767">
        <v>78</v>
      </c>
      <c r="I18" s="767">
        <v>0</v>
      </c>
      <c r="J18" s="730">
        <f>H18+I18</f>
        <v>78</v>
      </c>
      <c r="K18" s="678">
        <f>J18/J$23*100</f>
        <v>0.13423511797201715</v>
      </c>
      <c r="L18" s="874">
        <f t="shared" si="4"/>
        <v>93.975903614457835</v>
      </c>
    </row>
    <row r="19" spans="2:12" ht="15.75" x14ac:dyDescent="0.25">
      <c r="B19" s="793" t="s">
        <v>386</v>
      </c>
      <c r="C19" s="746" t="s">
        <v>565</v>
      </c>
      <c r="D19" s="653">
        <v>3324</v>
      </c>
      <c r="E19" s="767">
        <v>55</v>
      </c>
      <c r="F19" s="730">
        <f t="shared" ref="F19:F20" si="5">D19+E19</f>
        <v>3379</v>
      </c>
      <c r="G19" s="678">
        <f t="shared" si="1"/>
        <v>6.2325924559623722</v>
      </c>
      <c r="H19" s="653">
        <v>3592</v>
      </c>
      <c r="I19" s="767">
        <v>257</v>
      </c>
      <c r="J19" s="730">
        <f t="shared" ref="J19:J20" si="6">H19+I19</f>
        <v>3849</v>
      </c>
      <c r="K19" s="678">
        <f t="shared" ref="K19:K22" si="7">J19/J$23*100</f>
        <v>6.6239867830037689</v>
      </c>
      <c r="L19" s="874">
        <f t="shared" si="4"/>
        <v>113.90944066291802</v>
      </c>
    </row>
    <row r="20" spans="2:12" ht="16.5" thickBot="1" x14ac:dyDescent="0.3">
      <c r="B20" s="798" t="s">
        <v>387</v>
      </c>
      <c r="C20" s="863" t="s">
        <v>566</v>
      </c>
      <c r="D20" s="745">
        <v>6</v>
      </c>
      <c r="E20" s="745">
        <v>0</v>
      </c>
      <c r="F20" s="730">
        <f t="shared" si="5"/>
        <v>6</v>
      </c>
      <c r="G20" s="877">
        <f t="shared" si="1"/>
        <v>1.1067047864982017E-2</v>
      </c>
      <c r="H20" s="745">
        <v>4</v>
      </c>
      <c r="I20" s="745">
        <v>11</v>
      </c>
      <c r="J20" s="730">
        <f t="shared" si="6"/>
        <v>15</v>
      </c>
      <c r="K20" s="877">
        <f t="shared" si="7"/>
        <v>2.5814445763849451E-2</v>
      </c>
      <c r="L20" s="875">
        <f t="shared" si="4"/>
        <v>250</v>
      </c>
    </row>
    <row r="21" spans="2:12" ht="16.5" thickBot="1" x14ac:dyDescent="0.3">
      <c r="B21" s="879"/>
      <c r="C21" s="880" t="s">
        <v>19</v>
      </c>
      <c r="D21" s="747">
        <f>SUM(D18:D20)</f>
        <v>3413</v>
      </c>
      <c r="E21" s="747">
        <f t="shared" ref="E21:F21" si="8">SUM(E18:E20)</f>
        <v>55</v>
      </c>
      <c r="F21" s="747">
        <f t="shared" si="8"/>
        <v>3468</v>
      </c>
      <c r="G21" s="881">
        <f t="shared" si="1"/>
        <v>6.3967536659596052</v>
      </c>
      <c r="H21" s="747">
        <f>SUM(H18:H20)</f>
        <v>3674</v>
      </c>
      <c r="I21" s="766">
        <f>SUM(I18:I20)</f>
        <v>268</v>
      </c>
      <c r="J21" s="175">
        <f>SUM(J18:J20)</f>
        <v>3942</v>
      </c>
      <c r="K21" s="881">
        <f t="shared" si="7"/>
        <v>6.7840363467396356</v>
      </c>
      <c r="L21" s="882">
        <f t="shared" si="4"/>
        <v>113.66782006920415</v>
      </c>
    </row>
    <row r="22" spans="2:12" ht="16.5" thickBot="1" x14ac:dyDescent="0.3">
      <c r="B22" s="883" t="s">
        <v>353</v>
      </c>
      <c r="C22" s="880" t="s">
        <v>432</v>
      </c>
      <c r="D22" s="766">
        <v>392</v>
      </c>
      <c r="E22" s="766">
        <v>103</v>
      </c>
      <c r="F22" s="884">
        <f>D22+E22</f>
        <v>495</v>
      </c>
      <c r="G22" s="881">
        <f t="shared" si="1"/>
        <v>0.91303144886101628</v>
      </c>
      <c r="H22" s="766">
        <v>551</v>
      </c>
      <c r="I22" s="766">
        <v>99</v>
      </c>
      <c r="J22" s="884">
        <f>H22+I22</f>
        <v>650</v>
      </c>
      <c r="K22" s="881">
        <f t="shared" si="7"/>
        <v>1.1186259831001428</v>
      </c>
      <c r="L22" s="882">
        <f t="shared" si="4"/>
        <v>131.31313131313132</v>
      </c>
    </row>
    <row r="23" spans="2:12" ht="16.5" thickBot="1" x14ac:dyDescent="0.3">
      <c r="B23" s="883"/>
      <c r="C23" s="880" t="s">
        <v>567</v>
      </c>
      <c r="D23" s="747">
        <f>D16+D21+D22</f>
        <v>41108</v>
      </c>
      <c r="E23" s="747">
        <f t="shared" ref="E23:J23" si="9">E16+E21+E22</f>
        <v>13107</v>
      </c>
      <c r="F23" s="747">
        <f t="shared" si="9"/>
        <v>54215</v>
      </c>
      <c r="G23" s="891">
        <f t="shared" si="9"/>
        <v>100</v>
      </c>
      <c r="H23" s="747">
        <f t="shared" si="9"/>
        <v>42590</v>
      </c>
      <c r="I23" s="747">
        <f t="shared" si="9"/>
        <v>15517</v>
      </c>
      <c r="J23" s="747">
        <f t="shared" si="9"/>
        <v>58107</v>
      </c>
      <c r="K23" s="304">
        <f>K16+K21+K22</f>
        <v>100</v>
      </c>
      <c r="L23" s="882">
        <f t="shared" si="4"/>
        <v>107.17882504841833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2:N25"/>
  <sheetViews>
    <sheetView workbookViewId="0">
      <selection activeCell="N10" sqref="N10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2" spans="2:14" x14ac:dyDescent="0.25">
      <c r="N2" s="164"/>
    </row>
    <row r="3" spans="2:14" ht="16.5" thickBot="1" x14ac:dyDescent="0.3">
      <c r="L3" s="892" t="s">
        <v>379</v>
      </c>
    </row>
    <row r="4" spans="2:14" ht="16.5" thickTop="1" x14ac:dyDescent="0.25">
      <c r="B4" s="1288" t="s">
        <v>695</v>
      </c>
      <c r="C4" s="1289"/>
      <c r="D4" s="1289"/>
      <c r="E4" s="1289"/>
      <c r="F4" s="1289"/>
      <c r="G4" s="1289"/>
      <c r="H4" s="1289"/>
      <c r="I4" s="1289"/>
      <c r="J4" s="1289"/>
      <c r="K4" s="1289"/>
      <c r="L4" s="1290"/>
    </row>
    <row r="5" spans="2:14" ht="16.5" thickBot="1" x14ac:dyDescent="0.3">
      <c r="B5" s="1278" t="s">
        <v>137</v>
      </c>
      <c r="C5" s="1291" t="s">
        <v>178</v>
      </c>
      <c r="D5" s="1287" t="s">
        <v>660</v>
      </c>
      <c r="E5" s="1287"/>
      <c r="F5" s="1287"/>
      <c r="G5" s="1287"/>
      <c r="H5" s="1287" t="s">
        <v>661</v>
      </c>
      <c r="I5" s="1287"/>
      <c r="J5" s="1287"/>
      <c r="K5" s="1287"/>
      <c r="L5" s="305" t="s">
        <v>1</v>
      </c>
    </row>
    <row r="6" spans="2:14" ht="15.75" x14ac:dyDescent="0.25">
      <c r="B6" s="1278"/>
      <c r="C6" s="1291"/>
      <c r="D6" s="1292" t="s">
        <v>223</v>
      </c>
      <c r="E6" s="1099" t="s">
        <v>224</v>
      </c>
      <c r="F6" s="1099" t="s">
        <v>19</v>
      </c>
      <c r="G6" s="857" t="s">
        <v>557</v>
      </c>
      <c r="H6" s="1292" t="s">
        <v>223</v>
      </c>
      <c r="I6" s="1099" t="s">
        <v>224</v>
      </c>
      <c r="J6" s="1099" t="s">
        <v>19</v>
      </c>
      <c r="K6" s="857" t="s">
        <v>557</v>
      </c>
      <c r="L6" s="1100" t="s">
        <v>516</v>
      </c>
    </row>
    <row r="7" spans="2:14" ht="16.5" thickBot="1" x14ac:dyDescent="0.3">
      <c r="B7" s="1093"/>
      <c r="C7" s="1094"/>
      <c r="D7" s="1287"/>
      <c r="E7" s="1094"/>
      <c r="F7" s="1094"/>
      <c r="G7" s="845" t="s">
        <v>64</v>
      </c>
      <c r="H7" s="1287"/>
      <c r="I7" s="1094"/>
      <c r="J7" s="1094"/>
      <c r="K7" s="845" t="s">
        <v>64</v>
      </c>
      <c r="L7" s="1281"/>
    </row>
    <row r="8" spans="2:14" ht="15.75" thickBot="1" x14ac:dyDescent="0.3">
      <c r="B8" s="869">
        <v>1</v>
      </c>
      <c r="C8" s="870">
        <v>2</v>
      </c>
      <c r="D8" s="870">
        <v>3</v>
      </c>
      <c r="E8" s="870">
        <v>4</v>
      </c>
      <c r="F8" s="871" t="s">
        <v>218</v>
      </c>
      <c r="G8" s="871">
        <v>6</v>
      </c>
      <c r="H8" s="870">
        <v>7</v>
      </c>
      <c r="I8" s="870">
        <v>8</v>
      </c>
      <c r="J8" s="871" t="s">
        <v>225</v>
      </c>
      <c r="K8" s="871">
        <v>10</v>
      </c>
      <c r="L8" s="872">
        <v>11</v>
      </c>
    </row>
    <row r="9" spans="2:14" ht="15.75" x14ac:dyDescent="0.25">
      <c r="B9" s="850" t="s">
        <v>351</v>
      </c>
      <c r="C9" s="858" t="s">
        <v>568</v>
      </c>
      <c r="D9" s="725"/>
      <c r="E9" s="859"/>
      <c r="F9" s="860"/>
      <c r="G9" s="860"/>
      <c r="H9" s="859"/>
      <c r="I9" s="859"/>
      <c r="J9" s="860"/>
      <c r="K9" s="860"/>
      <c r="L9" s="861"/>
    </row>
    <row r="10" spans="2:14" ht="15.75" x14ac:dyDescent="0.25">
      <c r="B10" s="793" t="s">
        <v>92</v>
      </c>
      <c r="C10" s="862" t="s">
        <v>306</v>
      </c>
      <c r="D10" s="721">
        <v>3395</v>
      </c>
      <c r="E10" s="721">
        <v>1993</v>
      </c>
      <c r="F10" s="718">
        <f>D10+E10</f>
        <v>5388</v>
      </c>
      <c r="G10" s="893">
        <f>F10/F$25*100</f>
        <v>10.400540488369849</v>
      </c>
      <c r="H10" s="721">
        <v>3227</v>
      </c>
      <c r="I10" s="721">
        <v>2101</v>
      </c>
      <c r="J10" s="718">
        <f>H10+I10</f>
        <v>5328</v>
      </c>
      <c r="K10" s="893">
        <f>J10/J$25*100</f>
        <v>10.487776071808197</v>
      </c>
      <c r="L10" s="82">
        <f>J10/F10*100</f>
        <v>98.886414253897541</v>
      </c>
      <c r="N10" s="1023"/>
    </row>
    <row r="11" spans="2:14" ht="15.75" x14ac:dyDescent="0.25">
      <c r="B11" s="793" t="s">
        <v>125</v>
      </c>
      <c r="C11" s="862" t="s">
        <v>569</v>
      </c>
      <c r="D11" s="721">
        <v>266</v>
      </c>
      <c r="E11" s="721">
        <v>198</v>
      </c>
      <c r="F11" s="718">
        <f t="shared" ref="F11:F13" si="0">D11+E11</f>
        <v>464</v>
      </c>
      <c r="G11" s="893">
        <f t="shared" ref="G11:G13" si="1">F11/F$25*100</f>
        <v>0.8956664414631792</v>
      </c>
      <c r="H11" s="721">
        <v>323</v>
      </c>
      <c r="I11" s="721">
        <v>241</v>
      </c>
      <c r="J11" s="718">
        <f t="shared" ref="J11:J13" si="2">H11+I11</f>
        <v>564</v>
      </c>
      <c r="K11" s="893">
        <f t="shared" ref="K11:K13" si="3">J11/J$25*100</f>
        <v>1.1101925121058227</v>
      </c>
      <c r="L11" s="82">
        <f t="shared" ref="L11:L13" si="4">J11/F11*100</f>
        <v>121.55172413793103</v>
      </c>
      <c r="N11" s="1023"/>
    </row>
    <row r="12" spans="2:14" ht="15.75" x14ac:dyDescent="0.25">
      <c r="B12" s="793" t="s">
        <v>382</v>
      </c>
      <c r="C12" s="862" t="s">
        <v>562</v>
      </c>
      <c r="D12" s="721">
        <v>0</v>
      </c>
      <c r="E12" s="721">
        <v>0</v>
      </c>
      <c r="F12" s="718">
        <f t="shared" si="0"/>
        <v>0</v>
      </c>
      <c r="G12" s="893">
        <f t="shared" si="1"/>
        <v>0</v>
      </c>
      <c r="H12" s="721">
        <v>3</v>
      </c>
      <c r="I12" s="721">
        <v>0</v>
      </c>
      <c r="J12" s="718">
        <f t="shared" si="2"/>
        <v>3</v>
      </c>
      <c r="K12" s="893">
        <f t="shared" si="3"/>
        <v>5.9052793197118224E-3</v>
      </c>
      <c r="L12" s="82" t="s">
        <v>114</v>
      </c>
      <c r="N12" s="1023"/>
    </row>
    <row r="13" spans="2:14" ht="16.5" thickBot="1" x14ac:dyDescent="0.3">
      <c r="B13" s="793" t="s">
        <v>383</v>
      </c>
      <c r="C13" s="862" t="s">
        <v>570</v>
      </c>
      <c r="D13" s="721">
        <v>203</v>
      </c>
      <c r="E13" s="721">
        <v>589</v>
      </c>
      <c r="F13" s="718">
        <f t="shared" si="0"/>
        <v>792</v>
      </c>
      <c r="G13" s="893">
        <f t="shared" si="1"/>
        <v>1.5288099604285299</v>
      </c>
      <c r="H13" s="721">
        <v>287</v>
      </c>
      <c r="I13" s="721">
        <v>833</v>
      </c>
      <c r="J13" s="718">
        <f t="shared" si="2"/>
        <v>1120</v>
      </c>
      <c r="K13" s="893">
        <f t="shared" si="3"/>
        <v>2.2046376126924137</v>
      </c>
      <c r="L13" s="82">
        <f t="shared" si="4"/>
        <v>141.41414141414143</v>
      </c>
      <c r="N13" s="1023"/>
    </row>
    <row r="14" spans="2:14" ht="16.5" thickBot="1" x14ac:dyDescent="0.3">
      <c r="B14" s="883"/>
      <c r="C14" s="880" t="s">
        <v>61</v>
      </c>
      <c r="D14" s="747">
        <f>SUM(D10:D13)</f>
        <v>3864</v>
      </c>
      <c r="E14" s="747">
        <f>SUM(E10:E13)</f>
        <v>2780</v>
      </c>
      <c r="F14" s="175">
        <f>SUM(F10:F13)</f>
        <v>6644</v>
      </c>
      <c r="G14" s="881">
        <f>F14/F$25*100</f>
        <v>12.825016890261558</v>
      </c>
      <c r="H14" s="747">
        <f>SUM(H10:H13)</f>
        <v>3840</v>
      </c>
      <c r="I14" s="747">
        <f>SUM(I10:I13)</f>
        <v>3175</v>
      </c>
      <c r="J14" s="175">
        <f>SUM(J10:J13)</f>
        <v>7015</v>
      </c>
      <c r="K14" s="881">
        <f>SUM(K10:K13)</f>
        <v>13.808511475926146</v>
      </c>
      <c r="L14" s="83">
        <f>J14/F14*100</f>
        <v>105.58398555087297</v>
      </c>
      <c r="N14" s="1023"/>
    </row>
    <row r="15" spans="2:14" ht="15.75" x14ac:dyDescent="0.25">
      <c r="B15" s="850" t="s">
        <v>352</v>
      </c>
      <c r="C15" s="858" t="s">
        <v>273</v>
      </c>
      <c r="D15" s="867"/>
      <c r="E15" s="867"/>
      <c r="F15" s="868"/>
      <c r="G15" s="894"/>
      <c r="H15" s="895"/>
      <c r="I15" s="895"/>
      <c r="J15" s="718"/>
      <c r="K15" s="893"/>
      <c r="L15" s="82"/>
      <c r="N15" s="1023"/>
    </row>
    <row r="16" spans="2:14" ht="15.75" x14ac:dyDescent="0.25">
      <c r="B16" s="793" t="s">
        <v>385</v>
      </c>
      <c r="C16" s="862" t="s">
        <v>179</v>
      </c>
      <c r="D16" s="721">
        <v>17041</v>
      </c>
      <c r="E16" s="721">
        <v>4427</v>
      </c>
      <c r="F16" s="718">
        <f>D16+E16</f>
        <v>21468</v>
      </c>
      <c r="G16" s="893">
        <f>F16/F$25*100</f>
        <v>41.440015442524853</v>
      </c>
      <c r="H16" s="721">
        <v>18598</v>
      </c>
      <c r="I16" s="721">
        <v>4634</v>
      </c>
      <c r="J16" s="718">
        <f>H16+I16</f>
        <v>23232</v>
      </c>
      <c r="K16" s="893">
        <f>J16/J$25*100</f>
        <v>45.730483051848353</v>
      </c>
      <c r="L16" s="82">
        <f>J16/F16*100</f>
        <v>108.21688093907211</v>
      </c>
      <c r="N16" s="1023"/>
    </row>
    <row r="17" spans="2:12" ht="15.75" x14ac:dyDescent="0.25">
      <c r="B17" s="793" t="s">
        <v>386</v>
      </c>
      <c r="C17" s="862" t="s">
        <v>571</v>
      </c>
      <c r="D17" s="721">
        <v>2173</v>
      </c>
      <c r="E17" s="721">
        <v>653</v>
      </c>
      <c r="F17" s="718">
        <f t="shared" ref="F17:F20" si="5">D17+E17</f>
        <v>2826</v>
      </c>
      <c r="G17" s="893">
        <f t="shared" ref="G17:G20" si="6">F17/F$25*100</f>
        <v>5.4550719042563456</v>
      </c>
      <c r="H17" s="721">
        <v>2201</v>
      </c>
      <c r="I17" s="721">
        <v>667</v>
      </c>
      <c r="J17" s="718">
        <f t="shared" ref="J17:J20" si="7">H17+I17</f>
        <v>2868</v>
      </c>
      <c r="K17" s="893">
        <f t="shared" ref="K17:K20" si="8">J17/J$25*100</f>
        <v>5.6454470296445018</v>
      </c>
      <c r="L17" s="82">
        <f t="shared" ref="L17:L20" si="9">J17/F17*100</f>
        <v>101.48619957537154</v>
      </c>
    </row>
    <row r="18" spans="2:12" ht="15.75" x14ac:dyDescent="0.25">
      <c r="B18" s="793" t="s">
        <v>387</v>
      </c>
      <c r="C18" s="862" t="s">
        <v>572</v>
      </c>
      <c r="D18" s="721">
        <v>1022</v>
      </c>
      <c r="E18" s="721">
        <v>307</v>
      </c>
      <c r="F18" s="718">
        <f t="shared" si="5"/>
        <v>1329</v>
      </c>
      <c r="G18" s="893">
        <f t="shared" si="6"/>
        <v>2.565389441173632</v>
      </c>
      <c r="H18" s="721">
        <v>969</v>
      </c>
      <c r="I18" s="721">
        <v>241</v>
      </c>
      <c r="J18" s="718">
        <f t="shared" si="7"/>
        <v>1210</v>
      </c>
      <c r="K18" s="893">
        <f t="shared" si="8"/>
        <v>2.3817959922837684</v>
      </c>
      <c r="L18" s="82">
        <f t="shared" si="9"/>
        <v>91.045899172310001</v>
      </c>
    </row>
    <row r="19" spans="2:12" ht="15.75" x14ac:dyDescent="0.25">
      <c r="B19" s="793" t="s">
        <v>388</v>
      </c>
      <c r="C19" s="862" t="s">
        <v>573</v>
      </c>
      <c r="D19" s="721">
        <v>5575</v>
      </c>
      <c r="E19" s="721">
        <v>1373</v>
      </c>
      <c r="F19" s="718">
        <f t="shared" si="5"/>
        <v>6948</v>
      </c>
      <c r="G19" s="893">
        <f t="shared" si="6"/>
        <v>13.41183283466847</v>
      </c>
      <c r="H19" s="721">
        <v>6003</v>
      </c>
      <c r="I19" s="721">
        <v>2793</v>
      </c>
      <c r="J19" s="718">
        <f t="shared" si="7"/>
        <v>8796</v>
      </c>
      <c r="K19" s="893">
        <f t="shared" si="8"/>
        <v>17.314278965395065</v>
      </c>
      <c r="L19" s="82">
        <f t="shared" si="9"/>
        <v>126.59758203799653</v>
      </c>
    </row>
    <row r="20" spans="2:12" ht="16.5" thickBot="1" x14ac:dyDescent="0.3">
      <c r="B20" s="793" t="s">
        <v>574</v>
      </c>
      <c r="C20" s="746" t="s">
        <v>575</v>
      </c>
      <c r="D20" s="653">
        <v>1493</v>
      </c>
      <c r="E20" s="653">
        <v>1223</v>
      </c>
      <c r="F20" s="718">
        <f t="shared" si="5"/>
        <v>2716</v>
      </c>
      <c r="G20" s="893">
        <f t="shared" si="6"/>
        <v>5.2427371875301612</v>
      </c>
      <c r="H20" s="653">
        <v>1312</v>
      </c>
      <c r="I20" s="653">
        <v>410</v>
      </c>
      <c r="J20" s="718">
        <f t="shared" si="7"/>
        <v>1722</v>
      </c>
      <c r="K20" s="893">
        <f t="shared" si="8"/>
        <v>3.3896303295145862</v>
      </c>
      <c r="L20" s="82">
        <f t="shared" si="9"/>
        <v>63.402061855670098</v>
      </c>
    </row>
    <row r="21" spans="2:12" ht="16.5" thickBot="1" x14ac:dyDescent="0.3">
      <c r="B21" s="883"/>
      <c r="C21" s="880" t="s">
        <v>19</v>
      </c>
      <c r="D21" s="747">
        <f>SUM(D16:D20)</f>
        <v>27304</v>
      </c>
      <c r="E21" s="747">
        <f>SUM(E16:E20)</f>
        <v>7983</v>
      </c>
      <c r="F21" s="175">
        <f>SUM(F16:F20)</f>
        <v>35287</v>
      </c>
      <c r="G21" s="881">
        <f>F21/F$25*100</f>
        <v>68.115046810153459</v>
      </c>
      <c r="H21" s="747">
        <f>SUM(H16:H20)</f>
        <v>29083</v>
      </c>
      <c r="I21" s="747">
        <f>SUM(I16:I20)</f>
        <v>8745</v>
      </c>
      <c r="J21" s="175">
        <f>SUM(J16:J20)</f>
        <v>37828</v>
      </c>
      <c r="K21" s="881">
        <f>J21/J$25*100</f>
        <v>74.461635368686274</v>
      </c>
      <c r="L21" s="83">
        <f>J21/F21*100</f>
        <v>107.20095219202538</v>
      </c>
    </row>
    <row r="22" spans="2:12" ht="16.5" thickBot="1" x14ac:dyDescent="0.3">
      <c r="B22" s="844" t="s">
        <v>353</v>
      </c>
      <c r="C22" s="864" t="s">
        <v>433</v>
      </c>
      <c r="D22" s="865">
        <v>296</v>
      </c>
      <c r="E22" s="865">
        <v>257</v>
      </c>
      <c r="F22" s="866">
        <f>D22+E22</f>
        <v>553</v>
      </c>
      <c r="G22" s="878">
        <f>F22/F$25*100</f>
        <v>1.0674645304507286</v>
      </c>
      <c r="H22" s="865">
        <v>210</v>
      </c>
      <c r="I22" s="865">
        <v>38</v>
      </c>
      <c r="J22" s="866">
        <f>H22+I22</f>
        <v>248</v>
      </c>
      <c r="K22" s="878">
        <f>J22/J$25*100</f>
        <v>0.48816975709617733</v>
      </c>
      <c r="L22" s="768">
        <f>J22/F22*100</f>
        <v>44.846292947558766</v>
      </c>
    </row>
    <row r="23" spans="2:12" ht="16.5" thickBot="1" x14ac:dyDescent="0.3">
      <c r="B23" s="844" t="s">
        <v>354</v>
      </c>
      <c r="C23" s="864" t="s">
        <v>576</v>
      </c>
      <c r="D23" s="865">
        <v>4001</v>
      </c>
      <c r="E23" s="865">
        <v>4682</v>
      </c>
      <c r="F23" s="866">
        <f>D23+E23</f>
        <v>8683</v>
      </c>
      <c r="G23" s="878">
        <f>F23/F$25*100</f>
        <v>16.760930412122381</v>
      </c>
      <c r="H23" s="865">
        <v>1934</v>
      </c>
      <c r="I23" s="865">
        <v>2832</v>
      </c>
      <c r="J23" s="866">
        <f>H23+I23</f>
        <v>4766</v>
      </c>
      <c r="K23" s="878">
        <f>J23/J$25*100</f>
        <v>9.3815204125821818</v>
      </c>
      <c r="L23" s="768">
        <f>J23/F23*100</f>
        <v>54.888863296095828</v>
      </c>
    </row>
    <row r="24" spans="2:12" ht="16.5" thickBot="1" x14ac:dyDescent="0.3">
      <c r="B24" s="844" t="s">
        <v>355</v>
      </c>
      <c r="C24" s="864" t="s">
        <v>577</v>
      </c>
      <c r="D24" s="865">
        <v>638</v>
      </c>
      <c r="E24" s="865">
        <v>0</v>
      </c>
      <c r="F24" s="866">
        <f>D24+E24</f>
        <v>638</v>
      </c>
      <c r="G24" s="878">
        <f>F24/F$25*100</f>
        <v>1.2315413570118716</v>
      </c>
      <c r="H24" s="865">
        <v>586</v>
      </c>
      <c r="I24" s="865">
        <v>359</v>
      </c>
      <c r="J24" s="866">
        <f>H24+I24</f>
        <v>945</v>
      </c>
      <c r="K24" s="878">
        <f>J24/J$25*100</f>
        <v>1.8601629857092239</v>
      </c>
      <c r="L24" s="768">
        <f>J24/F24*100</f>
        <v>148.11912225705328</v>
      </c>
    </row>
    <row r="25" spans="2:12" ht="16.5" thickBot="1" x14ac:dyDescent="0.3">
      <c r="B25" s="844"/>
      <c r="C25" s="864" t="s">
        <v>578</v>
      </c>
      <c r="D25" s="865">
        <f t="shared" ref="D25:K25" si="10">D14+D21+D22+D23+D24</f>
        <v>36103</v>
      </c>
      <c r="E25" s="865">
        <f t="shared" si="10"/>
        <v>15702</v>
      </c>
      <c r="F25" s="866">
        <f t="shared" si="10"/>
        <v>51805</v>
      </c>
      <c r="G25" s="845">
        <f t="shared" si="10"/>
        <v>100</v>
      </c>
      <c r="H25" s="865">
        <f t="shared" si="10"/>
        <v>35653</v>
      </c>
      <c r="I25" s="865">
        <f t="shared" si="10"/>
        <v>15149</v>
      </c>
      <c r="J25" s="866">
        <f t="shared" si="10"/>
        <v>50802</v>
      </c>
      <c r="K25" s="885">
        <f t="shared" si="10"/>
        <v>99.999999999999986</v>
      </c>
      <c r="L25" s="768">
        <f>J25/F25*100</f>
        <v>98.063893446578518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E20" sqref="E20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1066" t="s">
        <v>696</v>
      </c>
      <c r="C4" s="1067"/>
      <c r="D4" s="1067"/>
      <c r="E4" s="1067"/>
      <c r="F4" s="1067"/>
      <c r="G4" s="1067"/>
      <c r="H4" s="1068"/>
    </row>
    <row r="5" spans="2:8" ht="15.75" x14ac:dyDescent="0.25">
      <c r="B5" s="1219" t="s">
        <v>137</v>
      </c>
      <c r="C5" s="1221" t="s">
        <v>13</v>
      </c>
      <c r="D5" s="1221" t="s">
        <v>531</v>
      </c>
      <c r="E5" s="1221"/>
      <c r="F5" s="1221" t="s">
        <v>665</v>
      </c>
      <c r="G5" s="1221"/>
      <c r="H5" s="298" t="s">
        <v>1</v>
      </c>
    </row>
    <row r="6" spans="2:8" ht="16.5" thickBot="1" x14ac:dyDescent="0.3">
      <c r="B6" s="1220"/>
      <c r="C6" s="1222"/>
      <c r="D6" s="296" t="s">
        <v>14</v>
      </c>
      <c r="E6" s="296" t="s">
        <v>27</v>
      </c>
      <c r="F6" s="296" t="s">
        <v>14</v>
      </c>
      <c r="G6" s="296" t="s">
        <v>27</v>
      </c>
      <c r="H6" s="299" t="s">
        <v>458</v>
      </c>
    </row>
    <row r="7" spans="2:8" ht="15.75" thickBot="1" x14ac:dyDescent="0.3">
      <c r="B7" s="665">
        <v>1</v>
      </c>
      <c r="C7" s="674">
        <v>2</v>
      </c>
      <c r="D7" s="674">
        <v>3</v>
      </c>
      <c r="E7" s="674">
        <v>4</v>
      </c>
      <c r="F7" s="674">
        <v>5</v>
      </c>
      <c r="G7" s="674">
        <v>6</v>
      </c>
      <c r="H7" s="675">
        <v>7</v>
      </c>
    </row>
    <row r="8" spans="2:8" ht="24" customHeight="1" x14ac:dyDescent="0.25">
      <c r="B8" s="306" t="s">
        <v>351</v>
      </c>
      <c r="C8" s="628" t="s">
        <v>375</v>
      </c>
      <c r="D8" s="786">
        <v>76</v>
      </c>
      <c r="E8" s="179">
        <f>D8/D12*100</f>
        <v>75.247524752475243</v>
      </c>
      <c r="F8" s="786">
        <v>78</v>
      </c>
      <c r="G8" s="179">
        <f>F8/F12*100</f>
        <v>73.584905660377359</v>
      </c>
      <c r="H8" s="95">
        <f>F8/D8*100</f>
        <v>102.63157894736842</v>
      </c>
    </row>
    <row r="9" spans="2:8" ht="15.75" x14ac:dyDescent="0.25">
      <c r="B9" s="306" t="s">
        <v>352</v>
      </c>
      <c r="C9" s="628" t="s">
        <v>376</v>
      </c>
      <c r="D9" s="786">
        <v>4</v>
      </c>
      <c r="E9" s="179">
        <f>D9/D12*100</f>
        <v>3.9603960396039604</v>
      </c>
      <c r="F9" s="786">
        <v>4</v>
      </c>
      <c r="G9" s="179">
        <f>F9/F12*100</f>
        <v>3.7735849056603774</v>
      </c>
      <c r="H9" s="95">
        <f>F9/D9*100</f>
        <v>100</v>
      </c>
    </row>
    <row r="10" spans="2:8" ht="19.5" customHeight="1" x14ac:dyDescent="0.25">
      <c r="B10" s="306" t="s">
        <v>353</v>
      </c>
      <c r="C10" s="628" t="s">
        <v>17</v>
      </c>
      <c r="D10" s="786">
        <v>13</v>
      </c>
      <c r="E10" s="179">
        <f>D10/D12*100</f>
        <v>12.871287128712872</v>
      </c>
      <c r="F10" s="786">
        <v>17</v>
      </c>
      <c r="G10" s="179">
        <f>F10/F12*100</f>
        <v>16.037735849056602</v>
      </c>
      <c r="H10" s="95">
        <f>F10/D10*100</f>
        <v>130.76923076923077</v>
      </c>
    </row>
    <row r="11" spans="2:8" ht="16.5" thickBot="1" x14ac:dyDescent="0.3">
      <c r="B11" s="306" t="s">
        <v>354</v>
      </c>
      <c r="C11" s="628" t="s">
        <v>18</v>
      </c>
      <c r="D11" s="787">
        <v>8</v>
      </c>
      <c r="E11" s="183">
        <f>D11/D12*100</f>
        <v>7.9207920792079207</v>
      </c>
      <c r="F11" s="787">
        <v>7</v>
      </c>
      <c r="G11" s="183">
        <f>F11/F12*100</f>
        <v>6.6037735849056602</v>
      </c>
      <c r="H11" s="95">
        <f>F11/D11*100</f>
        <v>87.5</v>
      </c>
    </row>
    <row r="12" spans="2:8" ht="16.5" thickBot="1" x14ac:dyDescent="0.3">
      <c r="B12" s="1214" t="s">
        <v>19</v>
      </c>
      <c r="C12" s="1215"/>
      <c r="D12" s="785">
        <f>SUM(D8:D11)</f>
        <v>101</v>
      </c>
      <c r="E12" s="736">
        <f>SUM(E8:E11)</f>
        <v>100</v>
      </c>
      <c r="F12" s="785">
        <f>SUM(F8:F11)</f>
        <v>106</v>
      </c>
      <c r="G12" s="736">
        <f>SUM(G8:G11)</f>
        <v>100</v>
      </c>
      <c r="H12" s="78">
        <f>F12/D12*100</f>
        <v>104.95049504950495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H19"/>
  <sheetViews>
    <sheetView workbookViewId="0">
      <selection activeCell="G23" sqref="G23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16"/>
      <c r="D3" s="16"/>
      <c r="E3" s="16"/>
      <c r="F3" s="16"/>
      <c r="G3" s="1293" t="s">
        <v>379</v>
      </c>
      <c r="H3" s="1293"/>
    </row>
    <row r="4" spans="2:8" ht="16.5" thickBot="1" x14ac:dyDescent="0.3">
      <c r="B4" s="1066" t="s">
        <v>697</v>
      </c>
      <c r="C4" s="1067"/>
      <c r="D4" s="1067"/>
      <c r="E4" s="1067"/>
      <c r="F4" s="1067"/>
      <c r="G4" s="1067"/>
      <c r="H4" s="1068"/>
    </row>
    <row r="5" spans="2:8" ht="32.25" thickBot="1" x14ac:dyDescent="0.3">
      <c r="B5" s="695" t="s">
        <v>137</v>
      </c>
      <c r="C5" s="696" t="s">
        <v>90</v>
      </c>
      <c r="D5" s="696" t="s">
        <v>275</v>
      </c>
      <c r="E5" s="696" t="s">
        <v>276</v>
      </c>
      <c r="F5" s="696" t="s">
        <v>277</v>
      </c>
      <c r="G5" s="696" t="s">
        <v>278</v>
      </c>
      <c r="H5" s="697" t="s">
        <v>27</v>
      </c>
    </row>
    <row r="6" spans="2:8" s="315" customFormat="1" ht="13.5" thickBot="1" x14ac:dyDescent="0.25">
      <c r="B6" s="698">
        <v>1</v>
      </c>
      <c r="C6" s="699">
        <v>2</v>
      </c>
      <c r="D6" s="699">
        <v>3</v>
      </c>
      <c r="E6" s="699">
        <v>4</v>
      </c>
      <c r="F6" s="699">
        <v>5</v>
      </c>
      <c r="G6" s="699">
        <v>6</v>
      </c>
      <c r="H6" s="700">
        <v>7</v>
      </c>
    </row>
    <row r="7" spans="2:8" ht="15.75" x14ac:dyDescent="0.25">
      <c r="B7" s="693" t="s">
        <v>351</v>
      </c>
      <c r="C7" s="690" t="s">
        <v>274</v>
      </c>
      <c r="D7" s="689"/>
      <c r="E7" s="689"/>
      <c r="F7" s="689"/>
      <c r="G7" s="689"/>
      <c r="H7" s="694"/>
    </row>
    <row r="8" spans="2:8" ht="15.75" x14ac:dyDescent="0.25">
      <c r="B8" s="306" t="s">
        <v>92</v>
      </c>
      <c r="C8" s="628" t="s">
        <v>298</v>
      </c>
      <c r="D8" s="821">
        <v>44602</v>
      </c>
      <c r="E8" s="821">
        <v>94364</v>
      </c>
      <c r="F8" s="821">
        <v>1555</v>
      </c>
      <c r="G8" s="753">
        <f>D8+E8+F8</f>
        <v>140521</v>
      </c>
      <c r="H8" s="738">
        <f>G8/G13*100</f>
        <v>49.481664589099459</v>
      </c>
    </row>
    <row r="9" spans="2:8" ht="32.25" customHeight="1" x14ac:dyDescent="0.25">
      <c r="B9" s="819" t="s">
        <v>125</v>
      </c>
      <c r="C9" s="820" t="s">
        <v>435</v>
      </c>
      <c r="D9" s="821">
        <v>35782</v>
      </c>
      <c r="E9" s="821">
        <v>59874</v>
      </c>
      <c r="F9" s="821">
        <v>1242</v>
      </c>
      <c r="G9" s="821">
        <f>D9+E9+F9</f>
        <v>96898</v>
      </c>
      <c r="H9" s="822">
        <f>G9/G13*100</f>
        <v>34.120696090652359</v>
      </c>
    </row>
    <row r="10" spans="2:8" ht="15.75" x14ac:dyDescent="0.25">
      <c r="B10" s="306" t="s">
        <v>382</v>
      </c>
      <c r="C10" s="628" t="s">
        <v>434</v>
      </c>
      <c r="D10" s="821">
        <v>17198</v>
      </c>
      <c r="E10" s="821">
        <v>27292</v>
      </c>
      <c r="F10" s="821">
        <v>304</v>
      </c>
      <c r="G10" s="753">
        <f>D10+E10+F10</f>
        <v>44794</v>
      </c>
      <c r="H10" s="738">
        <f>G10/G13*100</f>
        <v>15.773312768939313</v>
      </c>
    </row>
    <row r="11" spans="2:8" ht="15.75" x14ac:dyDescent="0.25">
      <c r="B11" s="306" t="s">
        <v>383</v>
      </c>
      <c r="C11" s="628" t="s">
        <v>299</v>
      </c>
      <c r="D11" s="821">
        <v>210</v>
      </c>
      <c r="E11" s="821">
        <v>1501</v>
      </c>
      <c r="F11" s="821">
        <v>18</v>
      </c>
      <c r="G11" s="753">
        <f>D11+E11+F11</f>
        <v>1729</v>
      </c>
      <c r="H11" s="738">
        <f>G11/G13*100</f>
        <v>0.60883282978738384</v>
      </c>
    </row>
    <row r="12" spans="2:8" ht="16.5" thickBot="1" x14ac:dyDescent="0.3">
      <c r="B12" s="306" t="s">
        <v>384</v>
      </c>
      <c r="C12" s="628" t="s">
        <v>78</v>
      </c>
      <c r="D12" s="821">
        <v>16</v>
      </c>
      <c r="E12" s="821">
        <v>28</v>
      </c>
      <c r="F12" s="821">
        <v>0</v>
      </c>
      <c r="G12" s="753">
        <f>D12+E12+F12</f>
        <v>44</v>
      </c>
      <c r="H12" s="738">
        <f>G12/G13*100</f>
        <v>1.5493721521483454E-2</v>
      </c>
    </row>
    <row r="13" spans="2:8" ht="16.5" thickBot="1" x14ac:dyDescent="0.3">
      <c r="B13" s="1235" t="s">
        <v>19</v>
      </c>
      <c r="C13" s="1221"/>
      <c r="D13" s="778">
        <f>SUM(D8:D12)</f>
        <v>97808</v>
      </c>
      <c r="E13" s="778">
        <f>SUM(E8:E12)</f>
        <v>183059</v>
      </c>
      <c r="F13" s="778">
        <f>SUM(F8:F12)</f>
        <v>3119</v>
      </c>
      <c r="G13" s="778">
        <f>SUM(G8:G12)</f>
        <v>283986</v>
      </c>
      <c r="H13" s="779">
        <f>SUM(H8:H12)</f>
        <v>100.00000000000001</v>
      </c>
    </row>
    <row r="14" spans="2:8" ht="15.75" x14ac:dyDescent="0.25">
      <c r="B14" s="749" t="s">
        <v>352</v>
      </c>
      <c r="C14" s="780" t="s">
        <v>381</v>
      </c>
      <c r="D14" s="781"/>
      <c r="E14" s="781"/>
      <c r="F14" s="781"/>
      <c r="G14" s="781"/>
      <c r="H14" s="750"/>
    </row>
    <row r="15" spans="2:8" ht="15.75" x14ac:dyDescent="0.25">
      <c r="B15" s="751" t="s">
        <v>385</v>
      </c>
      <c r="C15" s="628" t="s">
        <v>162</v>
      </c>
      <c r="D15" s="98">
        <v>87561</v>
      </c>
      <c r="E15" s="98">
        <v>161562</v>
      </c>
      <c r="F15" s="98">
        <v>2456</v>
      </c>
      <c r="G15" s="98">
        <f>D15+E15+F15</f>
        <v>251579</v>
      </c>
      <c r="H15" s="752">
        <f>G15/G19*100</f>
        <v>88.588521969392858</v>
      </c>
    </row>
    <row r="16" spans="2:8" ht="15.75" x14ac:dyDescent="0.25">
      <c r="B16" s="751" t="s">
        <v>386</v>
      </c>
      <c r="C16" s="628" t="s">
        <v>283</v>
      </c>
      <c r="D16" s="98">
        <v>3077</v>
      </c>
      <c r="E16" s="98">
        <v>5878</v>
      </c>
      <c r="F16" s="98">
        <v>118</v>
      </c>
      <c r="G16" s="98">
        <f>D16+E16+F16</f>
        <v>9073</v>
      </c>
      <c r="H16" s="752">
        <f>G16/G19*100</f>
        <v>3.1948758037368039</v>
      </c>
    </row>
    <row r="17" spans="2:8" ht="15.75" x14ac:dyDescent="0.25">
      <c r="B17" s="751" t="s">
        <v>387</v>
      </c>
      <c r="C17" s="628" t="s">
        <v>284</v>
      </c>
      <c r="D17" s="98">
        <v>5843</v>
      </c>
      <c r="E17" s="98">
        <v>14371</v>
      </c>
      <c r="F17" s="98">
        <v>540</v>
      </c>
      <c r="G17" s="98">
        <f>D17+E17+F17</f>
        <v>20754</v>
      </c>
      <c r="H17" s="752">
        <f>G17/G19*100</f>
        <v>7.3081067376560807</v>
      </c>
    </row>
    <row r="18" spans="2:8" ht="16.5" thickBot="1" x14ac:dyDescent="0.3">
      <c r="B18" s="180" t="s">
        <v>388</v>
      </c>
      <c r="C18" s="181" t="s">
        <v>285</v>
      </c>
      <c r="D18" s="754">
        <v>1327</v>
      </c>
      <c r="E18" s="754">
        <v>1248</v>
      </c>
      <c r="F18" s="754">
        <v>5</v>
      </c>
      <c r="G18" s="754">
        <f>D18+E18+F18</f>
        <v>2580</v>
      </c>
      <c r="H18" s="755">
        <f>G18/G19*100</f>
        <v>0.90849548921425705</v>
      </c>
    </row>
    <row r="19" spans="2:8" ht="16.5" thickBot="1" x14ac:dyDescent="0.3">
      <c r="B19" s="1214" t="s">
        <v>19</v>
      </c>
      <c r="C19" s="1215"/>
      <c r="D19" s="187">
        <f>SUM(D15:D18)</f>
        <v>97808</v>
      </c>
      <c r="E19" s="187">
        <f>SUM(E15:E18)</f>
        <v>183059</v>
      </c>
      <c r="F19" s="187">
        <f>SUM(F15:F18)</f>
        <v>3119</v>
      </c>
      <c r="G19" s="186">
        <f>SUM(G15:G18)</f>
        <v>283986</v>
      </c>
      <c r="H19" s="756">
        <f>SUM(H15:H18)</f>
        <v>100</v>
      </c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A578-0A04-459A-B385-412493FB0A42}">
  <dimension ref="B3:K19"/>
  <sheetViews>
    <sheetView workbookViewId="0">
      <selection activeCell="H8" sqref="H8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3" spans="2:11" ht="16.5" thickBot="1" x14ac:dyDescent="0.3">
      <c r="B3" s="1"/>
      <c r="C3" s="1"/>
      <c r="D3" s="1"/>
      <c r="E3" s="1294" t="s">
        <v>455</v>
      </c>
      <c r="F3" s="1294"/>
    </row>
    <row r="4" spans="2:11" ht="16.5" thickBot="1" x14ac:dyDescent="0.3">
      <c r="B4" s="1295" t="s">
        <v>698</v>
      </c>
      <c r="C4" s="1296"/>
      <c r="D4" s="1296"/>
      <c r="E4" s="1296"/>
      <c r="F4" s="1297"/>
    </row>
    <row r="5" spans="2:11" ht="32.25" thickBot="1" x14ac:dyDescent="0.3">
      <c r="B5" s="293" t="s">
        <v>137</v>
      </c>
      <c r="C5" s="294" t="s">
        <v>90</v>
      </c>
      <c r="D5" s="294" t="s">
        <v>533</v>
      </c>
      <c r="E5" s="294" t="s">
        <v>664</v>
      </c>
      <c r="F5" s="297" t="s">
        <v>523</v>
      </c>
    </row>
    <row r="6" spans="2:11" s="315" customFormat="1" ht="13.5" customHeight="1" thickBot="1" x14ac:dyDescent="0.25">
      <c r="B6" s="688">
        <v>1</v>
      </c>
      <c r="C6" s="681">
        <v>2</v>
      </c>
      <c r="D6" s="681">
        <v>3</v>
      </c>
      <c r="E6" s="681">
        <v>4</v>
      </c>
      <c r="F6" s="701">
        <v>5</v>
      </c>
    </row>
    <row r="7" spans="2:11" ht="15.75" x14ac:dyDescent="0.25">
      <c r="B7" s="312" t="s">
        <v>351</v>
      </c>
      <c r="C7" s="692" t="s">
        <v>274</v>
      </c>
      <c r="D7" s="624"/>
      <c r="E7" s="624"/>
      <c r="F7" s="673"/>
    </row>
    <row r="8" spans="2:11" ht="15.75" x14ac:dyDescent="0.25">
      <c r="B8" s="306" t="s">
        <v>92</v>
      </c>
      <c r="C8" s="628" t="s">
        <v>279</v>
      </c>
      <c r="D8" s="753">
        <v>127102</v>
      </c>
      <c r="E8" s="821">
        <v>140521</v>
      </c>
      <c r="F8" s="99">
        <f t="shared" ref="F8:F13" si="0">E8/D8*100</f>
        <v>110.55766234992367</v>
      </c>
      <c r="H8" s="1023"/>
      <c r="I8" s="1023"/>
      <c r="J8" s="53"/>
      <c r="K8" s="53"/>
    </row>
    <row r="9" spans="2:11" ht="31.5" x14ac:dyDescent="0.25">
      <c r="B9" s="306" t="s">
        <v>125</v>
      </c>
      <c r="C9" s="628" t="s">
        <v>435</v>
      </c>
      <c r="D9" s="753">
        <v>91011</v>
      </c>
      <c r="E9" s="821">
        <v>96898</v>
      </c>
      <c r="F9" s="99">
        <f t="shared" si="0"/>
        <v>106.46844886881806</v>
      </c>
      <c r="H9" s="1023"/>
      <c r="I9" s="1023"/>
      <c r="J9" s="53"/>
      <c r="K9" s="53"/>
    </row>
    <row r="10" spans="2:11" ht="15.75" x14ac:dyDescent="0.25">
      <c r="B10" s="306" t="s">
        <v>382</v>
      </c>
      <c r="C10" s="628" t="s">
        <v>280</v>
      </c>
      <c r="D10" s="753">
        <v>38840</v>
      </c>
      <c r="E10" s="821">
        <v>44794</v>
      </c>
      <c r="F10" s="99">
        <f t="shared" si="0"/>
        <v>115.32955715756952</v>
      </c>
      <c r="H10" s="1023"/>
      <c r="I10" s="1023"/>
      <c r="J10" s="53"/>
      <c r="K10" s="53"/>
    </row>
    <row r="11" spans="2:11" ht="15.75" x14ac:dyDescent="0.25">
      <c r="B11" s="306" t="s">
        <v>383</v>
      </c>
      <c r="C11" s="628" t="s">
        <v>281</v>
      </c>
      <c r="D11" s="753">
        <v>1909</v>
      </c>
      <c r="E11" s="821">
        <v>1729</v>
      </c>
      <c r="F11" s="99">
        <f t="shared" si="0"/>
        <v>90.570979570455734</v>
      </c>
      <c r="H11" s="1023"/>
      <c r="I11" s="1023"/>
      <c r="J11" s="53"/>
      <c r="K11" s="53"/>
    </row>
    <row r="12" spans="2:11" ht="16.5" thickBot="1" x14ac:dyDescent="0.3">
      <c r="B12" s="306" t="s">
        <v>384</v>
      </c>
      <c r="C12" s="628" t="s">
        <v>282</v>
      </c>
      <c r="D12" s="757">
        <v>34</v>
      </c>
      <c r="E12" s="754">
        <v>44</v>
      </c>
      <c r="F12" s="99">
        <f t="shared" si="0"/>
        <v>129.41176470588235</v>
      </c>
      <c r="H12" s="1023"/>
      <c r="I12" s="1023"/>
      <c r="J12" s="1023"/>
    </row>
    <row r="13" spans="2:11" ht="16.5" thickBot="1" x14ac:dyDescent="0.3">
      <c r="B13" s="749"/>
      <c r="C13" s="780" t="s">
        <v>5</v>
      </c>
      <c r="D13" s="782">
        <f>SUM(D8:D12)</f>
        <v>258896</v>
      </c>
      <c r="E13" s="782">
        <f>SUM(E8:E12)</f>
        <v>283986</v>
      </c>
      <c r="F13" s="783">
        <f t="shared" si="0"/>
        <v>109.69115011433162</v>
      </c>
      <c r="H13" s="1023"/>
      <c r="I13" s="1023"/>
      <c r="J13" s="1023"/>
    </row>
    <row r="14" spans="2:11" ht="15.75" x14ac:dyDescent="0.25">
      <c r="B14" s="749" t="s">
        <v>352</v>
      </c>
      <c r="C14" s="780" t="s">
        <v>381</v>
      </c>
      <c r="D14" s="748"/>
      <c r="E14" s="748"/>
      <c r="F14" s="784"/>
      <c r="H14" s="1023"/>
      <c r="I14" s="1023"/>
      <c r="J14" s="1023"/>
    </row>
    <row r="15" spans="2:11" ht="15.75" x14ac:dyDescent="0.25">
      <c r="B15" s="751" t="s">
        <v>385</v>
      </c>
      <c r="C15" s="628" t="s">
        <v>286</v>
      </c>
      <c r="D15" s="98">
        <v>228329</v>
      </c>
      <c r="E15" s="98">
        <v>251579</v>
      </c>
      <c r="F15" s="99">
        <f>E15/D15*100</f>
        <v>110.18267499967153</v>
      </c>
      <c r="H15" s="1023"/>
      <c r="I15" s="1023"/>
      <c r="J15" s="1023"/>
    </row>
    <row r="16" spans="2:11" ht="15.75" x14ac:dyDescent="0.25">
      <c r="B16" s="751" t="s">
        <v>386</v>
      </c>
      <c r="C16" s="628" t="s">
        <v>287</v>
      </c>
      <c r="D16" s="98">
        <v>7451</v>
      </c>
      <c r="E16" s="98">
        <v>9073</v>
      </c>
      <c r="F16" s="99">
        <f>E16/D16*100</f>
        <v>121.76889008186819</v>
      </c>
      <c r="H16" s="1023"/>
      <c r="I16" s="1023"/>
      <c r="J16" s="1023"/>
    </row>
    <row r="17" spans="2:6" ht="15.75" x14ac:dyDescent="0.25">
      <c r="B17" s="751" t="s">
        <v>387</v>
      </c>
      <c r="C17" s="628" t="s">
        <v>288</v>
      </c>
      <c r="D17" s="98">
        <v>19805</v>
      </c>
      <c r="E17" s="98">
        <v>20754</v>
      </c>
      <c r="F17" s="99">
        <f>E17/D17*100</f>
        <v>104.79171926281241</v>
      </c>
    </row>
    <row r="18" spans="2:6" ht="16.5" thickBot="1" x14ac:dyDescent="0.3">
      <c r="B18" s="180" t="s">
        <v>388</v>
      </c>
      <c r="C18" s="181" t="s">
        <v>289</v>
      </c>
      <c r="D18" s="754">
        <v>3311</v>
      </c>
      <c r="E18" s="754">
        <v>2580</v>
      </c>
      <c r="F18" s="760">
        <f>E18/D18*100</f>
        <v>77.922077922077932</v>
      </c>
    </row>
    <row r="19" spans="2:6" ht="16.5" thickBot="1" x14ac:dyDescent="0.3">
      <c r="B19" s="293"/>
      <c r="C19" s="185" t="s">
        <v>5</v>
      </c>
      <c r="D19" s="158">
        <f>SUM(D15:D18)</f>
        <v>258896</v>
      </c>
      <c r="E19" s="158">
        <f>SUM(E15:E18)</f>
        <v>283986</v>
      </c>
      <c r="F19" s="162">
        <f>E19/D19*100</f>
        <v>109.69115011433162</v>
      </c>
    </row>
  </sheetData>
  <mergeCells count="2">
    <mergeCell ref="E3:F3"/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K11"/>
  <sheetViews>
    <sheetView workbookViewId="0">
      <selection activeCell="G26" sqref="G26"/>
    </sheetView>
  </sheetViews>
  <sheetFormatPr defaultColWidth="9.140625" defaultRowHeight="15" x14ac:dyDescent="0.25"/>
  <cols>
    <col min="1" max="2" width="9.140625" style="19"/>
    <col min="3" max="3" width="31" style="19" customWidth="1"/>
    <col min="4" max="5" width="14.85546875" style="19" customWidth="1"/>
    <col min="6" max="6" width="14" style="19" customWidth="1"/>
    <col min="7" max="7" width="14.140625" style="19" customWidth="1"/>
    <col min="8" max="8" width="13.85546875" style="19" customWidth="1"/>
    <col min="9" max="9" width="13.140625" style="19" customWidth="1"/>
    <col min="10" max="10" width="12" style="19" customWidth="1"/>
    <col min="11" max="11" width="13" style="19" customWidth="1"/>
    <col min="12" max="16384" width="9.140625" style="19"/>
  </cols>
  <sheetData>
    <row r="2" spans="2:11" ht="15.75" x14ac:dyDescent="0.25">
      <c r="C2" s="73"/>
    </row>
    <row r="3" spans="2:11" ht="16.5" thickBot="1" x14ac:dyDescent="0.3">
      <c r="C3" s="74" t="s">
        <v>12</v>
      </c>
      <c r="D3" s="48"/>
      <c r="E3" s="48"/>
      <c r="F3" s="48"/>
      <c r="G3" s="48"/>
      <c r="H3" s="48"/>
      <c r="I3" s="48"/>
      <c r="J3" s="48"/>
      <c r="K3" s="66" t="s">
        <v>367</v>
      </c>
    </row>
    <row r="4" spans="2:11" ht="20.100000000000001" customHeight="1" thickBot="1" x14ac:dyDescent="0.3">
      <c r="B4" s="1086" t="s">
        <v>602</v>
      </c>
      <c r="C4" s="1087"/>
      <c r="D4" s="1087"/>
      <c r="E4" s="1087"/>
      <c r="F4" s="1087"/>
      <c r="G4" s="1087"/>
      <c r="H4" s="1087"/>
      <c r="I4" s="1087"/>
      <c r="J4" s="1087"/>
      <c r="K4" s="1088"/>
    </row>
    <row r="5" spans="2:11" ht="18" customHeight="1" x14ac:dyDescent="0.25">
      <c r="B5" s="1084" t="s">
        <v>137</v>
      </c>
      <c r="C5" s="1089" t="s">
        <v>7</v>
      </c>
      <c r="D5" s="1089" t="s">
        <v>321</v>
      </c>
      <c r="E5" s="1089"/>
      <c r="F5" s="1089" t="s">
        <v>530</v>
      </c>
      <c r="G5" s="1089"/>
      <c r="H5" s="1092" t="s">
        <v>663</v>
      </c>
      <c r="I5" s="1092"/>
      <c r="J5" s="1089" t="s">
        <v>1</v>
      </c>
      <c r="K5" s="1091"/>
    </row>
    <row r="6" spans="2:11" ht="16.5" thickBot="1" x14ac:dyDescent="0.3">
      <c r="B6" s="1085"/>
      <c r="C6" s="1090"/>
      <c r="D6" s="213" t="s">
        <v>2</v>
      </c>
      <c r="E6" s="213" t="s">
        <v>27</v>
      </c>
      <c r="F6" s="213" t="s">
        <v>2</v>
      </c>
      <c r="G6" s="213" t="s">
        <v>27</v>
      </c>
      <c r="H6" s="213" t="s">
        <v>2</v>
      </c>
      <c r="I6" s="213" t="s">
        <v>27</v>
      </c>
      <c r="J6" s="213" t="s">
        <v>458</v>
      </c>
      <c r="K6" s="114" t="s">
        <v>459</v>
      </c>
    </row>
    <row r="7" spans="2:11" ht="15.75" thickBot="1" x14ac:dyDescent="0.3">
      <c r="B7" s="228">
        <v>1</v>
      </c>
      <c r="C7" s="361">
        <v>2</v>
      </c>
      <c r="D7" s="361">
        <v>3</v>
      </c>
      <c r="E7" s="361">
        <v>4</v>
      </c>
      <c r="F7" s="361">
        <v>5</v>
      </c>
      <c r="G7" s="361">
        <v>6</v>
      </c>
      <c r="H7" s="361">
        <v>7</v>
      </c>
      <c r="I7" s="361">
        <v>8</v>
      </c>
      <c r="J7" s="361">
        <v>9</v>
      </c>
      <c r="K7" s="362">
        <v>10</v>
      </c>
    </row>
    <row r="8" spans="2:11" ht="15.75" x14ac:dyDescent="0.25">
      <c r="B8" s="363" t="s">
        <v>351</v>
      </c>
      <c r="C8" s="364" t="s">
        <v>8</v>
      </c>
      <c r="D8" s="108">
        <v>41619</v>
      </c>
      <c r="E8" s="119">
        <f>D8/D$11*100</f>
        <v>3.2022029716111193</v>
      </c>
      <c r="F8" s="108">
        <v>41619</v>
      </c>
      <c r="G8" s="119">
        <f>F8/F$11*100</f>
        <v>3.2022005078094948</v>
      </c>
      <c r="H8" s="108">
        <v>41619</v>
      </c>
      <c r="I8" s="119">
        <f>H8/H11*100</f>
        <v>3.2022005078094948</v>
      </c>
      <c r="J8" s="365">
        <f>F8/D8*100</f>
        <v>100</v>
      </c>
      <c r="K8" s="366">
        <f>H8/F8*100</f>
        <v>100</v>
      </c>
    </row>
    <row r="9" spans="2:11" ht="18.75" customHeight="1" x14ac:dyDescent="0.25">
      <c r="B9" s="367" t="s">
        <v>352</v>
      </c>
      <c r="C9" s="358" t="s">
        <v>9</v>
      </c>
      <c r="D9" s="68">
        <v>139355</v>
      </c>
      <c r="E9" s="120">
        <f t="shared" ref="E9:E10" si="0">D9/D$11*100</f>
        <v>10.722097962682128</v>
      </c>
      <c r="F9" s="68">
        <v>140547</v>
      </c>
      <c r="G9" s="120">
        <f t="shared" ref="G9:G10" si="1">F9/F$11*100</f>
        <v>10.813803185350466</v>
      </c>
      <c r="H9" s="68">
        <v>140851</v>
      </c>
      <c r="I9" s="120">
        <f>H9/H11*100</f>
        <v>10.837193198430407</v>
      </c>
      <c r="J9" s="359">
        <f t="shared" ref="J9:J11" si="2">F9/D9*100</f>
        <v>100.85536938035951</v>
      </c>
      <c r="K9" s="368">
        <f t="shared" ref="K9:K11" si="3">H9/F9*100</f>
        <v>100.21629775093028</v>
      </c>
    </row>
    <row r="10" spans="2:11" ht="20.25" customHeight="1" thickBot="1" x14ac:dyDescent="0.3">
      <c r="B10" s="369" t="s">
        <v>353</v>
      </c>
      <c r="C10" s="370" t="s">
        <v>10</v>
      </c>
      <c r="D10" s="371">
        <v>1118725</v>
      </c>
      <c r="E10" s="125">
        <f t="shared" si="0"/>
        <v>86.075699065706758</v>
      </c>
      <c r="F10" s="371">
        <v>1117534</v>
      </c>
      <c r="G10" s="125">
        <f t="shared" si="1"/>
        <v>85.983996306840041</v>
      </c>
      <c r="H10" s="371">
        <v>1117230</v>
      </c>
      <c r="I10" s="125">
        <f>H10/H11*100</f>
        <v>85.960606293760094</v>
      </c>
      <c r="J10" s="372">
        <f t="shared" si="2"/>
        <v>99.893539520436221</v>
      </c>
      <c r="K10" s="373">
        <f t="shared" si="3"/>
        <v>99.972797248226897</v>
      </c>
    </row>
    <row r="11" spans="2:11" ht="19.5" customHeight="1" thickBot="1" x14ac:dyDescent="0.3">
      <c r="B11" s="1082" t="s">
        <v>11</v>
      </c>
      <c r="C11" s="1083"/>
      <c r="D11" s="67">
        <f t="shared" ref="D11:I11" si="4">SUM(D8:D10)</f>
        <v>1299699</v>
      </c>
      <c r="E11" s="87">
        <f t="shared" si="4"/>
        <v>100</v>
      </c>
      <c r="F11" s="67">
        <f t="shared" si="4"/>
        <v>1299700</v>
      </c>
      <c r="G11" s="87">
        <f t="shared" si="4"/>
        <v>100</v>
      </c>
      <c r="H11" s="67">
        <f t="shared" si="4"/>
        <v>1299700</v>
      </c>
      <c r="I11" s="87">
        <f t="shared" si="4"/>
        <v>100</v>
      </c>
      <c r="J11" s="249">
        <f t="shared" si="2"/>
        <v>100.0000769408917</v>
      </c>
      <c r="K11" s="131">
        <f t="shared" si="3"/>
        <v>100</v>
      </c>
    </row>
  </sheetData>
  <mergeCells count="8">
    <mergeCell ref="B11:C11"/>
    <mergeCell ref="B5:B6"/>
    <mergeCell ref="B4:K4"/>
    <mergeCell ref="C5:C6"/>
    <mergeCell ref="D5:E5"/>
    <mergeCell ref="F5:G5"/>
    <mergeCell ref="J5:K5"/>
    <mergeCell ref="H5:I5"/>
  </mergeCells>
  <pageMargins left="0.7" right="0.7" top="0.75" bottom="0.75" header="0.3" footer="0.3"/>
  <pageSetup paperSize="9" scale="73" fitToHeight="0" orientation="landscape" r:id="rId1"/>
  <ignoredErrors>
    <ignoredError sqref="F11:H11 D11:E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1"/>
  <sheetViews>
    <sheetView workbookViewId="0">
      <selection activeCell="D14" sqref="D14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188"/>
      <c r="D3" s="1"/>
      <c r="E3" s="1"/>
      <c r="F3" s="1"/>
      <c r="G3" s="1"/>
      <c r="H3" s="189" t="s">
        <v>379</v>
      </c>
      <c r="I3" s="4"/>
      <c r="J3" s="4"/>
      <c r="K3" s="4"/>
      <c r="L3" s="4"/>
      <c r="M3" s="4"/>
      <c r="N3" s="4"/>
    </row>
    <row r="4" spans="2:14" ht="16.5" thickBot="1" x14ac:dyDescent="0.3">
      <c r="B4" s="1066" t="s">
        <v>699</v>
      </c>
      <c r="C4" s="1067"/>
      <c r="D4" s="1067"/>
      <c r="E4" s="1067"/>
      <c r="F4" s="1067"/>
      <c r="G4" s="1067"/>
      <c r="H4" s="1068"/>
    </row>
    <row r="5" spans="2:14" ht="32.25" thickBot="1" x14ac:dyDescent="0.3">
      <c r="B5" s="293" t="s">
        <v>137</v>
      </c>
      <c r="C5" s="300" t="s">
        <v>90</v>
      </c>
      <c r="D5" s="300" t="s">
        <v>530</v>
      </c>
      <c r="E5" s="294" t="s">
        <v>161</v>
      </c>
      <c r="F5" s="300" t="s">
        <v>663</v>
      </c>
      <c r="G5" s="294" t="s">
        <v>27</v>
      </c>
      <c r="H5" s="297" t="s">
        <v>522</v>
      </c>
    </row>
    <row r="6" spans="2:14" ht="15.75" thickBot="1" x14ac:dyDescent="0.3">
      <c r="B6" s="665">
        <v>1</v>
      </c>
      <c r="C6" s="666">
        <v>2</v>
      </c>
      <c r="D6" s="666">
        <v>3</v>
      </c>
      <c r="E6" s="666">
        <v>4</v>
      </c>
      <c r="F6" s="666">
        <v>5</v>
      </c>
      <c r="G6" s="666">
        <v>6</v>
      </c>
      <c r="H6" s="667">
        <v>7</v>
      </c>
    </row>
    <row r="7" spans="2:14" ht="15.75" x14ac:dyDescent="0.25">
      <c r="B7" s="306" t="s">
        <v>351</v>
      </c>
      <c r="C7" s="97" t="s">
        <v>290</v>
      </c>
      <c r="D7" s="753">
        <v>256770</v>
      </c>
      <c r="E7" s="758">
        <f>D7/D11*100</f>
        <v>74.680216155846267</v>
      </c>
      <c r="F7" s="821">
        <v>278377</v>
      </c>
      <c r="G7" s="758">
        <f>F7/F11*100</f>
        <v>77.644423866476259</v>
      </c>
      <c r="H7" s="99">
        <f>F7/D7*100</f>
        <v>108.41492386182185</v>
      </c>
    </row>
    <row r="8" spans="2:14" ht="15.75" x14ac:dyDescent="0.25">
      <c r="B8" s="306" t="s">
        <v>352</v>
      </c>
      <c r="C8" s="97" t="s">
        <v>291</v>
      </c>
      <c r="D8" s="753">
        <v>53964</v>
      </c>
      <c r="E8" s="758">
        <f>D8/D11*100</f>
        <v>15.695148127250411</v>
      </c>
      <c r="F8" s="821">
        <v>61285</v>
      </c>
      <c r="G8" s="758">
        <f>F8/F11*100</f>
        <v>17.093504551945735</v>
      </c>
      <c r="H8" s="99">
        <f>F8/D8*100</f>
        <v>113.56645170854645</v>
      </c>
    </row>
    <row r="9" spans="2:14" ht="15.75" x14ac:dyDescent="0.25">
      <c r="B9" s="306" t="s">
        <v>353</v>
      </c>
      <c r="C9" s="97" t="s">
        <v>292</v>
      </c>
      <c r="D9" s="753">
        <v>4982</v>
      </c>
      <c r="E9" s="758">
        <f>D9/D11*100</f>
        <v>1.4489887326729218</v>
      </c>
      <c r="F9" s="821">
        <v>4800</v>
      </c>
      <c r="G9" s="758">
        <f>F9/F11*100</f>
        <v>1.338807568725455</v>
      </c>
      <c r="H9" s="99">
        <f>F9/D9*100</f>
        <v>96.346848655158567</v>
      </c>
    </row>
    <row r="10" spans="2:14" ht="16.5" thickBot="1" x14ac:dyDescent="0.3">
      <c r="B10" s="306" t="s">
        <v>354</v>
      </c>
      <c r="C10" s="97" t="s">
        <v>293</v>
      </c>
      <c r="D10" s="754">
        <v>28110</v>
      </c>
      <c r="E10" s="759">
        <f>D10/D11*100</f>
        <v>8.1756469842303954</v>
      </c>
      <c r="F10" s="754">
        <v>14066</v>
      </c>
      <c r="G10" s="759">
        <f>F10/F11*100</f>
        <v>3.9232640128525529</v>
      </c>
      <c r="H10" s="760">
        <f>F10/D10*100</f>
        <v>50.039131981501249</v>
      </c>
    </row>
    <row r="11" spans="2:14" ht="16.5" thickBot="1" x14ac:dyDescent="0.3">
      <c r="B11" s="1248" t="s">
        <v>19</v>
      </c>
      <c r="C11" s="1249"/>
      <c r="D11" s="158">
        <f>SUM(D7:D10)</f>
        <v>343826</v>
      </c>
      <c r="E11" s="737">
        <f>SUM(E7:E10)</f>
        <v>99.999999999999986</v>
      </c>
      <c r="F11" s="158">
        <f>SUM(F7:F10)</f>
        <v>358528</v>
      </c>
      <c r="G11" s="737">
        <f>SUM(G7:G10)</f>
        <v>100.00000000000001</v>
      </c>
      <c r="H11" s="160">
        <f>F11/D11*100</f>
        <v>104.27600006980275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 D11" formulaRange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1"/>
  <sheetViews>
    <sheetView workbookViewId="0">
      <selection activeCell="F15" sqref="F15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191"/>
      <c r="D3" s="1"/>
      <c r="E3" s="1"/>
      <c r="F3" s="27"/>
      <c r="G3" s="1"/>
      <c r="H3" s="1"/>
      <c r="I3" s="1"/>
      <c r="J3" s="1"/>
      <c r="K3" s="1"/>
      <c r="L3" s="1"/>
      <c r="M3" s="27" t="s">
        <v>379</v>
      </c>
    </row>
    <row r="4" spans="2:13" ht="16.5" thickBot="1" x14ac:dyDescent="0.3">
      <c r="B4" s="1066" t="s">
        <v>700</v>
      </c>
      <c r="C4" s="1067"/>
      <c r="D4" s="1067"/>
      <c r="E4" s="1067"/>
      <c r="F4" s="1067"/>
      <c r="G4" s="1067"/>
      <c r="H4" s="1067"/>
      <c r="I4" s="1067"/>
      <c r="J4" s="1067"/>
      <c r="K4" s="1067"/>
      <c r="L4" s="1067"/>
      <c r="M4" s="1068"/>
    </row>
    <row r="5" spans="2:13" ht="15.75" x14ac:dyDescent="0.25">
      <c r="B5" s="1298" t="s">
        <v>137</v>
      </c>
      <c r="C5" s="308"/>
      <c r="D5" s="1300" t="s">
        <v>389</v>
      </c>
      <c r="E5" s="1300" t="s">
        <v>390</v>
      </c>
      <c r="F5" s="1300" t="s">
        <v>391</v>
      </c>
      <c r="G5" s="1300" t="s">
        <v>392</v>
      </c>
      <c r="H5" s="1300" t="s">
        <v>393</v>
      </c>
      <c r="I5" s="1300" t="s">
        <v>394</v>
      </c>
      <c r="J5" s="1300" t="s">
        <v>395</v>
      </c>
      <c r="K5" s="1300"/>
      <c r="L5" s="1300"/>
      <c r="M5" s="1302"/>
    </row>
    <row r="6" spans="2:13" ht="63.75" thickBot="1" x14ac:dyDescent="0.3">
      <c r="B6" s="1299"/>
      <c r="C6" s="309" t="s">
        <v>396</v>
      </c>
      <c r="D6" s="1301"/>
      <c r="E6" s="1301"/>
      <c r="F6" s="1301"/>
      <c r="G6" s="1301"/>
      <c r="H6" s="1301"/>
      <c r="I6" s="1301"/>
      <c r="J6" s="309" t="s">
        <v>397</v>
      </c>
      <c r="K6" s="309" t="s">
        <v>399</v>
      </c>
      <c r="L6" s="309" t="s">
        <v>436</v>
      </c>
      <c r="M6" s="314" t="s">
        <v>398</v>
      </c>
    </row>
    <row r="7" spans="2:13" ht="15.75" thickBot="1" x14ac:dyDescent="0.3">
      <c r="B7" s="705">
        <v>1</v>
      </c>
      <c r="C7" s="706">
        <v>2</v>
      </c>
      <c r="D7" s="707">
        <v>3</v>
      </c>
      <c r="E7" s="707">
        <v>4</v>
      </c>
      <c r="F7" s="707">
        <v>5</v>
      </c>
      <c r="G7" s="707">
        <v>6</v>
      </c>
      <c r="H7" s="707">
        <v>7</v>
      </c>
      <c r="I7" s="707">
        <v>8</v>
      </c>
      <c r="J7" s="707" t="s">
        <v>437</v>
      </c>
      <c r="K7" s="707" t="s">
        <v>438</v>
      </c>
      <c r="L7" s="707">
        <v>11</v>
      </c>
      <c r="M7" s="708" t="s">
        <v>439</v>
      </c>
    </row>
    <row r="8" spans="2:13" ht="15.75" x14ac:dyDescent="0.25">
      <c r="B8" s="161" t="s">
        <v>351</v>
      </c>
      <c r="C8" s="702" t="s">
        <v>294</v>
      </c>
      <c r="D8" s="703">
        <v>5.0000000000000001E-3</v>
      </c>
      <c r="E8" s="703">
        <v>5.0000000000000001E-3</v>
      </c>
      <c r="F8" s="821">
        <v>277513</v>
      </c>
      <c r="G8" s="821">
        <v>1756</v>
      </c>
      <c r="H8" s="821">
        <v>50437</v>
      </c>
      <c r="I8" s="821">
        <v>782</v>
      </c>
      <c r="J8" s="753">
        <f t="shared" ref="J8:K12" si="0">H8*D8</f>
        <v>252.185</v>
      </c>
      <c r="K8" s="753">
        <f t="shared" si="0"/>
        <v>3.91</v>
      </c>
      <c r="L8" s="821">
        <v>4257</v>
      </c>
      <c r="M8" s="192">
        <f>J8+K8+L8</f>
        <v>4513.0950000000003</v>
      </c>
    </row>
    <row r="9" spans="2:13" ht="15.75" x14ac:dyDescent="0.25">
      <c r="B9" s="161" t="s">
        <v>352</v>
      </c>
      <c r="C9" s="702" t="s">
        <v>295</v>
      </c>
      <c r="D9" s="704">
        <v>0.1</v>
      </c>
      <c r="E9" s="704">
        <v>0.1</v>
      </c>
      <c r="F9" s="821">
        <v>3369</v>
      </c>
      <c r="G9" s="821">
        <v>0</v>
      </c>
      <c r="H9" s="821">
        <v>1331</v>
      </c>
      <c r="I9" s="821">
        <v>0</v>
      </c>
      <c r="J9" s="753">
        <f t="shared" si="0"/>
        <v>133.1</v>
      </c>
      <c r="K9" s="753">
        <f t="shared" si="0"/>
        <v>0</v>
      </c>
      <c r="L9" s="821">
        <v>75</v>
      </c>
      <c r="M9" s="192">
        <f t="shared" ref="M9:M13" si="1">J9+K9+L9</f>
        <v>208.1</v>
      </c>
    </row>
    <row r="10" spans="2:13" ht="15.75" x14ac:dyDescent="0.25">
      <c r="B10" s="161" t="s">
        <v>353</v>
      </c>
      <c r="C10" s="702" t="s">
        <v>296</v>
      </c>
      <c r="D10" s="704">
        <v>0.5</v>
      </c>
      <c r="E10" s="704">
        <v>0.5</v>
      </c>
      <c r="F10" s="821">
        <v>632</v>
      </c>
      <c r="G10" s="821">
        <v>0</v>
      </c>
      <c r="H10" s="821">
        <v>251</v>
      </c>
      <c r="I10" s="821">
        <v>0</v>
      </c>
      <c r="J10" s="753">
        <f t="shared" si="0"/>
        <v>125.5</v>
      </c>
      <c r="K10" s="753">
        <f t="shared" si="0"/>
        <v>0</v>
      </c>
      <c r="L10" s="821">
        <v>29</v>
      </c>
      <c r="M10" s="192">
        <f t="shared" si="1"/>
        <v>154.5</v>
      </c>
    </row>
    <row r="11" spans="2:13" ht="15.75" x14ac:dyDescent="0.25">
      <c r="B11" s="161" t="s">
        <v>354</v>
      </c>
      <c r="C11" s="702" t="s">
        <v>270</v>
      </c>
      <c r="D11" s="704">
        <v>1</v>
      </c>
      <c r="E11" s="704">
        <v>0.75</v>
      </c>
      <c r="F11" s="821">
        <v>716</v>
      </c>
      <c r="G11" s="821">
        <v>0</v>
      </c>
      <c r="H11" s="821">
        <v>733</v>
      </c>
      <c r="I11" s="821">
        <v>0</v>
      </c>
      <c r="J11" s="753">
        <f t="shared" si="0"/>
        <v>733</v>
      </c>
      <c r="K11" s="753">
        <f t="shared" si="0"/>
        <v>0</v>
      </c>
      <c r="L11" s="821">
        <v>0</v>
      </c>
      <c r="M11" s="192">
        <f t="shared" si="1"/>
        <v>733</v>
      </c>
    </row>
    <row r="12" spans="2:13" ht="16.5" thickBot="1" x14ac:dyDescent="0.3">
      <c r="B12" s="161" t="s">
        <v>355</v>
      </c>
      <c r="C12" s="702" t="s">
        <v>297</v>
      </c>
      <c r="D12" s="704">
        <v>1</v>
      </c>
      <c r="E12" s="704">
        <v>1</v>
      </c>
      <c r="F12" s="754">
        <v>0</v>
      </c>
      <c r="G12" s="754">
        <v>0</v>
      </c>
      <c r="H12" s="754">
        <v>0</v>
      </c>
      <c r="I12" s="754">
        <v>0</v>
      </c>
      <c r="J12" s="754">
        <f t="shared" si="0"/>
        <v>0</v>
      </c>
      <c r="K12" s="754">
        <f t="shared" si="0"/>
        <v>0</v>
      </c>
      <c r="L12" s="754">
        <v>0</v>
      </c>
      <c r="M12" s="192">
        <f t="shared" si="1"/>
        <v>0</v>
      </c>
    </row>
    <row r="13" spans="2:13" ht="16.5" thickBot="1" x14ac:dyDescent="0.3">
      <c r="B13" s="1214" t="s">
        <v>19</v>
      </c>
      <c r="C13" s="1215"/>
      <c r="D13" s="1215"/>
      <c r="E13" s="1215"/>
      <c r="F13" s="158">
        <f t="shared" ref="F13:K13" si="2">SUM(F8:F12)</f>
        <v>282230</v>
      </c>
      <c r="G13" s="158">
        <f t="shared" si="2"/>
        <v>1756</v>
      </c>
      <c r="H13" s="158">
        <f t="shared" si="2"/>
        <v>52752</v>
      </c>
      <c r="I13" s="158">
        <f t="shared" si="2"/>
        <v>782</v>
      </c>
      <c r="J13" s="158">
        <f t="shared" si="2"/>
        <v>1243.7849999999999</v>
      </c>
      <c r="K13" s="158">
        <f t="shared" si="2"/>
        <v>3.91</v>
      </c>
      <c r="L13" s="158">
        <f>SUM(L8:L12)</f>
        <v>4361</v>
      </c>
      <c r="M13" s="193">
        <f t="shared" si="1"/>
        <v>5608.6949999999997</v>
      </c>
    </row>
    <row r="16" spans="2:13" x14ac:dyDescent="0.25">
      <c r="F16" s="53"/>
      <c r="G16" s="53"/>
      <c r="H16" s="53"/>
      <c r="I16" s="1023"/>
      <c r="J16" s="1023"/>
      <c r="K16" s="1023"/>
      <c r="L16" s="1023"/>
      <c r="M16" s="53"/>
    </row>
    <row r="17" spans="6:13" x14ac:dyDescent="0.25">
      <c r="F17" s="53"/>
      <c r="G17" s="1023"/>
      <c r="H17" s="1023"/>
      <c r="I17" s="1023"/>
      <c r="J17" s="1023"/>
      <c r="K17" s="1023"/>
      <c r="L17" s="1023"/>
      <c r="M17" s="1023"/>
    </row>
    <row r="18" spans="6:13" x14ac:dyDescent="0.25">
      <c r="F18" s="53"/>
      <c r="G18" s="1023"/>
      <c r="H18" s="1023"/>
      <c r="I18" s="1023"/>
      <c r="J18" s="1023"/>
      <c r="K18" s="1023"/>
      <c r="L18" s="1023"/>
      <c r="M18" s="1023"/>
    </row>
    <row r="21" spans="6:13" x14ac:dyDescent="0.25">
      <c r="F21" s="53"/>
      <c r="G21" s="53"/>
      <c r="H21" s="53"/>
      <c r="J21" s="53"/>
      <c r="L21" s="53"/>
      <c r="M21" s="53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19"/>
  <sheetViews>
    <sheetView workbookViewId="0">
      <selection activeCell="J9" sqref="J9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H3" s="27" t="s">
        <v>380</v>
      </c>
      <c r="K3" s="194"/>
    </row>
    <row r="4" spans="2:11" ht="16.5" thickBot="1" x14ac:dyDescent="0.3">
      <c r="B4" s="1250" t="s">
        <v>701</v>
      </c>
      <c r="C4" s="1251"/>
      <c r="D4" s="1251"/>
      <c r="E4" s="1251"/>
      <c r="F4" s="1251"/>
      <c r="G4" s="1251"/>
      <c r="H4" s="1252"/>
    </row>
    <row r="5" spans="2:11" x14ac:dyDescent="0.25">
      <c r="B5" s="1235" t="s">
        <v>137</v>
      </c>
      <c r="C5" s="1221" t="s">
        <v>171</v>
      </c>
      <c r="D5" s="1254" t="s">
        <v>660</v>
      </c>
      <c r="E5" s="1254"/>
      <c r="F5" s="1254" t="s">
        <v>661</v>
      </c>
      <c r="G5" s="1254"/>
      <c r="H5" s="310" t="s">
        <v>1</v>
      </c>
    </row>
    <row r="6" spans="2:11" ht="16.5" thickBot="1" x14ac:dyDescent="0.3">
      <c r="B6" s="1253"/>
      <c r="C6" s="1222"/>
      <c r="D6" s="313" t="s">
        <v>2</v>
      </c>
      <c r="E6" s="296" t="s">
        <v>27</v>
      </c>
      <c r="F6" s="313" t="s">
        <v>2</v>
      </c>
      <c r="G6" s="296" t="s">
        <v>27</v>
      </c>
      <c r="H6" s="311" t="s">
        <v>458</v>
      </c>
    </row>
    <row r="7" spans="2:11" ht="16.5" thickBot="1" x14ac:dyDescent="0.3">
      <c r="B7" s="293">
        <v>1</v>
      </c>
      <c r="C7" s="300">
        <v>2</v>
      </c>
      <c r="D7" s="300">
        <v>3</v>
      </c>
      <c r="E7" s="300">
        <v>4</v>
      </c>
      <c r="F7" s="300">
        <v>5</v>
      </c>
      <c r="G7" s="300">
        <v>6</v>
      </c>
      <c r="H7" s="301">
        <v>7</v>
      </c>
    </row>
    <row r="8" spans="2:11" x14ac:dyDescent="0.25">
      <c r="B8" s="312" t="s">
        <v>351</v>
      </c>
      <c r="C8" s="663" t="s">
        <v>400</v>
      </c>
      <c r="D8" s="691"/>
      <c r="E8" s="97"/>
      <c r="F8" s="97"/>
      <c r="G8" s="97"/>
      <c r="H8" s="195"/>
    </row>
    <row r="9" spans="2:11" x14ac:dyDescent="0.25">
      <c r="B9" s="196" t="s">
        <v>92</v>
      </c>
      <c r="C9" s="97" t="s">
        <v>300</v>
      </c>
      <c r="D9" s="821">
        <v>202</v>
      </c>
      <c r="E9" s="758">
        <f>D9/D19*100</f>
        <v>1.1634604308259417</v>
      </c>
      <c r="F9" s="821">
        <v>44</v>
      </c>
      <c r="G9" s="758">
        <f>F9/F19*100</f>
        <v>0.23239845771932605</v>
      </c>
      <c r="H9" s="99">
        <f>F9/D9*100</f>
        <v>21.782178217821784</v>
      </c>
      <c r="J9" s="823"/>
      <c r="K9" s="823"/>
    </row>
    <row r="10" spans="2:11" x14ac:dyDescent="0.25">
      <c r="B10" s="196" t="s">
        <v>125</v>
      </c>
      <c r="C10" s="97" t="s">
        <v>301</v>
      </c>
      <c r="D10" s="821">
        <v>5158</v>
      </c>
      <c r="E10" s="758">
        <f>D10/D19*100</f>
        <v>29.708558921783208</v>
      </c>
      <c r="F10" s="821">
        <v>5688</v>
      </c>
      <c r="G10" s="758">
        <f>F10/F19*100</f>
        <v>30.042782443352877</v>
      </c>
      <c r="H10" s="99">
        <f>F10/D10*100</f>
        <v>110.27530050407135</v>
      </c>
      <c r="J10" s="823"/>
      <c r="K10" s="823"/>
    </row>
    <row r="11" spans="2:11" ht="16.5" thickBot="1" x14ac:dyDescent="0.3">
      <c r="B11" s="196" t="s">
        <v>382</v>
      </c>
      <c r="C11" s="97" t="s">
        <v>302</v>
      </c>
      <c r="D11" s="754">
        <v>843</v>
      </c>
      <c r="E11" s="759">
        <f>D11/D19*100</f>
        <v>4.855431401912222</v>
      </c>
      <c r="F11" s="754">
        <v>907</v>
      </c>
      <c r="G11" s="759">
        <f>F11/F19*100</f>
        <v>4.7905772988961068</v>
      </c>
      <c r="H11" s="99">
        <f>F11/D11*100</f>
        <v>107.59193357058126</v>
      </c>
      <c r="J11" s="823"/>
      <c r="K11" s="823"/>
    </row>
    <row r="12" spans="2:11" ht="16.5" thickBot="1" x14ac:dyDescent="0.3">
      <c r="B12" s="1248" t="s">
        <v>524</v>
      </c>
      <c r="C12" s="1249"/>
      <c r="D12" s="158">
        <f>SUM(D9:D11)</f>
        <v>6203</v>
      </c>
      <c r="E12" s="762">
        <f>D12/D19*100</f>
        <v>35.727450754521364</v>
      </c>
      <c r="F12" s="158">
        <f>SUM(F9:F11)</f>
        <v>6639</v>
      </c>
      <c r="G12" s="762">
        <f>F12/F19*100</f>
        <v>35.065758199968315</v>
      </c>
      <c r="H12" s="162">
        <f>F12/D12*100</f>
        <v>107.02885700467515</v>
      </c>
      <c r="J12" s="823"/>
      <c r="K12" s="823"/>
    </row>
    <row r="13" spans="2:11" x14ac:dyDescent="0.25">
      <c r="B13" s="312" t="s">
        <v>352</v>
      </c>
      <c r="C13" s="663" t="s">
        <v>401</v>
      </c>
      <c r="D13" s="763"/>
      <c r="E13" s="764"/>
      <c r="F13" s="763"/>
      <c r="G13" s="764"/>
      <c r="H13" s="99"/>
      <c r="J13" s="823"/>
      <c r="K13" s="823"/>
    </row>
    <row r="14" spans="2:11" x14ac:dyDescent="0.25">
      <c r="B14" s="306" t="s">
        <v>385</v>
      </c>
      <c r="C14" s="97" t="s">
        <v>303</v>
      </c>
      <c r="D14" s="821">
        <v>8442</v>
      </c>
      <c r="E14" s="758">
        <f>D14/D19*100</f>
        <v>48.623430480359403</v>
      </c>
      <c r="F14" s="821">
        <v>9393</v>
      </c>
      <c r="G14" s="758">
        <f>F14/F19*100</f>
        <v>49.61178893994613</v>
      </c>
      <c r="H14" s="99">
        <f t="shared" ref="H14:H19" si="0">F14/D14*100</f>
        <v>111.26510305614784</v>
      </c>
      <c r="J14" s="823"/>
      <c r="K14" s="823"/>
    </row>
    <row r="15" spans="2:11" x14ac:dyDescent="0.25">
      <c r="B15" s="306" t="s">
        <v>386</v>
      </c>
      <c r="C15" s="97" t="s">
        <v>304</v>
      </c>
      <c r="D15" s="761">
        <v>1</v>
      </c>
      <c r="E15" s="758">
        <f>D15/D19*100</f>
        <v>5.7597051030987209E-3</v>
      </c>
      <c r="F15" s="761">
        <v>1</v>
      </c>
      <c r="G15" s="758">
        <f>F15/F19*100</f>
        <v>5.2817831299846827E-3</v>
      </c>
      <c r="H15" s="99">
        <f t="shared" si="0"/>
        <v>100</v>
      </c>
      <c r="J15" s="823"/>
      <c r="K15" s="823"/>
    </row>
    <row r="16" spans="2:11" ht="16.5" thickBot="1" x14ac:dyDescent="0.3">
      <c r="B16" s="306" t="s">
        <v>387</v>
      </c>
      <c r="C16" s="97" t="s">
        <v>305</v>
      </c>
      <c r="D16" s="754">
        <v>2716</v>
      </c>
      <c r="E16" s="759">
        <f>D16/D19*100</f>
        <v>15.643359060016127</v>
      </c>
      <c r="F16" s="754">
        <v>2900</v>
      </c>
      <c r="G16" s="759">
        <f>F16/F19*100+0.1</f>
        <v>15.417171076955579</v>
      </c>
      <c r="H16" s="99">
        <f t="shared" si="0"/>
        <v>106.77466863033874</v>
      </c>
      <c r="J16" s="823"/>
      <c r="K16" s="823"/>
    </row>
    <row r="17" spans="2:11" ht="16.5" thickBot="1" x14ac:dyDescent="0.3">
      <c r="B17" s="1248" t="s">
        <v>525</v>
      </c>
      <c r="C17" s="1249"/>
      <c r="D17" s="158">
        <f>SUM(D14:D16)</f>
        <v>11159</v>
      </c>
      <c r="E17" s="762">
        <f>D17/D19*100</f>
        <v>64.272549245478629</v>
      </c>
      <c r="F17" s="158">
        <f>SUM(F14:F16)</f>
        <v>12294</v>
      </c>
      <c r="G17" s="762">
        <f>F17/F19*100</f>
        <v>64.934241800031685</v>
      </c>
      <c r="H17" s="162">
        <f t="shared" si="0"/>
        <v>110.17116229052783</v>
      </c>
      <c r="J17" s="823"/>
      <c r="K17" s="823"/>
    </row>
    <row r="18" spans="2:11" ht="16.5" thickBot="1" x14ac:dyDescent="0.3">
      <c r="B18" s="293" t="s">
        <v>353</v>
      </c>
      <c r="C18" s="96" t="s">
        <v>402</v>
      </c>
      <c r="D18" s="765">
        <v>0</v>
      </c>
      <c r="E18" s="762">
        <f>D18/D19*100</f>
        <v>0</v>
      </c>
      <c r="F18" s="765">
        <v>0</v>
      </c>
      <c r="G18" s="762">
        <f>F18/F19*100</f>
        <v>0</v>
      </c>
      <c r="H18" s="197" t="s">
        <v>114</v>
      </c>
      <c r="J18" s="823"/>
      <c r="K18" s="823"/>
    </row>
    <row r="19" spans="2:11" ht="16.5" thickBot="1" x14ac:dyDescent="0.3">
      <c r="B19" s="1248" t="s">
        <v>403</v>
      </c>
      <c r="C19" s="1249"/>
      <c r="D19" s="158">
        <f>D12+D17+D18</f>
        <v>17362</v>
      </c>
      <c r="E19" s="198">
        <f>E12+E17+E18</f>
        <v>100</v>
      </c>
      <c r="F19" s="158">
        <f>F12+F17+F18</f>
        <v>18933</v>
      </c>
      <c r="G19" s="198">
        <f>G12+G17+G18</f>
        <v>100</v>
      </c>
      <c r="H19" s="162">
        <f t="shared" si="0"/>
        <v>109.0484967169681</v>
      </c>
      <c r="J19" s="823"/>
      <c r="K19" s="823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E12:F12 E17:F17" formula="1"/>
  </ignoredErrors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>
      <selection activeCell="J9" sqref="J9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"/>
      <c r="C3" s="1"/>
      <c r="D3" s="1"/>
      <c r="E3" s="1"/>
      <c r="F3" s="1"/>
      <c r="G3" s="1"/>
      <c r="H3" s="86" t="s">
        <v>380</v>
      </c>
      <c r="J3" s="199"/>
    </row>
    <row r="4" spans="2:12" ht="16.5" thickBot="1" x14ac:dyDescent="0.3">
      <c r="B4" s="1250" t="s">
        <v>702</v>
      </c>
      <c r="C4" s="1251"/>
      <c r="D4" s="1251"/>
      <c r="E4" s="1251"/>
      <c r="F4" s="1251"/>
      <c r="G4" s="1251"/>
      <c r="H4" s="1252"/>
    </row>
    <row r="5" spans="2:12" ht="15.75" x14ac:dyDescent="0.25">
      <c r="B5" s="1235" t="s">
        <v>137</v>
      </c>
      <c r="C5" s="1221" t="s">
        <v>178</v>
      </c>
      <c r="D5" s="1254" t="s">
        <v>660</v>
      </c>
      <c r="E5" s="1254"/>
      <c r="F5" s="1254" t="s">
        <v>662</v>
      </c>
      <c r="G5" s="1254"/>
      <c r="H5" s="664" t="s">
        <v>404</v>
      </c>
    </row>
    <row r="6" spans="2:12" ht="16.5" thickBot="1" x14ac:dyDescent="0.3">
      <c r="B6" s="1253"/>
      <c r="C6" s="1222"/>
      <c r="D6" s="313" t="s">
        <v>2</v>
      </c>
      <c r="E6" s="296" t="s">
        <v>27</v>
      </c>
      <c r="F6" s="313" t="s">
        <v>2</v>
      </c>
      <c r="G6" s="296" t="s">
        <v>27</v>
      </c>
      <c r="H6" s="311" t="s">
        <v>458</v>
      </c>
    </row>
    <row r="7" spans="2:12" ht="15.75" thickBot="1" x14ac:dyDescent="0.3">
      <c r="B7" s="665">
        <v>1</v>
      </c>
      <c r="C7" s="666">
        <v>2</v>
      </c>
      <c r="D7" s="666">
        <v>3</v>
      </c>
      <c r="E7" s="666">
        <v>4</v>
      </c>
      <c r="F7" s="666">
        <v>5</v>
      </c>
      <c r="G7" s="666">
        <v>6</v>
      </c>
      <c r="H7" s="667">
        <v>7</v>
      </c>
    </row>
    <row r="8" spans="2:12" ht="15.75" x14ac:dyDescent="0.25">
      <c r="B8" s="312" t="s">
        <v>351</v>
      </c>
      <c r="C8" s="1303" t="s">
        <v>440</v>
      </c>
      <c r="D8" s="1303"/>
      <c r="E8" s="1303"/>
      <c r="F8" s="1304"/>
      <c r="G8" s="1304"/>
      <c r="H8" s="1305"/>
    </row>
    <row r="9" spans="2:12" ht="15.75" x14ac:dyDescent="0.25">
      <c r="B9" s="306" t="s">
        <v>92</v>
      </c>
      <c r="C9" s="97" t="s">
        <v>306</v>
      </c>
      <c r="D9" s="821">
        <v>2064</v>
      </c>
      <c r="E9" s="758">
        <f>D9/D20*100</f>
        <v>13.2401052023863</v>
      </c>
      <c r="F9" s="821">
        <v>2018</v>
      </c>
      <c r="G9" s="758">
        <f>F9/F20*100</f>
        <v>12.135426062902159</v>
      </c>
      <c r="H9" s="99">
        <f>F9/D9*100</f>
        <v>97.771317829457359</v>
      </c>
      <c r="J9" s="53"/>
      <c r="K9" s="1023"/>
      <c r="L9" s="53"/>
    </row>
    <row r="10" spans="2:12" ht="15.75" x14ac:dyDescent="0.25">
      <c r="B10" s="306" t="s">
        <v>125</v>
      </c>
      <c r="C10" s="97" t="s">
        <v>307</v>
      </c>
      <c r="D10" s="761">
        <v>52</v>
      </c>
      <c r="E10" s="758">
        <f>D10/D20*100</f>
        <v>0.33356854192058505</v>
      </c>
      <c r="F10" s="761">
        <v>39</v>
      </c>
      <c r="G10" s="758">
        <f>F10/F20*100</f>
        <v>0.23453003788562149</v>
      </c>
      <c r="H10" s="99">
        <f>F10/D10*100</f>
        <v>75</v>
      </c>
      <c r="J10" s="1023"/>
      <c r="K10" s="1023"/>
      <c r="L10" s="1023"/>
    </row>
    <row r="11" spans="2:12" ht="16.5" thickBot="1" x14ac:dyDescent="0.3">
      <c r="B11" s="306" t="s">
        <v>382</v>
      </c>
      <c r="C11" s="97" t="s">
        <v>308</v>
      </c>
      <c r="D11" s="757">
        <v>1</v>
      </c>
      <c r="E11" s="759">
        <f>D11/D20*100</f>
        <v>6.4147796523189426E-3</v>
      </c>
      <c r="F11" s="757">
        <v>1</v>
      </c>
      <c r="G11" s="759">
        <f>F11/F20*100</f>
        <v>6.0135907150159363E-3</v>
      </c>
      <c r="H11" s="99">
        <f>F11/D11*100</f>
        <v>100</v>
      </c>
      <c r="J11" s="1023"/>
      <c r="K11" s="1023"/>
      <c r="L11" s="1023"/>
    </row>
    <row r="12" spans="2:12" ht="16.5" thickBot="1" x14ac:dyDescent="0.3">
      <c r="B12" s="1248" t="s">
        <v>519</v>
      </c>
      <c r="C12" s="1249"/>
      <c r="D12" s="158">
        <f>SUM(D9:D11)</f>
        <v>2117</v>
      </c>
      <c r="E12" s="762">
        <f>D12/D20*100</f>
        <v>13.580088523959203</v>
      </c>
      <c r="F12" s="158">
        <f>SUM(F9:F11)</f>
        <v>2058</v>
      </c>
      <c r="G12" s="762">
        <f>F12/F20*100</f>
        <v>12.375969691502796</v>
      </c>
      <c r="H12" s="162">
        <f>F12/D12*100</f>
        <v>97.213037316957966</v>
      </c>
      <c r="J12" s="53"/>
      <c r="K12" s="1023"/>
      <c r="L12" s="53"/>
    </row>
    <row r="13" spans="2:12" ht="15.75" x14ac:dyDescent="0.25">
      <c r="B13" s="312" t="s">
        <v>352</v>
      </c>
      <c r="C13" s="663" t="s">
        <v>273</v>
      </c>
      <c r="D13" s="763"/>
      <c r="E13" s="764"/>
      <c r="F13" s="763"/>
      <c r="G13" s="764"/>
      <c r="H13" s="99"/>
      <c r="J13" s="1023"/>
      <c r="K13" s="1023"/>
      <c r="L13" s="1023"/>
    </row>
    <row r="14" spans="2:12" ht="15.75" x14ac:dyDescent="0.25">
      <c r="B14" s="306" t="s">
        <v>385</v>
      </c>
      <c r="C14" s="97" t="s">
        <v>179</v>
      </c>
      <c r="D14" s="821">
        <v>2506</v>
      </c>
      <c r="E14" s="758">
        <f>D14/D20*100</f>
        <v>16.075437808711271</v>
      </c>
      <c r="F14" s="821">
        <v>2349</v>
      </c>
      <c r="G14" s="758">
        <f>F14/F20*100</f>
        <v>14.125924589572433</v>
      </c>
      <c r="H14" s="99">
        <f t="shared" ref="H14:H18" si="0">F14/D14*100</f>
        <v>93.735035913806868</v>
      </c>
      <c r="J14" s="53"/>
      <c r="K14" s="1023"/>
      <c r="L14" s="53"/>
    </row>
    <row r="15" spans="2:12" ht="15.75" x14ac:dyDescent="0.25">
      <c r="B15" s="306" t="s">
        <v>386</v>
      </c>
      <c r="C15" s="97" t="s">
        <v>309</v>
      </c>
      <c r="D15" s="821">
        <v>5656</v>
      </c>
      <c r="E15" s="758">
        <f>D15/D20*100</f>
        <v>36.281993713515945</v>
      </c>
      <c r="F15" s="821">
        <v>6171</v>
      </c>
      <c r="G15" s="758">
        <f>F15/F20*100</f>
        <v>37.109868302363338</v>
      </c>
      <c r="H15" s="99">
        <f t="shared" si="0"/>
        <v>109.1053748231966</v>
      </c>
      <c r="J15" s="53"/>
      <c r="K15" s="1023"/>
      <c r="L15" s="53"/>
    </row>
    <row r="16" spans="2:12" ht="16.5" thickBot="1" x14ac:dyDescent="0.3">
      <c r="B16" s="306" t="s">
        <v>387</v>
      </c>
      <c r="C16" s="97" t="s">
        <v>310</v>
      </c>
      <c r="D16" s="754">
        <v>4751</v>
      </c>
      <c r="E16" s="759">
        <f>D16/D20*100</f>
        <v>30.476618128167299</v>
      </c>
      <c r="F16" s="754">
        <v>3729</v>
      </c>
      <c r="G16" s="759">
        <f>F16/F20*100</f>
        <v>22.424679776294425</v>
      </c>
      <c r="H16" s="99">
        <f t="shared" si="0"/>
        <v>78.488739212797313</v>
      </c>
      <c r="J16" s="53"/>
      <c r="K16" s="1023"/>
      <c r="L16" s="53"/>
    </row>
    <row r="17" spans="2:12" ht="16.5" thickBot="1" x14ac:dyDescent="0.3">
      <c r="B17" s="1248" t="s">
        <v>520</v>
      </c>
      <c r="C17" s="1249"/>
      <c r="D17" s="158">
        <f>SUM(D14:D16)</f>
        <v>12913</v>
      </c>
      <c r="E17" s="762">
        <f>D17/D20*100</f>
        <v>82.834049650394505</v>
      </c>
      <c r="F17" s="158">
        <f>SUM(F14:F16)</f>
        <v>12249</v>
      </c>
      <c r="G17" s="762">
        <f>F17/F20*100</f>
        <v>73.660472668230199</v>
      </c>
      <c r="H17" s="83">
        <f t="shared" si="0"/>
        <v>94.857895144428099</v>
      </c>
      <c r="J17" s="53"/>
      <c r="K17" s="1023"/>
      <c r="L17" s="53"/>
    </row>
    <row r="18" spans="2:12" ht="16.5" thickBot="1" x14ac:dyDescent="0.3">
      <c r="B18" s="293" t="s">
        <v>353</v>
      </c>
      <c r="C18" s="96" t="s">
        <v>405</v>
      </c>
      <c r="D18" s="158">
        <v>559</v>
      </c>
      <c r="E18" s="762">
        <f>D18/D20*100</f>
        <v>3.5858618256462886</v>
      </c>
      <c r="F18" s="158">
        <v>2322</v>
      </c>
      <c r="G18" s="762">
        <f>F18/F20*100</f>
        <v>13.963557640267005</v>
      </c>
      <c r="H18" s="83">
        <f t="shared" si="0"/>
        <v>415.38461538461542</v>
      </c>
      <c r="J18" s="53"/>
      <c r="K18" s="1023"/>
      <c r="L18" s="53"/>
    </row>
    <row r="19" spans="2:12" ht="16.5" thickBot="1" x14ac:dyDescent="0.3">
      <c r="B19" s="818" t="s">
        <v>354</v>
      </c>
      <c r="C19" s="190" t="s">
        <v>547</v>
      </c>
      <c r="D19" s="158">
        <v>0</v>
      </c>
      <c r="E19" s="762">
        <f>D19/D20*100</f>
        <v>0</v>
      </c>
      <c r="F19" s="158">
        <v>0</v>
      </c>
      <c r="G19" s="762">
        <f>F19/F20*100</f>
        <v>0</v>
      </c>
      <c r="H19" s="768" t="s">
        <v>114</v>
      </c>
      <c r="J19" s="53"/>
      <c r="K19" s="1023"/>
      <c r="L19" s="53"/>
    </row>
    <row r="20" spans="2:12" ht="16.5" thickBot="1" x14ac:dyDescent="0.3">
      <c r="B20" s="302"/>
      <c r="C20" s="190" t="s">
        <v>548</v>
      </c>
      <c r="D20" s="187">
        <f>D12+D17+D18+D19</f>
        <v>15589</v>
      </c>
      <c r="E20" s="198">
        <f>E12+E17+E18+E19</f>
        <v>100</v>
      </c>
      <c r="F20" s="187">
        <f>F12+F17+F18+F19</f>
        <v>16629</v>
      </c>
      <c r="G20" s="198">
        <f>G12+G17+G18+G19</f>
        <v>100</v>
      </c>
      <c r="H20" s="768">
        <f>F20/D20*100</f>
        <v>106.67137083841169</v>
      </c>
      <c r="J20" s="53"/>
      <c r="K20" s="1023"/>
      <c r="L20" s="1023"/>
    </row>
    <row r="21" spans="2:12" x14ac:dyDescent="0.25">
      <c r="J21" s="53"/>
      <c r="L21" s="53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>
      <selection activeCell="D16" sqref="D16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2" customWidth="1"/>
  </cols>
  <sheetData>
    <row r="3" spans="2:17" ht="16.5" thickBot="1" x14ac:dyDescent="0.3">
      <c r="C3" s="200" t="s">
        <v>89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 t="s">
        <v>379</v>
      </c>
      <c r="P3" s="50"/>
    </row>
    <row r="4" spans="2:17" ht="16.5" thickBot="1" x14ac:dyDescent="0.3">
      <c r="B4" s="1066" t="s">
        <v>703</v>
      </c>
      <c r="C4" s="1067"/>
      <c r="D4" s="1067"/>
      <c r="E4" s="1067"/>
      <c r="F4" s="1067"/>
      <c r="G4" s="1067"/>
      <c r="H4" s="1067"/>
      <c r="I4" s="1067"/>
      <c r="J4" s="1067"/>
      <c r="K4" s="1067"/>
      <c r="L4" s="1067"/>
      <c r="M4" s="1067"/>
      <c r="N4" s="1067"/>
      <c r="O4" s="1068"/>
      <c r="P4" s="207"/>
    </row>
    <row r="5" spans="2:17" ht="15.75" x14ac:dyDescent="0.25">
      <c r="B5" s="1235" t="s">
        <v>137</v>
      </c>
      <c r="C5" s="1254" t="s">
        <v>153</v>
      </c>
      <c r="D5" s="1254" t="s">
        <v>660</v>
      </c>
      <c r="E5" s="1254"/>
      <c r="F5" s="1254"/>
      <c r="G5" s="1254"/>
      <c r="H5" s="1254"/>
      <c r="I5" s="1254"/>
      <c r="J5" s="1254" t="s">
        <v>661</v>
      </c>
      <c r="K5" s="1254"/>
      <c r="L5" s="1254"/>
      <c r="M5" s="1254"/>
      <c r="N5" s="1254"/>
      <c r="O5" s="1306"/>
      <c r="P5" s="208"/>
    </row>
    <row r="6" spans="2:17" ht="15.75" x14ac:dyDescent="0.25">
      <c r="B6" s="1236"/>
      <c r="C6" s="1255"/>
      <c r="D6" s="1237" t="s">
        <v>290</v>
      </c>
      <c r="E6" s="1237"/>
      <c r="F6" s="1237" t="s">
        <v>291</v>
      </c>
      <c r="G6" s="1237"/>
      <c r="H6" s="1255" t="s">
        <v>19</v>
      </c>
      <c r="I6" s="1255"/>
      <c r="J6" s="1237" t="s">
        <v>290</v>
      </c>
      <c r="K6" s="1237"/>
      <c r="L6" s="1237" t="s">
        <v>291</v>
      </c>
      <c r="M6" s="1237"/>
      <c r="N6" s="1255" t="s">
        <v>19</v>
      </c>
      <c r="O6" s="1258"/>
      <c r="P6" s="208"/>
    </row>
    <row r="7" spans="2:17" ht="16.5" thickBot="1" x14ac:dyDescent="0.3">
      <c r="B7" s="1253"/>
      <c r="C7" s="1256"/>
      <c r="D7" s="296" t="s">
        <v>406</v>
      </c>
      <c r="E7" s="296" t="s">
        <v>2</v>
      </c>
      <c r="F7" s="296" t="s">
        <v>406</v>
      </c>
      <c r="G7" s="296" t="s">
        <v>2</v>
      </c>
      <c r="H7" s="313" t="s">
        <v>406</v>
      </c>
      <c r="I7" s="313" t="s">
        <v>2</v>
      </c>
      <c r="J7" s="313" t="s">
        <v>406</v>
      </c>
      <c r="K7" s="296" t="s">
        <v>2</v>
      </c>
      <c r="L7" s="296" t="s">
        <v>406</v>
      </c>
      <c r="M7" s="296" t="s">
        <v>2</v>
      </c>
      <c r="N7" s="296" t="s">
        <v>406</v>
      </c>
      <c r="O7" s="311" t="s">
        <v>2</v>
      </c>
      <c r="P7" s="208"/>
    </row>
    <row r="8" spans="2:17" ht="16.5" thickBot="1" x14ac:dyDescent="0.3">
      <c r="B8" s="665">
        <v>1</v>
      </c>
      <c r="C8" s="666">
        <v>2</v>
      </c>
      <c r="D8" s="666">
        <v>3</v>
      </c>
      <c r="E8" s="666">
        <v>4</v>
      </c>
      <c r="F8" s="666">
        <v>5</v>
      </c>
      <c r="G8" s="666">
        <v>6</v>
      </c>
      <c r="H8" s="666" t="s">
        <v>441</v>
      </c>
      <c r="I8" s="666" t="s">
        <v>442</v>
      </c>
      <c r="J8" s="666">
        <v>9</v>
      </c>
      <c r="K8" s="666">
        <v>10</v>
      </c>
      <c r="L8" s="666">
        <v>11</v>
      </c>
      <c r="M8" s="666">
        <v>12</v>
      </c>
      <c r="N8" s="666" t="s">
        <v>443</v>
      </c>
      <c r="O8" s="667" t="s">
        <v>444</v>
      </c>
      <c r="P8" s="208"/>
    </row>
    <row r="9" spans="2:17" ht="15.75" x14ac:dyDescent="0.25">
      <c r="B9" s="306" t="s">
        <v>351</v>
      </c>
      <c r="C9" s="97" t="s">
        <v>311</v>
      </c>
      <c r="D9" s="821">
        <v>1127</v>
      </c>
      <c r="E9" s="821">
        <v>50894</v>
      </c>
      <c r="F9" s="821">
        <v>424</v>
      </c>
      <c r="G9" s="821">
        <v>15815</v>
      </c>
      <c r="H9" s="821">
        <f t="shared" ref="H9:I12" si="0">D9+F9</f>
        <v>1551</v>
      </c>
      <c r="I9" s="821">
        <f t="shared" si="0"/>
        <v>66709</v>
      </c>
      <c r="J9" s="821">
        <v>1605</v>
      </c>
      <c r="K9" s="821">
        <v>71854</v>
      </c>
      <c r="L9" s="821">
        <v>493</v>
      </c>
      <c r="M9" s="821">
        <v>19718</v>
      </c>
      <c r="N9" s="821">
        <f>J9+L9</f>
        <v>2098</v>
      </c>
      <c r="O9" s="192">
        <f>K9+M9</f>
        <v>91572</v>
      </c>
      <c r="P9" s="209"/>
      <c r="Q9" s="201"/>
    </row>
    <row r="10" spans="2:17" ht="15.75" x14ac:dyDescent="0.25">
      <c r="B10" s="306" t="s">
        <v>352</v>
      </c>
      <c r="C10" s="97" t="s">
        <v>312</v>
      </c>
      <c r="D10" s="821">
        <v>64</v>
      </c>
      <c r="E10" s="821">
        <v>9515</v>
      </c>
      <c r="F10" s="821">
        <v>0</v>
      </c>
      <c r="G10" s="821">
        <v>0</v>
      </c>
      <c r="H10" s="821">
        <f t="shared" si="0"/>
        <v>64</v>
      </c>
      <c r="I10" s="821">
        <f t="shared" si="0"/>
        <v>9515</v>
      </c>
      <c r="J10" s="821">
        <v>108</v>
      </c>
      <c r="K10" s="821">
        <v>14529</v>
      </c>
      <c r="L10" s="821">
        <v>0</v>
      </c>
      <c r="M10" s="821"/>
      <c r="N10" s="821">
        <f>J10+L10</f>
        <v>108</v>
      </c>
      <c r="O10" s="192">
        <f t="shared" ref="N10:O12" si="1">K10+M10</f>
        <v>14529</v>
      </c>
      <c r="P10" s="209"/>
      <c r="Q10" s="201"/>
    </row>
    <row r="11" spans="2:17" ht="15.75" x14ac:dyDescent="0.25">
      <c r="B11" s="306" t="s">
        <v>353</v>
      </c>
      <c r="C11" s="97" t="s">
        <v>299</v>
      </c>
      <c r="D11" s="821">
        <v>0</v>
      </c>
      <c r="E11" s="821">
        <v>0</v>
      </c>
      <c r="F11" s="821">
        <v>0</v>
      </c>
      <c r="G11" s="821">
        <v>0</v>
      </c>
      <c r="H11" s="821">
        <f t="shared" si="0"/>
        <v>0</v>
      </c>
      <c r="I11" s="821">
        <f t="shared" si="0"/>
        <v>0</v>
      </c>
      <c r="J11" s="821">
        <v>0</v>
      </c>
      <c r="K11" s="821">
        <v>0</v>
      </c>
      <c r="L11" s="821">
        <v>0</v>
      </c>
      <c r="M11" s="821"/>
      <c r="N11" s="821">
        <f t="shared" si="1"/>
        <v>0</v>
      </c>
      <c r="O11" s="192">
        <f t="shared" si="1"/>
        <v>0</v>
      </c>
      <c r="P11" s="209"/>
      <c r="Q11" s="201"/>
    </row>
    <row r="12" spans="2:17" ht="16.5" thickBot="1" x14ac:dyDescent="0.3">
      <c r="B12" s="306" t="s">
        <v>354</v>
      </c>
      <c r="C12" s="97" t="s">
        <v>78</v>
      </c>
      <c r="D12" s="821">
        <v>0</v>
      </c>
      <c r="E12" s="821">
        <v>0</v>
      </c>
      <c r="F12" s="821">
        <v>0</v>
      </c>
      <c r="G12" s="821">
        <v>0</v>
      </c>
      <c r="H12" s="821">
        <f t="shared" si="0"/>
        <v>0</v>
      </c>
      <c r="I12" s="821">
        <f t="shared" si="0"/>
        <v>0</v>
      </c>
      <c r="J12" s="821">
        <v>0</v>
      </c>
      <c r="K12" s="821">
        <v>0</v>
      </c>
      <c r="L12" s="821">
        <v>0</v>
      </c>
      <c r="M12" s="821"/>
      <c r="N12" s="821">
        <f t="shared" si="1"/>
        <v>0</v>
      </c>
      <c r="O12" s="192">
        <f t="shared" si="1"/>
        <v>0</v>
      </c>
      <c r="P12" s="209"/>
      <c r="Q12" s="201"/>
    </row>
    <row r="13" spans="2:17" ht="16.5" thickBot="1" x14ac:dyDescent="0.3">
      <c r="B13" s="202"/>
      <c r="C13" s="96" t="s">
        <v>19</v>
      </c>
      <c r="D13" s="159">
        <f t="shared" ref="D13:O13" si="2">SUM(D9:D12)</f>
        <v>1191</v>
      </c>
      <c r="E13" s="159">
        <f t="shared" si="2"/>
        <v>60409</v>
      </c>
      <c r="F13" s="159">
        <f t="shared" si="2"/>
        <v>424</v>
      </c>
      <c r="G13" s="159">
        <f t="shared" si="2"/>
        <v>15815</v>
      </c>
      <c r="H13" s="159">
        <f t="shared" si="2"/>
        <v>1615</v>
      </c>
      <c r="I13" s="159">
        <f t="shared" si="2"/>
        <v>76224</v>
      </c>
      <c r="J13" s="159">
        <f t="shared" si="2"/>
        <v>1713</v>
      </c>
      <c r="K13" s="159">
        <f t="shared" si="2"/>
        <v>86383</v>
      </c>
      <c r="L13" s="159">
        <f t="shared" si="2"/>
        <v>493</v>
      </c>
      <c r="M13" s="159">
        <f t="shared" si="2"/>
        <v>19718</v>
      </c>
      <c r="N13" s="159">
        <f>SUM(N9:N12)</f>
        <v>2206</v>
      </c>
      <c r="O13" s="193">
        <f t="shared" si="2"/>
        <v>106101</v>
      </c>
      <c r="P13" s="210"/>
      <c r="Q13" s="203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3"/>
  <sheetViews>
    <sheetView workbookViewId="0">
      <selection activeCell="J9" sqref="J9"/>
    </sheetView>
  </sheetViews>
  <sheetFormatPr defaultColWidth="13.42578125" defaultRowHeight="15.75" x14ac:dyDescent="0.25"/>
  <cols>
    <col min="1" max="1" width="4.85546875" style="1" customWidth="1"/>
    <col min="2" max="2" width="4.5703125" style="1" customWidth="1"/>
    <col min="3" max="3" width="35.28515625" style="1" customWidth="1"/>
    <col min="4" max="4" width="15.7109375" style="1" customWidth="1"/>
    <col min="5" max="5" width="11.42578125" style="1" customWidth="1"/>
    <col min="6" max="6" width="13.42578125" style="1" customWidth="1"/>
    <col min="7" max="7" width="12.85546875" style="1" customWidth="1"/>
    <col min="8" max="8" width="10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x14ac:dyDescent="0.25">
      <c r="H3" s="905" t="s">
        <v>379</v>
      </c>
    </row>
    <row r="4" spans="2:8" ht="33" customHeight="1" thickBot="1" x14ac:dyDescent="0.3">
      <c r="B4" s="1307" t="s">
        <v>704</v>
      </c>
      <c r="C4" s="1308"/>
      <c r="D4" s="1308"/>
      <c r="E4" s="1308"/>
      <c r="F4" s="1308"/>
      <c r="G4" s="1308"/>
      <c r="H4" s="1309"/>
    </row>
    <row r="5" spans="2:8" ht="35.25" customHeight="1" thickBot="1" x14ac:dyDescent="0.3">
      <c r="B5" s="1310" t="s">
        <v>137</v>
      </c>
      <c r="C5" s="1182" t="s">
        <v>456</v>
      </c>
      <c r="D5" s="1056" t="s">
        <v>579</v>
      </c>
      <c r="E5" s="1056"/>
      <c r="F5" s="1056"/>
      <c r="G5" s="1056"/>
      <c r="H5" s="1057"/>
    </row>
    <row r="6" spans="2:8" ht="19.5" customHeight="1" thickBot="1" x14ac:dyDescent="0.3">
      <c r="B6" s="1311"/>
      <c r="C6" s="1313"/>
      <c r="D6" s="1056" t="s">
        <v>656</v>
      </c>
      <c r="E6" s="1056"/>
      <c r="F6" s="1056" t="s">
        <v>657</v>
      </c>
      <c r="G6" s="1056"/>
      <c r="H6" s="899" t="s">
        <v>1</v>
      </c>
    </row>
    <row r="7" spans="2:8" ht="19.5" customHeight="1" thickBot="1" x14ac:dyDescent="0.3">
      <c r="B7" s="1312"/>
      <c r="C7" s="1183"/>
      <c r="D7" s="896" t="s">
        <v>2</v>
      </c>
      <c r="E7" s="896" t="s">
        <v>27</v>
      </c>
      <c r="F7" s="896" t="s">
        <v>2</v>
      </c>
      <c r="G7" s="896" t="s">
        <v>27</v>
      </c>
      <c r="H7" s="899" t="s">
        <v>458</v>
      </c>
    </row>
    <row r="8" spans="2:8" ht="16.5" thickBot="1" x14ac:dyDescent="0.3">
      <c r="B8" s="904">
        <v>1</v>
      </c>
      <c r="C8" s="898">
        <v>2</v>
      </c>
      <c r="D8" s="898">
        <v>3</v>
      </c>
      <c r="E8" s="898">
        <v>4</v>
      </c>
      <c r="F8" s="898">
        <v>5</v>
      </c>
      <c r="G8" s="898">
        <v>6</v>
      </c>
      <c r="H8" s="897">
        <v>7</v>
      </c>
    </row>
    <row r="9" spans="2:8" ht="15.95" customHeight="1" x14ac:dyDescent="0.25">
      <c r="B9" s="911" t="s">
        <v>351</v>
      </c>
      <c r="C9" s="900" t="s">
        <v>314</v>
      </c>
      <c r="D9" s="718">
        <v>24200</v>
      </c>
      <c r="E9" s="909">
        <f>D9/D$12*100</f>
        <v>42.695836273817925</v>
      </c>
      <c r="F9" s="718">
        <v>37417</v>
      </c>
      <c r="G9" s="910">
        <f>F9/F$12*100</f>
        <v>46.833304127969562</v>
      </c>
      <c r="H9" s="907">
        <f>F9/D9*100</f>
        <v>154.61570247933884</v>
      </c>
    </row>
    <row r="10" spans="2:8" ht="15.95" customHeight="1" x14ac:dyDescent="0.25">
      <c r="B10" s="911" t="s">
        <v>352</v>
      </c>
      <c r="C10" s="900" t="s">
        <v>315</v>
      </c>
      <c r="D10" s="718">
        <v>32480</v>
      </c>
      <c r="E10" s="909">
        <f>D10/D$12*100</f>
        <v>57.304163726182075</v>
      </c>
      <c r="F10" s="718">
        <v>42477</v>
      </c>
      <c r="G10" s="910">
        <f>F10/F$12*100</f>
        <v>53.166695872030445</v>
      </c>
      <c r="H10" s="907">
        <f t="shared" ref="H10" si="0">F10/D10*100</f>
        <v>130.7789408866995</v>
      </c>
    </row>
    <row r="11" spans="2:8" ht="15.95" customHeight="1" thickBot="1" x14ac:dyDescent="0.3">
      <c r="B11" s="911" t="s">
        <v>353</v>
      </c>
      <c r="C11" s="901" t="s">
        <v>445</v>
      </c>
      <c r="D11" s="906">
        <v>0</v>
      </c>
      <c r="E11" s="909">
        <f>D11/D12*100</f>
        <v>0</v>
      </c>
      <c r="F11" s="718">
        <v>0</v>
      </c>
      <c r="G11" s="910">
        <v>0</v>
      </c>
      <c r="H11" s="907" t="s">
        <v>114</v>
      </c>
    </row>
    <row r="12" spans="2:8" ht="15.95" customHeight="1" thickBot="1" x14ac:dyDescent="0.3">
      <c r="B12" s="913"/>
      <c r="C12" s="912" t="s">
        <v>316</v>
      </c>
      <c r="D12" s="175">
        <f>SUM(D9:D11)</f>
        <v>56680</v>
      </c>
      <c r="E12" s="175">
        <f>SUM(E9:E11)</f>
        <v>100</v>
      </c>
      <c r="F12" s="175">
        <f>SUM(F9:F11)</f>
        <v>79894</v>
      </c>
      <c r="G12" s="175">
        <v>100</v>
      </c>
      <c r="H12" s="908">
        <f>F12/D12*100</f>
        <v>140.95624558927312</v>
      </c>
    </row>
    <row r="13" spans="2:8" ht="15.95" customHeight="1" x14ac:dyDescent="0.25">
      <c r="B13" s="911" t="s">
        <v>354</v>
      </c>
      <c r="C13" s="900" t="s">
        <v>317</v>
      </c>
      <c r="D13" s="718">
        <v>56680</v>
      </c>
      <c r="E13" s="718">
        <f>D13/D15*100</f>
        <v>100</v>
      </c>
      <c r="F13" s="718">
        <v>79894</v>
      </c>
      <c r="G13" s="718">
        <f>F13/F15*100</f>
        <v>100</v>
      </c>
      <c r="H13" s="907">
        <f>F13/D13*100</f>
        <v>140.95624558927312</v>
      </c>
    </row>
    <row r="14" spans="2:8" ht="15.95" customHeight="1" thickBot="1" x14ac:dyDescent="0.3">
      <c r="B14" s="911" t="s">
        <v>355</v>
      </c>
      <c r="C14" s="900" t="s">
        <v>318</v>
      </c>
      <c r="D14" s="718">
        <v>0</v>
      </c>
      <c r="E14" s="718">
        <v>0</v>
      </c>
      <c r="F14" s="718">
        <v>0</v>
      </c>
      <c r="G14" s="718">
        <v>0</v>
      </c>
      <c r="H14" s="907" t="s">
        <v>114</v>
      </c>
    </row>
    <row r="15" spans="2:8" ht="15.95" customHeight="1" thickBot="1" x14ac:dyDescent="0.3">
      <c r="B15" s="902"/>
      <c r="C15" s="903" t="s">
        <v>316</v>
      </c>
      <c r="D15" s="175">
        <f>SUM(D13:D14)</f>
        <v>56680</v>
      </c>
      <c r="E15" s="175">
        <f>SUM(E13:E14)</f>
        <v>100</v>
      </c>
      <c r="F15" s="175">
        <f>SUM(F13:F14)</f>
        <v>79894</v>
      </c>
      <c r="G15" s="175">
        <v>100</v>
      </c>
      <c r="H15" s="908">
        <f>F15/D15*100</f>
        <v>140.95624558927312</v>
      </c>
    </row>
    <row r="17" spans="4:6" x14ac:dyDescent="0.25">
      <c r="D17" s="841"/>
      <c r="F17" s="841"/>
    </row>
    <row r="18" spans="4:6" x14ac:dyDescent="0.25">
      <c r="D18" s="841"/>
      <c r="F18" s="841"/>
    </row>
    <row r="19" spans="4:6" x14ac:dyDescent="0.25">
      <c r="D19" s="841"/>
    </row>
    <row r="20" spans="4:6" x14ac:dyDescent="0.25">
      <c r="D20" s="841"/>
      <c r="F20" s="841"/>
    </row>
    <row r="21" spans="4:6" x14ac:dyDescent="0.25">
      <c r="D21" s="841"/>
      <c r="F21" s="841"/>
    </row>
    <row r="23" spans="4:6" x14ac:dyDescent="0.25">
      <c r="D23" s="841"/>
      <c r="F23" s="841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52501-DCB1-4297-8CEF-56F1CB62E560}">
  <dimension ref="B3:L13"/>
  <sheetViews>
    <sheetView workbookViewId="0">
      <selection activeCell="D15" sqref="D15"/>
    </sheetView>
  </sheetViews>
  <sheetFormatPr defaultRowHeight="15" x14ac:dyDescent="0.25"/>
  <cols>
    <col min="2" max="2" width="7.7109375" customWidth="1"/>
    <col min="3" max="3" width="21.85546875" customWidth="1"/>
    <col min="4" max="4" width="17.140625" customWidth="1"/>
    <col min="5" max="5" width="19.28515625" customWidth="1"/>
    <col min="6" max="6" width="17.5703125" customWidth="1"/>
    <col min="7" max="7" width="15.140625" customWidth="1"/>
    <col min="10" max="10" width="10.140625" bestFit="1" customWidth="1"/>
    <col min="12" max="12" width="11.140625" bestFit="1" customWidth="1"/>
  </cols>
  <sheetData>
    <row r="3" spans="2:12" ht="16.5" thickBot="1" x14ac:dyDescent="0.3">
      <c r="G3" s="892"/>
    </row>
    <row r="4" spans="2:12" ht="17.25" thickTop="1" thickBot="1" x14ac:dyDescent="0.3">
      <c r="B4" s="1212" t="s">
        <v>705</v>
      </c>
      <c r="C4" s="1212"/>
      <c r="D4" s="1212"/>
      <c r="E4" s="1212"/>
      <c r="F4" s="1212"/>
      <c r="G4" s="1212"/>
      <c r="H4" s="1212"/>
      <c r="I4" s="1212"/>
    </row>
    <row r="5" spans="2:12" ht="16.5" thickBot="1" x14ac:dyDescent="0.3">
      <c r="B5" s="1314" t="s">
        <v>137</v>
      </c>
      <c r="C5" s="1317" t="s">
        <v>635</v>
      </c>
      <c r="D5" s="1320" t="s">
        <v>735</v>
      </c>
      <c r="E5" s="1321"/>
      <c r="F5" s="1320" t="s">
        <v>658</v>
      </c>
      <c r="G5" s="1321"/>
      <c r="H5" s="1322" t="s">
        <v>1</v>
      </c>
      <c r="I5" s="1323"/>
    </row>
    <row r="6" spans="2:12" ht="15.75" x14ac:dyDescent="0.25">
      <c r="B6" s="1315"/>
      <c r="C6" s="1318"/>
      <c r="D6" s="1314" t="s">
        <v>406</v>
      </c>
      <c r="E6" s="1040" t="s">
        <v>727</v>
      </c>
      <c r="F6" s="1314" t="s">
        <v>406</v>
      </c>
      <c r="G6" s="1040" t="s">
        <v>727</v>
      </c>
      <c r="H6" s="1324"/>
      <c r="I6" s="1325"/>
    </row>
    <row r="7" spans="2:12" ht="16.5" thickBot="1" x14ac:dyDescent="0.3">
      <c r="B7" s="1316"/>
      <c r="C7" s="1319"/>
      <c r="D7" s="1316"/>
      <c r="E7" s="1041" t="s">
        <v>728</v>
      </c>
      <c r="F7" s="1316"/>
      <c r="G7" s="1041" t="s">
        <v>728</v>
      </c>
      <c r="H7" s="1326"/>
      <c r="I7" s="1327"/>
    </row>
    <row r="8" spans="2:12" ht="16.5" thickBot="1" x14ac:dyDescent="0.3">
      <c r="B8" s="960">
        <v>1</v>
      </c>
      <c r="C8" s="1019">
        <v>2</v>
      </c>
      <c r="D8" s="1019">
        <v>3</v>
      </c>
      <c r="E8" s="1019">
        <v>4</v>
      </c>
      <c r="F8" s="1022">
        <v>5</v>
      </c>
      <c r="G8" s="1022">
        <v>6</v>
      </c>
      <c r="H8" s="1022" t="s">
        <v>648</v>
      </c>
      <c r="I8" s="1021" t="s">
        <v>649</v>
      </c>
      <c r="K8" s="1023"/>
      <c r="L8" s="1023"/>
    </row>
    <row r="9" spans="2:12" ht="15.75" x14ac:dyDescent="0.25">
      <c r="B9" s="166" t="s">
        <v>351</v>
      </c>
      <c r="C9" s="963" t="s">
        <v>636</v>
      </c>
      <c r="D9" s="718">
        <v>1312114</v>
      </c>
      <c r="E9" s="718">
        <v>11899941</v>
      </c>
      <c r="F9" s="721">
        <v>1367769</v>
      </c>
      <c r="G9" s="895">
        <v>17051530</v>
      </c>
      <c r="H9" s="965">
        <f t="shared" ref="H9:I11" si="0">F9/D9*100</f>
        <v>104.24162839509373</v>
      </c>
      <c r="I9" s="1038">
        <f t="shared" si="0"/>
        <v>143.29087850099424</v>
      </c>
      <c r="K9" s="1023"/>
      <c r="L9" s="1023"/>
    </row>
    <row r="10" spans="2:12" ht="16.5" thickBot="1" x14ac:dyDescent="0.3">
      <c r="B10" s="166" t="s">
        <v>352</v>
      </c>
      <c r="C10" s="684" t="s">
        <v>637</v>
      </c>
      <c r="D10" s="685">
        <v>36535083</v>
      </c>
      <c r="E10" s="685">
        <v>52726007</v>
      </c>
      <c r="F10" s="653">
        <v>40733276</v>
      </c>
      <c r="G10" s="1042">
        <v>88451630</v>
      </c>
      <c r="H10" s="965">
        <f>F10/D10*100</f>
        <v>111.49085387324835</v>
      </c>
      <c r="I10" s="1038">
        <f t="shared" si="0"/>
        <v>167.75711841786162</v>
      </c>
      <c r="K10" s="1023"/>
      <c r="L10" s="1023"/>
    </row>
    <row r="11" spans="2:12" ht="16.5" thickBot="1" x14ac:dyDescent="0.3">
      <c r="B11" s="1269" t="s">
        <v>19</v>
      </c>
      <c r="C11" s="1270"/>
      <c r="D11" s="175">
        <f>D9+D10</f>
        <v>37847197</v>
      </c>
      <c r="E11" s="175">
        <f>E9+E10</f>
        <v>64625948</v>
      </c>
      <c r="F11" s="747">
        <f>F9+F10</f>
        <v>42101045</v>
      </c>
      <c r="G11" s="1043">
        <f>G9+G10</f>
        <v>105503160</v>
      </c>
      <c r="H11" s="891">
        <f>F11/D11*100</f>
        <v>111.23953248109761</v>
      </c>
      <c r="I11" s="948">
        <f t="shared" si="0"/>
        <v>163.25201140569729</v>
      </c>
    </row>
    <row r="13" spans="2:12" x14ac:dyDescent="0.25">
      <c r="B13" s="315" t="s">
        <v>736</v>
      </c>
    </row>
  </sheetData>
  <mergeCells count="9">
    <mergeCell ref="B11:C11"/>
    <mergeCell ref="B5:B7"/>
    <mergeCell ref="B4:I4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pageSetup paperSize="9" orientation="portrait" r:id="rId1"/>
  <ignoredErrors>
    <ignoredError sqref="G7 E7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5DB7-0B4E-4543-BEC9-B6A91B8EDD3B}">
  <dimension ref="B3:K12"/>
  <sheetViews>
    <sheetView workbookViewId="0">
      <selection activeCell="C15" sqref="C15"/>
    </sheetView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8" width="14.7109375" customWidth="1"/>
    <col min="9" max="9" width="11.85546875" customWidth="1"/>
    <col min="10" max="10" width="13.5703125" customWidth="1"/>
    <col min="11" max="11" width="15.140625" customWidth="1"/>
    <col min="12" max="12" width="8" customWidth="1"/>
  </cols>
  <sheetData>
    <row r="3" spans="2:11" ht="16.5" thickBot="1" x14ac:dyDescent="0.3">
      <c r="G3" s="892"/>
    </row>
    <row r="4" spans="2:11" ht="17.25" thickTop="1" thickBot="1" x14ac:dyDescent="0.3">
      <c r="B4" s="1328" t="s">
        <v>706</v>
      </c>
      <c r="C4" s="1329"/>
      <c r="D4" s="1329"/>
      <c r="E4" s="1329"/>
      <c r="F4" s="1329"/>
      <c r="G4" s="1329"/>
      <c r="H4" s="1329"/>
      <c r="I4" s="1329"/>
      <c r="J4" s="1329"/>
      <c r="K4" s="1330"/>
    </row>
    <row r="5" spans="2:11" ht="16.5" thickBot="1" x14ac:dyDescent="0.3">
      <c r="B5" s="1331" t="s">
        <v>137</v>
      </c>
      <c r="C5" s="1334" t="s">
        <v>656</v>
      </c>
      <c r="D5" s="1334"/>
      <c r="E5" s="1334"/>
      <c r="F5" s="1334"/>
      <c r="G5" s="1056" t="s">
        <v>657</v>
      </c>
      <c r="H5" s="1056"/>
      <c r="I5" s="1056"/>
      <c r="J5" s="1056"/>
      <c r="K5" s="1100" t="s">
        <v>638</v>
      </c>
    </row>
    <row r="6" spans="2:11" ht="16.5" thickBot="1" x14ac:dyDescent="0.3">
      <c r="B6" s="1332"/>
      <c r="C6" s="1334" t="s">
        <v>639</v>
      </c>
      <c r="D6" s="1334"/>
      <c r="E6" s="1334" t="s">
        <v>640</v>
      </c>
      <c r="F6" s="1334"/>
      <c r="G6" s="1334" t="s">
        <v>639</v>
      </c>
      <c r="H6" s="1334"/>
      <c r="I6" s="1334" t="s">
        <v>640</v>
      </c>
      <c r="J6" s="1334"/>
      <c r="K6" s="1280"/>
    </row>
    <row r="7" spans="2:11" ht="35.25" customHeight="1" thickBot="1" x14ac:dyDescent="0.3">
      <c r="B7" s="1333"/>
      <c r="C7" s="1019" t="s">
        <v>406</v>
      </c>
      <c r="D7" s="1019" t="s">
        <v>730</v>
      </c>
      <c r="E7" s="1019" t="s">
        <v>406</v>
      </c>
      <c r="F7" s="1019" t="s">
        <v>731</v>
      </c>
      <c r="G7" s="1019" t="s">
        <v>406</v>
      </c>
      <c r="H7" s="1019" t="s">
        <v>729</v>
      </c>
      <c r="I7" s="1019" t="s">
        <v>406</v>
      </c>
      <c r="J7" s="1019" t="s">
        <v>641</v>
      </c>
      <c r="K7" s="1281"/>
    </row>
    <row r="8" spans="2:11" ht="16.5" thickBot="1" x14ac:dyDescent="0.3">
      <c r="B8" s="1018">
        <v>1</v>
      </c>
      <c r="C8" s="1019">
        <v>2</v>
      </c>
      <c r="D8" s="1019">
        <v>3</v>
      </c>
      <c r="E8" s="1019">
        <v>4</v>
      </c>
      <c r="F8" s="1019">
        <v>5</v>
      </c>
      <c r="G8" s="1019">
        <v>6</v>
      </c>
      <c r="H8" s="1019">
        <v>7</v>
      </c>
      <c r="I8" s="1019">
        <v>8</v>
      </c>
      <c r="J8" s="1019">
        <v>9</v>
      </c>
      <c r="K8" s="1021">
        <v>10</v>
      </c>
    </row>
    <row r="9" spans="2:11" ht="15.75" x14ac:dyDescent="0.25">
      <c r="B9" s="166" t="s">
        <v>351</v>
      </c>
      <c r="C9" s="718">
        <v>803111</v>
      </c>
      <c r="D9" s="718">
        <v>4600625</v>
      </c>
      <c r="E9" s="721">
        <v>329210</v>
      </c>
      <c r="F9" s="718">
        <v>5053658</v>
      </c>
      <c r="G9" s="895">
        <v>822968</v>
      </c>
      <c r="H9" s="906">
        <v>7162021</v>
      </c>
      <c r="I9" s="895">
        <v>351108</v>
      </c>
      <c r="J9" s="906">
        <v>7165782</v>
      </c>
      <c r="K9" s="950" t="s">
        <v>205</v>
      </c>
    </row>
    <row r="10" spans="2:11" ht="15.75" x14ac:dyDescent="0.25">
      <c r="B10" s="166" t="s">
        <v>352</v>
      </c>
      <c r="C10" s="718">
        <v>26325</v>
      </c>
      <c r="D10" s="718">
        <v>334875</v>
      </c>
      <c r="E10" s="721">
        <v>15799</v>
      </c>
      <c r="F10" s="718">
        <v>466391</v>
      </c>
      <c r="G10" s="895">
        <v>24248</v>
      </c>
      <c r="H10" s="906">
        <v>544890</v>
      </c>
      <c r="I10" s="895">
        <v>16903</v>
      </c>
      <c r="J10" s="906">
        <v>632288</v>
      </c>
      <c r="K10" s="861" t="s">
        <v>642</v>
      </c>
    </row>
    <row r="11" spans="2:11" ht="16.5" thickBot="1" x14ac:dyDescent="0.3">
      <c r="B11" s="951" t="s">
        <v>353</v>
      </c>
      <c r="C11" s="720">
        <v>89820</v>
      </c>
      <c r="D11" s="720">
        <v>422909</v>
      </c>
      <c r="E11" s="722">
        <v>47849</v>
      </c>
      <c r="F11" s="720">
        <v>1021483</v>
      </c>
      <c r="G11" s="952">
        <v>98774</v>
      </c>
      <c r="H11" s="1034">
        <v>444333</v>
      </c>
      <c r="I11" s="952">
        <v>53768</v>
      </c>
      <c r="J11" s="1034">
        <v>1102216</v>
      </c>
      <c r="K11" s="953" t="s">
        <v>643</v>
      </c>
    </row>
    <row r="12" spans="2:11" ht="16.5" thickBot="1" x14ac:dyDescent="0.3">
      <c r="B12" s="1020" t="s">
        <v>19</v>
      </c>
      <c r="C12" s="866">
        <f t="shared" ref="C12:J12" si="0">C9+C10+C11</f>
        <v>919256</v>
      </c>
      <c r="D12" s="866">
        <f t="shared" si="0"/>
        <v>5358409</v>
      </c>
      <c r="E12" s="865">
        <f t="shared" si="0"/>
        <v>392858</v>
      </c>
      <c r="F12" s="866">
        <f t="shared" si="0"/>
        <v>6541532</v>
      </c>
      <c r="G12" s="1037">
        <f t="shared" si="0"/>
        <v>945990</v>
      </c>
      <c r="H12" s="1044">
        <f t="shared" si="0"/>
        <v>8151244</v>
      </c>
      <c r="I12" s="1037">
        <f t="shared" si="0"/>
        <v>421779</v>
      </c>
      <c r="J12" s="1044">
        <f t="shared" si="0"/>
        <v>8900286</v>
      </c>
      <c r="K12" s="104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9C30-F70B-4685-BE52-F9D9595C837E}">
  <dimension ref="B3:P15"/>
  <sheetViews>
    <sheetView workbookViewId="0">
      <selection activeCell="L20" sqref="L20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6" ht="15.75" thickBot="1" x14ac:dyDescent="0.3"/>
    <row r="4" spans="2:16" ht="17.25" thickTop="1" thickBot="1" x14ac:dyDescent="0.3">
      <c r="B4" s="1289" t="s">
        <v>707</v>
      </c>
      <c r="C4" s="1289"/>
      <c r="D4" s="1289"/>
      <c r="E4" s="1289"/>
      <c r="F4" s="1289"/>
      <c r="G4" s="1289"/>
      <c r="H4" s="1289"/>
      <c r="I4" s="1289"/>
    </row>
    <row r="5" spans="2:16" ht="16.5" thickBot="1" x14ac:dyDescent="0.3">
      <c r="B5" s="1098" t="s">
        <v>137</v>
      </c>
      <c r="C5" s="1099" t="s">
        <v>644</v>
      </c>
      <c r="D5" s="1334" t="s">
        <v>659</v>
      </c>
      <c r="E5" s="1334"/>
      <c r="F5" s="1334" t="s">
        <v>658</v>
      </c>
      <c r="G5" s="1334"/>
      <c r="H5" s="1099" t="s">
        <v>1</v>
      </c>
      <c r="I5" s="1100"/>
    </row>
    <row r="6" spans="2:16" ht="15.75" x14ac:dyDescent="0.25">
      <c r="B6" s="1278"/>
      <c r="C6" s="1257"/>
      <c r="D6" s="1335" t="s">
        <v>406</v>
      </c>
      <c r="E6" s="1048" t="s">
        <v>727</v>
      </c>
      <c r="F6" s="1335" t="s">
        <v>406</v>
      </c>
      <c r="G6" s="1048" t="s">
        <v>727</v>
      </c>
      <c r="H6" s="1257"/>
      <c r="I6" s="1280"/>
    </row>
    <row r="7" spans="2:16" ht="16.5" thickBot="1" x14ac:dyDescent="0.3">
      <c r="B7" s="1093"/>
      <c r="C7" s="1094"/>
      <c r="D7" s="1336"/>
      <c r="E7" s="1049" t="s">
        <v>728</v>
      </c>
      <c r="F7" s="1336"/>
      <c r="G7" s="1049" t="s">
        <v>728</v>
      </c>
      <c r="H7" s="1094"/>
      <c r="I7" s="1281"/>
    </row>
    <row r="8" spans="2:16" ht="16.5" thickBot="1" x14ac:dyDescent="0.3">
      <c r="B8" s="960">
        <v>1</v>
      </c>
      <c r="C8" s="1019">
        <v>2</v>
      </c>
      <c r="D8" s="1019">
        <v>3</v>
      </c>
      <c r="E8" s="1019">
        <v>4</v>
      </c>
      <c r="F8" s="1022">
        <v>5</v>
      </c>
      <c r="G8" s="1022">
        <v>6</v>
      </c>
      <c r="H8" s="1022" t="s">
        <v>648</v>
      </c>
      <c r="I8" s="1021" t="s">
        <v>649</v>
      </c>
    </row>
    <row r="9" spans="2:16" ht="15.75" x14ac:dyDescent="0.25">
      <c r="B9" s="166" t="s">
        <v>351</v>
      </c>
      <c r="C9" s="963" t="s">
        <v>732</v>
      </c>
      <c r="D9" s="718">
        <v>4491954</v>
      </c>
      <c r="E9" s="718">
        <v>4904151</v>
      </c>
      <c r="F9" s="721">
        <v>4933301</v>
      </c>
      <c r="G9" s="721">
        <v>6955202</v>
      </c>
      <c r="H9" s="965">
        <f t="shared" ref="H9:I11" si="0">F9/D9*100</f>
        <v>109.82527870944358</v>
      </c>
      <c r="I9" s="1038">
        <f t="shared" si="0"/>
        <v>141.82275382629939</v>
      </c>
      <c r="K9" s="53"/>
      <c r="L9" s="53"/>
      <c r="M9" s="53"/>
      <c r="N9" s="53"/>
      <c r="O9" s="1023"/>
      <c r="P9" s="1023"/>
    </row>
    <row r="10" spans="2:16" ht="16.5" thickBot="1" x14ac:dyDescent="0.3">
      <c r="B10" s="951" t="s">
        <v>352</v>
      </c>
      <c r="C10" s="12" t="s">
        <v>717</v>
      </c>
      <c r="D10" s="720">
        <v>32043129</v>
      </c>
      <c r="E10" s="720">
        <v>47821855</v>
      </c>
      <c r="F10" s="722">
        <v>35799975</v>
      </c>
      <c r="G10" s="722">
        <v>81496428</v>
      </c>
      <c r="H10" s="981">
        <f t="shared" si="0"/>
        <v>111.72434190181615</v>
      </c>
      <c r="I10" s="1039">
        <f t="shared" si="0"/>
        <v>170.41670173605772</v>
      </c>
      <c r="K10" s="53"/>
      <c r="L10" s="53"/>
      <c r="M10" s="53"/>
      <c r="N10" s="53"/>
      <c r="O10" s="1023"/>
      <c r="P10" s="1023"/>
    </row>
    <row r="11" spans="2:16" ht="16.5" thickBot="1" x14ac:dyDescent="0.3">
      <c r="B11" s="1269" t="s">
        <v>19</v>
      </c>
      <c r="C11" s="1270"/>
      <c r="D11" s="866">
        <f>D9+D10</f>
        <v>36535083</v>
      </c>
      <c r="E11" s="866">
        <f>E9+E10</f>
        <v>52726006</v>
      </c>
      <c r="F11" s="865">
        <f>F9+F10</f>
        <v>40733276</v>
      </c>
      <c r="G11" s="865">
        <f>G9+G10</f>
        <v>88451630</v>
      </c>
      <c r="H11" s="1046">
        <f t="shared" si="0"/>
        <v>111.49085387324835</v>
      </c>
      <c r="I11" s="1047">
        <f t="shared" si="0"/>
        <v>167.75712159953858</v>
      </c>
      <c r="K11" s="53"/>
      <c r="L11" s="53"/>
      <c r="M11" s="53"/>
      <c r="N11" s="53"/>
      <c r="O11" s="1023"/>
      <c r="P11" s="1023"/>
    </row>
    <row r="13" spans="2:16" x14ac:dyDescent="0.25">
      <c r="B13" s="315" t="s">
        <v>718</v>
      </c>
    </row>
    <row r="14" spans="2:16" x14ac:dyDescent="0.25">
      <c r="B14" s="817"/>
    </row>
    <row r="15" spans="2:16" x14ac:dyDescent="0.25">
      <c r="B15" s="958"/>
    </row>
  </sheetData>
  <mergeCells count="9">
    <mergeCell ref="B11:C11"/>
    <mergeCell ref="B5:B7"/>
    <mergeCell ref="B4:I4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pageSetup paperSize="9" orientation="portrait" r:id="rId1"/>
  <ignoredErrors>
    <ignoredError sqref="E7 G7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09F0-3583-40B1-876E-EDF633C22504}">
  <dimension ref="B3:K18"/>
  <sheetViews>
    <sheetView workbookViewId="0">
      <selection activeCell="G24" sqref="G24"/>
    </sheetView>
  </sheetViews>
  <sheetFormatPr defaultRowHeight="15" x14ac:dyDescent="0.25"/>
  <cols>
    <col min="2" max="2" width="10.5703125" customWidth="1"/>
    <col min="3" max="3" width="14.7109375" customWidth="1"/>
    <col min="4" max="4" width="17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3.85546875" customWidth="1"/>
  </cols>
  <sheetData>
    <row r="3" spans="2:11" ht="15.75" thickBot="1" x14ac:dyDescent="0.3"/>
    <row r="4" spans="2:11" ht="17.25" thickTop="1" thickBot="1" x14ac:dyDescent="0.3">
      <c r="B4" s="1328" t="s">
        <v>708</v>
      </c>
      <c r="C4" s="1329"/>
      <c r="D4" s="1329"/>
      <c r="E4" s="1329"/>
      <c r="F4" s="1329"/>
      <c r="G4" s="1329"/>
      <c r="H4" s="1329"/>
      <c r="I4" s="1329"/>
      <c r="J4" s="1329"/>
      <c r="K4" s="1330"/>
    </row>
    <row r="5" spans="2:11" ht="16.5" thickBot="1" x14ac:dyDescent="0.3">
      <c r="B5" s="1331" t="s">
        <v>137</v>
      </c>
      <c r="C5" s="1334" t="s">
        <v>737</v>
      </c>
      <c r="D5" s="1334"/>
      <c r="E5" s="1334"/>
      <c r="F5" s="1334"/>
      <c r="G5" s="1056" t="s">
        <v>657</v>
      </c>
      <c r="H5" s="1056"/>
      <c r="I5" s="1056"/>
      <c r="J5" s="1056"/>
      <c r="K5" s="1100" t="s">
        <v>638</v>
      </c>
    </row>
    <row r="6" spans="2:11" ht="16.5" thickBot="1" x14ac:dyDescent="0.3">
      <c r="B6" s="1332"/>
      <c r="C6" s="1334" t="s">
        <v>645</v>
      </c>
      <c r="D6" s="1334"/>
      <c r="E6" s="1334" t="s">
        <v>733</v>
      </c>
      <c r="F6" s="1334"/>
      <c r="G6" s="1334" t="s">
        <v>645</v>
      </c>
      <c r="H6" s="1334"/>
      <c r="I6" s="1334" t="s">
        <v>646</v>
      </c>
      <c r="J6" s="1334"/>
      <c r="K6" s="1280"/>
    </row>
    <row r="7" spans="2:11" ht="33.75" customHeight="1" thickBot="1" x14ac:dyDescent="0.3">
      <c r="B7" s="1333"/>
      <c r="C7" s="1019" t="s">
        <v>406</v>
      </c>
      <c r="D7" s="1019" t="s">
        <v>734</v>
      </c>
      <c r="E7" s="1019" t="s">
        <v>406</v>
      </c>
      <c r="F7" s="1019" t="s">
        <v>653</v>
      </c>
      <c r="G7" s="1019" t="s">
        <v>406</v>
      </c>
      <c r="H7" s="1019" t="s">
        <v>729</v>
      </c>
      <c r="I7" s="1019" t="s">
        <v>406</v>
      </c>
      <c r="J7" s="1019" t="s">
        <v>641</v>
      </c>
      <c r="K7" s="1281"/>
    </row>
    <row r="8" spans="2:11" ht="16.5" thickBot="1" x14ac:dyDescent="0.3">
      <c r="B8" s="1018">
        <v>1</v>
      </c>
      <c r="C8" s="1019">
        <v>2</v>
      </c>
      <c r="D8" s="1019">
        <v>3</v>
      </c>
      <c r="E8" s="1019">
        <v>4</v>
      </c>
      <c r="F8" s="1019">
        <v>5</v>
      </c>
      <c r="G8" s="1019">
        <v>6</v>
      </c>
      <c r="H8" s="1019">
        <v>7</v>
      </c>
      <c r="I8" s="1019">
        <v>8</v>
      </c>
      <c r="J8" s="1019">
        <v>9</v>
      </c>
      <c r="K8" s="1021">
        <v>10</v>
      </c>
    </row>
    <row r="9" spans="2:11" ht="15.75" x14ac:dyDescent="0.25">
      <c r="B9" s="166" t="s">
        <v>351</v>
      </c>
      <c r="C9" s="718">
        <v>469968</v>
      </c>
      <c r="D9" s="718">
        <v>278359</v>
      </c>
      <c r="E9" s="721">
        <v>48611</v>
      </c>
      <c r="F9" s="718">
        <v>61685</v>
      </c>
      <c r="G9" s="895">
        <v>455401</v>
      </c>
      <c r="H9" s="906">
        <v>360187</v>
      </c>
      <c r="I9" s="895">
        <v>52638</v>
      </c>
      <c r="J9" s="906">
        <v>75030</v>
      </c>
      <c r="K9" s="950" t="s">
        <v>205</v>
      </c>
    </row>
    <row r="10" spans="2:11" ht="15.75" x14ac:dyDescent="0.25">
      <c r="B10" s="166" t="s">
        <v>352</v>
      </c>
      <c r="C10" s="718">
        <v>26806</v>
      </c>
      <c r="D10" s="718">
        <v>15471</v>
      </c>
      <c r="E10" s="721">
        <v>1684</v>
      </c>
      <c r="F10" s="718">
        <v>1632</v>
      </c>
      <c r="G10" s="895">
        <v>31167</v>
      </c>
      <c r="H10" s="906">
        <v>26311</v>
      </c>
      <c r="I10" s="895">
        <v>2433</v>
      </c>
      <c r="J10" s="906">
        <v>8900</v>
      </c>
      <c r="K10" s="861" t="s">
        <v>642</v>
      </c>
    </row>
    <row r="11" spans="2:11" ht="16.5" thickBot="1" x14ac:dyDescent="0.3">
      <c r="B11" s="951" t="s">
        <v>353</v>
      </c>
      <c r="C11" s="720">
        <v>83283</v>
      </c>
      <c r="D11" s="720">
        <v>39579</v>
      </c>
      <c r="E11" s="722">
        <v>10750</v>
      </c>
      <c r="F11" s="720">
        <v>4339</v>
      </c>
      <c r="G11" s="952">
        <v>69864</v>
      </c>
      <c r="H11" s="1034">
        <v>50449</v>
      </c>
      <c r="I11" s="952">
        <v>57602</v>
      </c>
      <c r="J11" s="1034">
        <v>6177</v>
      </c>
      <c r="K11" s="953" t="s">
        <v>643</v>
      </c>
    </row>
    <row r="12" spans="2:11" ht="16.5" thickBot="1" x14ac:dyDescent="0.3">
      <c r="B12" s="1020" t="s">
        <v>19</v>
      </c>
      <c r="C12" s="866">
        <f t="shared" ref="C12:J12" si="0">SUM(C9:C11)</f>
        <v>580057</v>
      </c>
      <c r="D12" s="866">
        <f t="shared" si="0"/>
        <v>333409</v>
      </c>
      <c r="E12" s="865">
        <f t="shared" si="0"/>
        <v>61045</v>
      </c>
      <c r="F12" s="866">
        <f t="shared" si="0"/>
        <v>67656</v>
      </c>
      <c r="G12" s="1037">
        <f t="shared" si="0"/>
        <v>556432</v>
      </c>
      <c r="H12" s="1044">
        <f t="shared" si="0"/>
        <v>436947</v>
      </c>
      <c r="I12" s="1037">
        <f t="shared" si="0"/>
        <v>112673</v>
      </c>
      <c r="J12" s="1044">
        <f t="shared" si="0"/>
        <v>90107</v>
      </c>
      <c r="K12" s="1045"/>
    </row>
    <row r="14" spans="2:11" x14ac:dyDescent="0.25">
      <c r="B14" s="315" t="s">
        <v>736</v>
      </c>
    </row>
    <row r="15" spans="2:11" x14ac:dyDescent="0.25">
      <c r="C15" s="53"/>
      <c r="D15" s="53"/>
      <c r="E15" s="53"/>
      <c r="F15" s="53"/>
      <c r="G15" s="53"/>
      <c r="H15" s="53"/>
      <c r="I15" s="53"/>
      <c r="J15" s="53"/>
    </row>
    <row r="16" spans="2:11" x14ac:dyDescent="0.25">
      <c r="C16" s="53"/>
      <c r="D16" s="53"/>
      <c r="E16" s="53"/>
      <c r="F16" s="53"/>
      <c r="G16" s="53"/>
      <c r="H16" s="53"/>
      <c r="I16" s="53"/>
      <c r="J16" s="53"/>
    </row>
    <row r="17" spans="3:10" x14ac:dyDescent="0.25">
      <c r="C17" s="53"/>
      <c r="D17" s="53"/>
      <c r="E17" s="53"/>
      <c r="F17" s="53"/>
      <c r="G17" s="53"/>
      <c r="H17" s="53"/>
      <c r="I17" s="53"/>
      <c r="J17" s="53"/>
    </row>
    <row r="18" spans="3:10" x14ac:dyDescent="0.25">
      <c r="C18" s="53"/>
      <c r="D18" s="53"/>
      <c r="E18" s="53"/>
      <c r="F18" s="53"/>
      <c r="G18" s="53"/>
      <c r="H18" s="53"/>
      <c r="I18" s="53"/>
      <c r="J18" s="53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 D12:J12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3:L11"/>
  <sheetViews>
    <sheetView workbookViewId="0">
      <selection activeCell="D14" sqref="D14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5.28515625" style="2" customWidth="1"/>
    <col min="12" max="12" width="13.42578125" style="2" customWidth="1"/>
    <col min="13" max="16384" width="9.140625" style="2"/>
  </cols>
  <sheetData>
    <row r="3" spans="2:12" ht="16.5" thickBot="1" x14ac:dyDescent="0.3">
      <c r="L3" s="795" t="s">
        <v>536</v>
      </c>
    </row>
    <row r="4" spans="2:12" ht="16.5" customHeight="1" thickTop="1" thickBot="1" x14ac:dyDescent="0.3">
      <c r="B4" s="1095" t="s">
        <v>604</v>
      </c>
      <c r="C4" s="1096"/>
      <c r="D4" s="1096"/>
      <c r="E4" s="1096"/>
      <c r="F4" s="1096"/>
      <c r="G4" s="1096"/>
      <c r="H4" s="1096"/>
      <c r="I4" s="1096"/>
      <c r="J4" s="1096"/>
      <c r="K4" s="1096"/>
      <c r="L4" s="1097"/>
    </row>
    <row r="5" spans="2:12" x14ac:dyDescent="0.25">
      <c r="B5" s="1098" t="s">
        <v>137</v>
      </c>
      <c r="C5" s="1099" t="s">
        <v>0</v>
      </c>
      <c r="D5" s="1099" t="s">
        <v>321</v>
      </c>
      <c r="E5" s="1099"/>
      <c r="F5" s="1099"/>
      <c r="G5" s="1099" t="s">
        <v>530</v>
      </c>
      <c r="H5" s="1099"/>
      <c r="I5" s="1099"/>
      <c r="J5" s="1099" t="s">
        <v>663</v>
      </c>
      <c r="K5" s="1099"/>
      <c r="L5" s="1100"/>
    </row>
    <row r="6" spans="2:12" ht="36.75" customHeight="1" thickBot="1" x14ac:dyDescent="0.3">
      <c r="B6" s="1093"/>
      <c r="C6" s="1094"/>
      <c r="D6" s="788" t="s">
        <v>47</v>
      </c>
      <c r="E6" s="788" t="s">
        <v>534</v>
      </c>
      <c r="F6" s="788" t="s">
        <v>535</v>
      </c>
      <c r="G6" s="788" t="s">
        <v>47</v>
      </c>
      <c r="H6" s="788" t="s">
        <v>534</v>
      </c>
      <c r="I6" s="788" t="s">
        <v>535</v>
      </c>
      <c r="J6" s="788" t="s">
        <v>47</v>
      </c>
      <c r="K6" s="788" t="s">
        <v>534</v>
      </c>
      <c r="L6" s="789" t="s">
        <v>535</v>
      </c>
    </row>
    <row r="7" spans="2:12" ht="16.5" thickBot="1" x14ac:dyDescent="0.3">
      <c r="B7" s="688">
        <v>1</v>
      </c>
      <c r="C7" s="681">
        <v>2</v>
      </c>
      <c r="D7" s="681">
        <v>3</v>
      </c>
      <c r="E7" s="681">
        <v>4</v>
      </c>
      <c r="F7" s="681">
        <v>5</v>
      </c>
      <c r="G7" s="681">
        <v>6</v>
      </c>
      <c r="H7" s="681">
        <v>7</v>
      </c>
      <c r="I7" s="681">
        <v>8</v>
      </c>
      <c r="J7" s="681">
        <v>9</v>
      </c>
      <c r="K7" s="681">
        <v>10</v>
      </c>
      <c r="L7" s="701">
        <v>11</v>
      </c>
    </row>
    <row r="8" spans="2:12" x14ac:dyDescent="0.25">
      <c r="B8" s="796" t="s">
        <v>351</v>
      </c>
      <c r="C8" s="790" t="s">
        <v>538</v>
      </c>
      <c r="D8" s="731">
        <v>1</v>
      </c>
      <c r="E8" s="731">
        <v>2.2000000000000002</v>
      </c>
      <c r="F8" s="731">
        <v>3.3</v>
      </c>
      <c r="G8" s="731">
        <v>1</v>
      </c>
      <c r="H8" s="731">
        <v>2.1</v>
      </c>
      <c r="I8" s="731">
        <v>3.6</v>
      </c>
      <c r="J8" s="731">
        <v>1</v>
      </c>
      <c r="K8" s="731">
        <v>2.1</v>
      </c>
      <c r="L8" s="797">
        <v>3.6</v>
      </c>
    </row>
    <row r="9" spans="2:12" ht="31.5" x14ac:dyDescent="0.25">
      <c r="B9" s="793" t="s">
        <v>352</v>
      </c>
      <c r="C9" s="800" t="s">
        <v>537</v>
      </c>
      <c r="D9" s="687">
        <v>4</v>
      </c>
      <c r="E9" s="687">
        <v>5.9</v>
      </c>
      <c r="F9" s="687">
        <v>6.3</v>
      </c>
      <c r="G9" s="687">
        <v>4</v>
      </c>
      <c r="H9" s="687">
        <v>5.3</v>
      </c>
      <c r="I9" s="687">
        <v>6.7</v>
      </c>
      <c r="J9" s="687">
        <v>4</v>
      </c>
      <c r="K9" s="687">
        <v>5.2</v>
      </c>
      <c r="L9" s="794">
        <v>6.5</v>
      </c>
    </row>
    <row r="10" spans="2:12" ht="16.5" thickBot="1" x14ac:dyDescent="0.3">
      <c r="B10" s="798" t="s">
        <v>353</v>
      </c>
      <c r="C10" s="726" t="s">
        <v>539</v>
      </c>
      <c r="D10" s="719">
        <v>10</v>
      </c>
      <c r="E10" s="719">
        <v>91.9</v>
      </c>
      <c r="F10" s="719">
        <v>90.4</v>
      </c>
      <c r="G10" s="719">
        <v>10</v>
      </c>
      <c r="H10" s="719">
        <v>92.6</v>
      </c>
      <c r="I10" s="719">
        <v>89.7</v>
      </c>
      <c r="J10" s="719">
        <v>10</v>
      </c>
      <c r="K10" s="719">
        <v>92.7</v>
      </c>
      <c r="L10" s="799">
        <v>89.9</v>
      </c>
    </row>
    <row r="11" spans="2:12" ht="21.75" customHeight="1" thickBot="1" x14ac:dyDescent="0.3">
      <c r="B11" s="1093" t="s">
        <v>19</v>
      </c>
      <c r="C11" s="1094"/>
      <c r="D11" s="788">
        <f t="shared" ref="D11:L11" si="0">SUM(D8:D10)</f>
        <v>15</v>
      </c>
      <c r="E11" s="788">
        <f t="shared" si="0"/>
        <v>100</v>
      </c>
      <c r="F11" s="788">
        <f t="shared" si="0"/>
        <v>100</v>
      </c>
      <c r="G11" s="788">
        <f t="shared" si="0"/>
        <v>15</v>
      </c>
      <c r="H11" s="788">
        <f t="shared" si="0"/>
        <v>100</v>
      </c>
      <c r="I11" s="788">
        <f t="shared" si="0"/>
        <v>100</v>
      </c>
      <c r="J11" s="788">
        <f t="shared" si="0"/>
        <v>15</v>
      </c>
      <c r="K11" s="791">
        <f t="shared" si="0"/>
        <v>100</v>
      </c>
      <c r="L11" s="792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247BF-E72B-40E3-A14A-3379D8912F2A}">
  <dimension ref="B2:K20"/>
  <sheetViews>
    <sheetView workbookViewId="0">
      <selection activeCell="J24" sqref="J24"/>
    </sheetView>
  </sheetViews>
  <sheetFormatPr defaultRowHeight="15" x14ac:dyDescent="0.25"/>
  <cols>
    <col min="2" max="2" width="9.5703125" customWidth="1"/>
    <col min="3" max="3" width="10.140625" bestFit="1" customWidth="1"/>
    <col min="4" max="4" width="13.28515625" customWidth="1"/>
    <col min="5" max="5" width="10.28515625" customWidth="1"/>
    <col min="6" max="6" width="12.28515625" customWidth="1"/>
    <col min="7" max="7" width="10.140625" customWidth="1"/>
    <col min="8" max="8" width="12.7109375" customWidth="1"/>
    <col min="9" max="9" width="9.85546875" customWidth="1"/>
    <col min="10" max="10" width="13.28515625" customWidth="1"/>
    <col min="11" max="11" width="15.28515625" customWidth="1"/>
  </cols>
  <sheetData>
    <row r="2" spans="2:11" ht="18" customHeight="1" x14ac:dyDescent="0.25"/>
    <row r="3" spans="2:11" ht="16.5" thickBot="1" x14ac:dyDescent="0.3">
      <c r="G3" s="905"/>
    </row>
    <row r="4" spans="2:11" ht="17.25" thickTop="1" thickBot="1" x14ac:dyDescent="0.3">
      <c r="B4" s="1328" t="s">
        <v>709</v>
      </c>
      <c r="C4" s="1329"/>
      <c r="D4" s="1329"/>
      <c r="E4" s="1329"/>
      <c r="F4" s="1329"/>
      <c r="G4" s="1329"/>
      <c r="H4" s="1329"/>
      <c r="I4" s="1329"/>
      <c r="J4" s="1329"/>
      <c r="K4" s="1330"/>
    </row>
    <row r="5" spans="2:11" ht="16.5" thickBot="1" x14ac:dyDescent="0.3">
      <c r="B5" s="1331" t="s">
        <v>137</v>
      </c>
      <c r="C5" s="1334" t="s">
        <v>737</v>
      </c>
      <c r="D5" s="1334"/>
      <c r="E5" s="1334"/>
      <c r="F5" s="1334"/>
      <c r="G5" s="1056" t="s">
        <v>657</v>
      </c>
      <c r="H5" s="1056"/>
      <c r="I5" s="1056"/>
      <c r="J5" s="1056"/>
      <c r="K5" s="1100" t="s">
        <v>638</v>
      </c>
    </row>
    <row r="6" spans="2:11" ht="16.5" thickBot="1" x14ac:dyDescent="0.3">
      <c r="B6" s="1332"/>
      <c r="C6" s="1334" t="s">
        <v>645</v>
      </c>
      <c r="D6" s="1334"/>
      <c r="E6" s="1334" t="s">
        <v>733</v>
      </c>
      <c r="F6" s="1334"/>
      <c r="G6" s="1334" t="s">
        <v>645</v>
      </c>
      <c r="H6" s="1334"/>
      <c r="I6" s="1334" t="s">
        <v>646</v>
      </c>
      <c r="J6" s="1334"/>
      <c r="K6" s="1280"/>
    </row>
    <row r="7" spans="2:11" ht="32.25" thickBot="1" x14ac:dyDescent="0.3">
      <c r="B7" s="1333"/>
      <c r="C7" s="1019" t="s">
        <v>406</v>
      </c>
      <c r="D7" s="1019" t="s">
        <v>729</v>
      </c>
      <c r="E7" s="1019" t="s">
        <v>406</v>
      </c>
      <c r="F7" s="1019" t="s">
        <v>641</v>
      </c>
      <c r="G7" s="1019" t="s">
        <v>406</v>
      </c>
      <c r="H7" s="1019" t="s">
        <v>729</v>
      </c>
      <c r="I7" s="1019" t="s">
        <v>406</v>
      </c>
      <c r="J7" s="1019" t="s">
        <v>641</v>
      </c>
      <c r="K7" s="1281"/>
    </row>
    <row r="8" spans="2:11" ht="16.5" thickBot="1" x14ac:dyDescent="0.3">
      <c r="B8" s="1018">
        <v>1</v>
      </c>
      <c r="C8" s="1019">
        <v>2</v>
      </c>
      <c r="D8" s="1019">
        <v>3</v>
      </c>
      <c r="E8" s="1019">
        <v>4</v>
      </c>
      <c r="F8" s="1019">
        <v>5</v>
      </c>
      <c r="G8" s="1019">
        <v>6</v>
      </c>
      <c r="H8" s="1019">
        <v>7</v>
      </c>
      <c r="I8" s="1019">
        <v>8</v>
      </c>
      <c r="J8" s="1019">
        <v>9</v>
      </c>
      <c r="K8" s="1021">
        <v>10</v>
      </c>
    </row>
    <row r="9" spans="2:11" ht="15.75" x14ac:dyDescent="0.25">
      <c r="B9" s="166" t="s">
        <v>351</v>
      </c>
      <c r="C9" s="718">
        <v>538363</v>
      </c>
      <c r="D9" s="718">
        <v>243763</v>
      </c>
      <c r="E9" s="721">
        <v>19702</v>
      </c>
      <c r="F9" s="718">
        <v>8723</v>
      </c>
      <c r="G9" s="895">
        <v>881169</v>
      </c>
      <c r="H9" s="906">
        <v>475641</v>
      </c>
      <c r="I9" s="895">
        <v>39005</v>
      </c>
      <c r="J9" s="906">
        <v>23532</v>
      </c>
      <c r="K9" s="950" t="s">
        <v>205</v>
      </c>
    </row>
    <row r="10" spans="2:11" ht="15.75" x14ac:dyDescent="0.25">
      <c r="B10" s="166" t="s">
        <v>352</v>
      </c>
      <c r="C10" s="718">
        <v>12730</v>
      </c>
      <c r="D10" s="718">
        <v>3343</v>
      </c>
      <c r="E10" s="721">
        <v>353</v>
      </c>
      <c r="F10" s="718">
        <v>163</v>
      </c>
      <c r="G10" s="895">
        <v>32740</v>
      </c>
      <c r="H10" s="906">
        <v>16319</v>
      </c>
      <c r="I10" s="895">
        <v>848</v>
      </c>
      <c r="J10" s="906">
        <v>513</v>
      </c>
      <c r="K10" s="861" t="s">
        <v>642</v>
      </c>
    </row>
    <row r="11" spans="2:11" ht="16.5" thickBot="1" x14ac:dyDescent="0.3">
      <c r="B11" s="951" t="s">
        <v>353</v>
      </c>
      <c r="C11" s="720">
        <v>87330</v>
      </c>
      <c r="D11" s="720">
        <v>18958</v>
      </c>
      <c r="E11" s="722">
        <v>7124</v>
      </c>
      <c r="F11" s="720">
        <v>2049</v>
      </c>
      <c r="G11" s="952">
        <v>87613</v>
      </c>
      <c r="H11" s="1034">
        <v>30773</v>
      </c>
      <c r="I11" s="952">
        <v>8544</v>
      </c>
      <c r="J11" s="1034">
        <v>1465</v>
      </c>
      <c r="K11" s="953" t="s">
        <v>643</v>
      </c>
    </row>
    <row r="12" spans="2:11" ht="16.5" thickBot="1" x14ac:dyDescent="0.3">
      <c r="B12" s="1020" t="s">
        <v>19</v>
      </c>
      <c r="C12" s="866">
        <f t="shared" ref="C12:J12" si="0">C9+C10+C11</f>
        <v>638423</v>
      </c>
      <c r="D12" s="866">
        <f t="shared" si="0"/>
        <v>266064</v>
      </c>
      <c r="E12" s="865">
        <f t="shared" si="0"/>
        <v>27179</v>
      </c>
      <c r="F12" s="866">
        <f t="shared" si="0"/>
        <v>10935</v>
      </c>
      <c r="G12" s="1037">
        <f t="shared" si="0"/>
        <v>1001522</v>
      </c>
      <c r="H12" s="1044">
        <f t="shared" si="0"/>
        <v>522733</v>
      </c>
      <c r="I12" s="1037">
        <f t="shared" si="0"/>
        <v>48397</v>
      </c>
      <c r="J12" s="1044">
        <f t="shared" si="0"/>
        <v>25510</v>
      </c>
      <c r="K12" s="1045"/>
    </row>
    <row r="14" spans="2:11" x14ac:dyDescent="0.25">
      <c r="B14" s="315" t="s">
        <v>740</v>
      </c>
    </row>
    <row r="17" spans="2:9" x14ac:dyDescent="0.25">
      <c r="B17" s="53"/>
      <c r="C17" s="53"/>
      <c r="D17" s="53"/>
      <c r="E17" s="53"/>
      <c r="F17" s="53"/>
      <c r="G17" s="53"/>
      <c r="H17" s="53"/>
      <c r="I17" s="53"/>
    </row>
    <row r="18" spans="2:9" x14ac:dyDescent="0.25">
      <c r="B18" s="53"/>
      <c r="C18" s="53"/>
      <c r="D18" s="1023"/>
      <c r="E18" s="1023"/>
      <c r="F18" s="53"/>
      <c r="G18" s="53"/>
      <c r="H18" s="1023"/>
      <c r="I18" s="1023"/>
    </row>
    <row r="19" spans="2:9" x14ac:dyDescent="0.25">
      <c r="B19" s="53"/>
      <c r="C19" s="53"/>
      <c r="D19" s="53"/>
      <c r="E19" s="53"/>
      <c r="F19" s="53"/>
      <c r="G19" s="53"/>
      <c r="H19" s="53"/>
      <c r="I19" s="53"/>
    </row>
    <row r="20" spans="2:9" x14ac:dyDescent="0.25">
      <c r="B20" s="53"/>
      <c r="C20" s="53"/>
      <c r="D20" s="53"/>
      <c r="E20" s="53"/>
      <c r="F20" s="53"/>
      <c r="G20" s="53"/>
      <c r="H20" s="53"/>
      <c r="I20" s="53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2B4F-A29A-40FC-AE08-58EBB24A9E1D}">
  <dimension ref="B3:I17"/>
  <sheetViews>
    <sheetView workbookViewId="0">
      <selection activeCell="D14" sqref="D14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959"/>
      <c r="I3" s="905"/>
    </row>
    <row r="4" spans="2:9" ht="16.5" thickBot="1" x14ac:dyDescent="0.3">
      <c r="B4" s="1282" t="s">
        <v>710</v>
      </c>
      <c r="C4" s="1283"/>
      <c r="D4" s="1283"/>
      <c r="E4" s="1283"/>
      <c r="F4" s="1283"/>
      <c r="G4" s="1283"/>
      <c r="H4" s="1283"/>
      <c r="I4" s="1284"/>
    </row>
    <row r="5" spans="2:9" ht="15.75" x14ac:dyDescent="0.25">
      <c r="B5" s="1098" t="s">
        <v>137</v>
      </c>
      <c r="C5" s="1099" t="s">
        <v>90</v>
      </c>
      <c r="D5" s="1099" t="s">
        <v>659</v>
      </c>
      <c r="E5" s="1099"/>
      <c r="F5" s="1099" t="s">
        <v>658</v>
      </c>
      <c r="G5" s="1099"/>
      <c r="H5" s="1099" t="s">
        <v>1</v>
      </c>
      <c r="I5" s="1100"/>
    </row>
    <row r="6" spans="2:9" ht="32.25" thickBot="1" x14ac:dyDescent="0.3">
      <c r="B6" s="1093"/>
      <c r="C6" s="1094"/>
      <c r="D6" s="914" t="s">
        <v>406</v>
      </c>
      <c r="E6" s="914" t="s">
        <v>641</v>
      </c>
      <c r="F6" s="914" t="s">
        <v>406</v>
      </c>
      <c r="G6" s="914" t="s">
        <v>647</v>
      </c>
      <c r="H6" s="1094"/>
      <c r="I6" s="1281"/>
    </row>
    <row r="7" spans="2:9" ht="16.5" thickBot="1" x14ac:dyDescent="0.3">
      <c r="B7" s="960">
        <v>1</v>
      </c>
      <c r="C7" s="914">
        <v>2</v>
      </c>
      <c r="D7" s="914">
        <v>3</v>
      </c>
      <c r="E7" s="914">
        <v>4</v>
      </c>
      <c r="F7" s="919">
        <v>5</v>
      </c>
      <c r="G7" s="919">
        <v>6</v>
      </c>
      <c r="H7" s="919" t="s">
        <v>648</v>
      </c>
      <c r="I7" s="918" t="s">
        <v>649</v>
      </c>
    </row>
    <row r="8" spans="2:9" ht="15.95" customHeight="1" x14ac:dyDescent="0.25">
      <c r="B8" s="961" t="s">
        <v>351</v>
      </c>
      <c r="C8" s="790" t="s">
        <v>650</v>
      </c>
      <c r="D8" s="978">
        <v>2</v>
      </c>
      <c r="E8" s="728">
        <v>258</v>
      </c>
      <c r="F8" s="980">
        <v>14</v>
      </c>
      <c r="G8" s="744">
        <v>3701</v>
      </c>
      <c r="H8" s="962">
        <f>F8/D8*100</f>
        <v>700</v>
      </c>
      <c r="I8" s="1017">
        <f>G8/E8*100</f>
        <v>1434.4961240310076</v>
      </c>
    </row>
    <row r="9" spans="2:9" ht="15.95" customHeight="1" x14ac:dyDescent="0.25">
      <c r="B9" s="166" t="s">
        <v>352</v>
      </c>
      <c r="C9" s="963" t="s">
        <v>651</v>
      </c>
      <c r="D9" s="964">
        <v>122712</v>
      </c>
      <c r="E9" s="718">
        <v>6069936</v>
      </c>
      <c r="F9" s="965">
        <v>136492</v>
      </c>
      <c r="G9" s="721">
        <v>6728290</v>
      </c>
      <c r="H9" s="966">
        <f t="shared" ref="H9:I11" si="0">F9/D9*100</f>
        <v>111.22954560271204</v>
      </c>
      <c r="I9" s="967">
        <f t="shared" si="0"/>
        <v>110.84614401206207</v>
      </c>
    </row>
    <row r="10" spans="2:9" ht="15.95" customHeight="1" thickBot="1" x14ac:dyDescent="0.3">
      <c r="B10" s="951" t="s">
        <v>353</v>
      </c>
      <c r="C10" s="726" t="s">
        <v>652</v>
      </c>
      <c r="D10" s="979">
        <v>97</v>
      </c>
      <c r="E10" s="720">
        <v>6934</v>
      </c>
      <c r="F10" s="981">
        <v>104</v>
      </c>
      <c r="G10" s="722">
        <v>16463</v>
      </c>
      <c r="H10" s="968">
        <f t="shared" si="0"/>
        <v>107.21649484536083</v>
      </c>
      <c r="I10" s="969">
        <f>G10/E10*100</f>
        <v>237.42428612633398</v>
      </c>
    </row>
    <row r="11" spans="2:9" ht="15.95" customHeight="1" thickBot="1" x14ac:dyDescent="0.3">
      <c r="B11" s="1269" t="s">
        <v>19</v>
      </c>
      <c r="C11" s="1270"/>
      <c r="D11" s="947">
        <f>SUM(D8:D10)</f>
        <v>122811</v>
      </c>
      <c r="E11" s="175">
        <f t="shared" ref="E11:G11" si="1">SUM(E8:E10)</f>
        <v>6077128</v>
      </c>
      <c r="F11" s="947">
        <f t="shared" si="1"/>
        <v>136610</v>
      </c>
      <c r="G11" s="175">
        <f t="shared" si="1"/>
        <v>6748454</v>
      </c>
      <c r="H11" s="970">
        <f t="shared" si="0"/>
        <v>111.23596420516077</v>
      </c>
      <c r="I11" s="78">
        <f t="shared" si="0"/>
        <v>111.0467641951922</v>
      </c>
    </row>
    <row r="14" spans="2:9" x14ac:dyDescent="0.25">
      <c r="D14" s="1023"/>
      <c r="E14" s="1023"/>
      <c r="F14" s="1023"/>
      <c r="G14" s="53"/>
      <c r="H14" s="1023"/>
      <c r="I14" s="53"/>
    </row>
    <row r="15" spans="2:9" x14ac:dyDescent="0.25">
      <c r="D15" s="53"/>
      <c r="E15" s="53"/>
      <c r="F15" s="53"/>
      <c r="G15" s="53"/>
      <c r="H15" s="1023"/>
      <c r="I15" s="1023"/>
    </row>
    <row r="16" spans="2:9" x14ac:dyDescent="0.25">
      <c r="D16" s="1023"/>
      <c r="E16" s="53"/>
      <c r="F16" s="1023"/>
      <c r="G16" s="53"/>
      <c r="H16" s="1023"/>
      <c r="I16" s="1023"/>
    </row>
    <row r="17" spans="4:9" x14ac:dyDescent="0.25">
      <c r="D17" s="53"/>
      <c r="E17" s="53"/>
      <c r="F17" s="53"/>
      <c r="G17" s="53"/>
      <c r="H17" s="1023"/>
      <c r="I17" s="1023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</ignoredErrors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F258-C54E-4AD7-810C-A9987D0B77F1}">
  <dimension ref="B3:J11"/>
  <sheetViews>
    <sheetView workbookViewId="0">
      <selection activeCell="D14" sqref="D14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I3" s="905"/>
    </row>
    <row r="4" spans="2:10" ht="16.5" thickBot="1" x14ac:dyDescent="0.3">
      <c r="B4" s="1337" t="s">
        <v>711</v>
      </c>
      <c r="C4" s="1338"/>
      <c r="D4" s="1338"/>
      <c r="E4" s="1338"/>
      <c r="F4" s="1338"/>
      <c r="G4" s="1338"/>
      <c r="H4" s="1338"/>
      <c r="I4" s="1339"/>
    </row>
    <row r="5" spans="2:10" ht="15.75" x14ac:dyDescent="0.25">
      <c r="B5" s="1098" t="s">
        <v>137</v>
      </c>
      <c r="C5" s="1099" t="s">
        <v>90</v>
      </c>
      <c r="D5" s="1099" t="s">
        <v>656</v>
      </c>
      <c r="E5" s="1099"/>
      <c r="F5" s="1099" t="s">
        <v>658</v>
      </c>
      <c r="G5" s="1099"/>
      <c r="H5" s="1099" t="s">
        <v>1</v>
      </c>
      <c r="I5" s="1100"/>
    </row>
    <row r="6" spans="2:10" ht="32.25" thickBot="1" x14ac:dyDescent="0.3">
      <c r="B6" s="1093"/>
      <c r="C6" s="1094"/>
      <c r="D6" s="914" t="s">
        <v>406</v>
      </c>
      <c r="E6" s="914" t="s">
        <v>647</v>
      </c>
      <c r="F6" s="914" t="s">
        <v>406</v>
      </c>
      <c r="G6" s="914" t="s">
        <v>641</v>
      </c>
      <c r="H6" s="1094"/>
      <c r="I6" s="1281"/>
    </row>
    <row r="7" spans="2:10" ht="16.5" thickBot="1" x14ac:dyDescent="0.3">
      <c r="B7" s="960">
        <v>1</v>
      </c>
      <c r="C7" s="914">
        <v>2</v>
      </c>
      <c r="D7" s="914">
        <v>3</v>
      </c>
      <c r="E7" s="914">
        <v>4</v>
      </c>
      <c r="F7" s="919">
        <v>5</v>
      </c>
      <c r="G7" s="919">
        <v>6</v>
      </c>
      <c r="H7" s="919" t="s">
        <v>648</v>
      </c>
      <c r="I7" s="918" t="s">
        <v>649</v>
      </c>
    </row>
    <row r="8" spans="2:10" ht="15.95" customHeight="1" x14ac:dyDescent="0.25">
      <c r="B8" s="166" t="s">
        <v>351</v>
      </c>
      <c r="C8" s="963" t="s">
        <v>650</v>
      </c>
      <c r="D8" s="964">
        <v>2</v>
      </c>
      <c r="E8" s="718">
        <v>258</v>
      </c>
      <c r="F8" s="965">
        <v>14</v>
      </c>
      <c r="G8" s="721">
        <v>3701</v>
      </c>
      <c r="H8" s="966">
        <f>F8/D8*100</f>
        <v>700</v>
      </c>
      <c r="I8" s="967">
        <f>G8/E8*100</f>
        <v>1434.4961240310076</v>
      </c>
    </row>
    <row r="9" spans="2:10" ht="15.95" customHeight="1" x14ac:dyDescent="0.25">
      <c r="B9" s="166" t="s">
        <v>352</v>
      </c>
      <c r="C9" s="963" t="s">
        <v>651</v>
      </c>
      <c r="D9" s="964">
        <v>46</v>
      </c>
      <c r="E9" s="718">
        <v>26990</v>
      </c>
      <c r="F9" s="965">
        <v>23</v>
      </c>
      <c r="G9" s="721">
        <v>1977</v>
      </c>
      <c r="H9" s="966">
        <f t="shared" ref="H9:I11" si="0">F9/D9*100</f>
        <v>50</v>
      </c>
      <c r="I9" s="967">
        <f t="shared" si="0"/>
        <v>7.3249351611708038</v>
      </c>
    </row>
    <row r="10" spans="2:10" ht="15.95" customHeight="1" thickBot="1" x14ac:dyDescent="0.3">
      <c r="B10" s="166" t="s">
        <v>353</v>
      </c>
      <c r="C10" s="963" t="s">
        <v>652</v>
      </c>
      <c r="D10" s="964">
        <v>80</v>
      </c>
      <c r="E10" s="718">
        <v>6193</v>
      </c>
      <c r="F10" s="965">
        <v>93</v>
      </c>
      <c r="G10" s="721">
        <v>15809</v>
      </c>
      <c r="H10" s="966">
        <f t="shared" si="0"/>
        <v>116.25000000000001</v>
      </c>
      <c r="I10" s="967">
        <f t="shared" si="0"/>
        <v>255.27208138220573</v>
      </c>
    </row>
    <row r="11" spans="2:10" ht="15.95" customHeight="1" thickBot="1" x14ac:dyDescent="0.3">
      <c r="B11" s="1269" t="s">
        <v>19</v>
      </c>
      <c r="C11" s="1270"/>
      <c r="D11" s="947">
        <f>SUM(D8:D10)</f>
        <v>128</v>
      </c>
      <c r="E11" s="175">
        <f t="shared" ref="E11:G11" si="1">SUM(E8:E10)</f>
        <v>33441</v>
      </c>
      <c r="F11" s="947">
        <f t="shared" si="1"/>
        <v>130</v>
      </c>
      <c r="G11" s="175">
        <f t="shared" si="1"/>
        <v>21487</v>
      </c>
      <c r="H11" s="970">
        <f t="shared" si="0"/>
        <v>101.5625</v>
      </c>
      <c r="I11" s="78">
        <f t="shared" si="0"/>
        <v>64.253461319936605</v>
      </c>
      <c r="J11" s="53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pageSetup paperSize="9" orientation="portrait" r:id="rId1"/>
  <ignoredErrors>
    <ignoredError sqref="D11:E11 F11:G11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9D7F-5D3A-45F0-B4AD-F5EB8B4B4F20}">
  <dimension ref="B3:I15"/>
  <sheetViews>
    <sheetView tabSelected="1" workbookViewId="0">
      <selection activeCell="E24" sqref="E24"/>
    </sheetView>
  </sheetViews>
  <sheetFormatPr defaultRowHeight="15" x14ac:dyDescent="0.25"/>
  <cols>
    <col min="2" max="2" width="6.140625" customWidth="1"/>
    <col min="3" max="3" width="40.7109375" customWidth="1"/>
    <col min="5" max="5" width="15.28515625" customWidth="1"/>
    <col min="7" max="7" width="14" customWidth="1"/>
  </cols>
  <sheetData>
    <row r="3" spans="2:9" ht="16.5" thickBot="1" x14ac:dyDescent="0.3">
      <c r="I3" s="905"/>
    </row>
    <row r="4" spans="2:9" ht="16.5" thickBot="1" x14ac:dyDescent="0.3">
      <c r="B4" s="1282" t="s">
        <v>712</v>
      </c>
      <c r="C4" s="1283"/>
      <c r="D4" s="1283"/>
      <c r="E4" s="1283"/>
      <c r="F4" s="1283"/>
      <c r="G4" s="1283"/>
      <c r="H4" s="1283"/>
      <c r="I4" s="1284"/>
    </row>
    <row r="5" spans="2:9" ht="15.75" x14ac:dyDescent="0.25">
      <c r="B5" s="1310" t="s">
        <v>137</v>
      </c>
      <c r="C5" s="1182" t="s">
        <v>229</v>
      </c>
      <c r="D5" s="1182" t="s">
        <v>656</v>
      </c>
      <c r="E5" s="1182"/>
      <c r="F5" s="1182" t="s">
        <v>657</v>
      </c>
      <c r="G5" s="1182"/>
      <c r="H5" s="1182" t="s">
        <v>1</v>
      </c>
      <c r="I5" s="1340"/>
    </row>
    <row r="6" spans="2:9" ht="32.25" thickBot="1" x14ac:dyDescent="0.3">
      <c r="B6" s="1312"/>
      <c r="C6" s="1183"/>
      <c r="D6" s="916" t="s">
        <v>406</v>
      </c>
      <c r="E6" s="916" t="s">
        <v>653</v>
      </c>
      <c r="F6" s="916" t="s">
        <v>406</v>
      </c>
      <c r="G6" s="916" t="s">
        <v>641</v>
      </c>
      <c r="H6" s="1183"/>
      <c r="I6" s="1341"/>
    </row>
    <row r="7" spans="2:9" ht="16.5" thickBot="1" x14ac:dyDescent="0.3">
      <c r="B7" s="915">
        <v>1</v>
      </c>
      <c r="C7" s="916">
        <v>2</v>
      </c>
      <c r="D7" s="916">
        <v>3</v>
      </c>
      <c r="E7" s="916">
        <v>4</v>
      </c>
      <c r="F7" s="971">
        <v>5</v>
      </c>
      <c r="G7" s="971">
        <v>6</v>
      </c>
      <c r="H7" s="971" t="s">
        <v>648</v>
      </c>
      <c r="I7" s="899" t="s">
        <v>649</v>
      </c>
    </row>
    <row r="8" spans="2:9" ht="15.95" customHeight="1" x14ac:dyDescent="0.25">
      <c r="B8" s="289" t="s">
        <v>351</v>
      </c>
      <c r="C8" s="972" t="s">
        <v>654</v>
      </c>
      <c r="D8" s="954">
        <v>0</v>
      </c>
      <c r="E8" s="906">
        <v>0</v>
      </c>
      <c r="F8" s="973">
        <v>0</v>
      </c>
      <c r="G8" s="895">
        <v>0</v>
      </c>
      <c r="H8" s="977" t="s">
        <v>114</v>
      </c>
      <c r="I8" s="974" t="s">
        <v>114</v>
      </c>
    </row>
    <row r="9" spans="2:9" ht="15.95" customHeight="1" thickBot="1" x14ac:dyDescent="0.3">
      <c r="B9" s="289" t="s">
        <v>352</v>
      </c>
      <c r="C9" s="972" t="s">
        <v>655</v>
      </c>
      <c r="D9" s="954">
        <v>70</v>
      </c>
      <c r="E9" s="906">
        <v>353</v>
      </c>
      <c r="F9" s="973">
        <v>189</v>
      </c>
      <c r="G9" s="895">
        <v>255</v>
      </c>
      <c r="H9" s="973">
        <f t="shared" ref="H9:I10" si="0">F9/D9*100</f>
        <v>270</v>
      </c>
      <c r="I9" s="974">
        <f t="shared" si="0"/>
        <v>72.237960339943342</v>
      </c>
    </row>
    <row r="10" spans="2:9" ht="15.95" customHeight="1" thickBot="1" x14ac:dyDescent="0.3">
      <c r="B10" s="917"/>
      <c r="C10" s="920" t="s">
        <v>19</v>
      </c>
      <c r="D10" s="955">
        <f>SUM(D8:D9)</f>
        <v>70</v>
      </c>
      <c r="E10" s="956">
        <f t="shared" ref="E10:G10" si="1">SUM(E8:E9)</f>
        <v>353</v>
      </c>
      <c r="F10" s="955">
        <f t="shared" si="1"/>
        <v>189</v>
      </c>
      <c r="G10" s="956">
        <f t="shared" si="1"/>
        <v>255</v>
      </c>
      <c r="H10" s="975">
        <f t="shared" si="0"/>
        <v>270</v>
      </c>
      <c r="I10" s="976">
        <f t="shared" si="0"/>
        <v>72.237960339943342</v>
      </c>
    </row>
    <row r="13" spans="2:9" x14ac:dyDescent="0.25">
      <c r="D13" s="1023"/>
      <c r="E13" s="1023"/>
      <c r="F13" s="1023"/>
      <c r="G13" s="1023"/>
      <c r="H13" s="1023"/>
      <c r="I13" s="1023"/>
    </row>
    <row r="14" spans="2:9" x14ac:dyDescent="0.25">
      <c r="D14" s="1023"/>
      <c r="E14" s="1023"/>
      <c r="F14" s="1023"/>
      <c r="G14" s="1023"/>
      <c r="H14" s="1023"/>
      <c r="I14" s="1023"/>
    </row>
    <row r="15" spans="2:9" x14ac:dyDescent="0.25">
      <c r="D15" s="1023"/>
      <c r="E15" s="1023"/>
      <c r="F15" s="1023"/>
      <c r="G15" s="1023"/>
      <c r="H15" s="1023"/>
      <c r="I15" s="1023"/>
    </row>
  </sheetData>
  <mergeCells count="6"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pageSetup paperSize="9" orientation="portrait" r:id="rId1"/>
  <ignoredErrors>
    <ignoredError sqref="D10:G10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4"/>
  <sheetViews>
    <sheetView workbookViewId="0">
      <selection activeCell="P15" sqref="P15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33.140625" style="19" customWidth="1"/>
    <col min="4" max="4" width="15.42578125" style="19" customWidth="1"/>
    <col min="5" max="5" width="13.140625" style="19" customWidth="1"/>
    <col min="6" max="6" width="14.28515625" style="19" customWidth="1"/>
    <col min="7" max="7" width="14.85546875" style="19" customWidth="1"/>
    <col min="8" max="8" width="15.42578125" style="19" customWidth="1"/>
    <col min="9" max="9" width="14.140625" style="19" customWidth="1"/>
    <col min="10" max="10" width="14.85546875" style="19" customWidth="1"/>
    <col min="11" max="11" width="14" style="19" customWidth="1"/>
    <col min="12" max="16384" width="9.140625" style="19"/>
  </cols>
  <sheetData>
    <row r="2" spans="2:13" ht="15.75" x14ac:dyDescent="0.25">
      <c r="C2" s="64"/>
      <c r="D2" s="75"/>
      <c r="E2" s="75"/>
      <c r="F2" s="75"/>
      <c r="G2" s="75"/>
      <c r="H2" s="75"/>
      <c r="I2" s="75"/>
      <c r="J2" s="75"/>
      <c r="K2" s="75"/>
    </row>
    <row r="3" spans="2:13" ht="16.5" thickBot="1" x14ac:dyDescent="0.3">
      <c r="C3" s="48"/>
      <c r="D3" s="48"/>
      <c r="E3" s="48"/>
      <c r="F3" s="48"/>
      <c r="G3" s="48"/>
      <c r="H3" s="48"/>
      <c r="I3" s="48"/>
      <c r="J3" s="48"/>
      <c r="K3" s="48"/>
    </row>
    <row r="4" spans="2:13" ht="20.100000000000001" customHeight="1" thickBot="1" x14ac:dyDescent="0.3">
      <c r="B4" s="1086" t="s">
        <v>674</v>
      </c>
      <c r="C4" s="1087"/>
      <c r="D4" s="1087"/>
      <c r="E4" s="1087"/>
      <c r="F4" s="1087"/>
      <c r="G4" s="1087"/>
      <c r="H4" s="1087"/>
      <c r="I4" s="1087"/>
      <c r="J4" s="1087"/>
      <c r="K4" s="1088"/>
    </row>
    <row r="5" spans="2:13" ht="18" customHeight="1" x14ac:dyDescent="0.25">
      <c r="B5" s="1101" t="s">
        <v>137</v>
      </c>
      <c r="C5" s="1105" t="s">
        <v>13</v>
      </c>
      <c r="D5" s="1105" t="s">
        <v>322</v>
      </c>
      <c r="E5" s="1105"/>
      <c r="F5" s="1105" t="s">
        <v>531</v>
      </c>
      <c r="G5" s="1105"/>
      <c r="H5" s="1105" t="s">
        <v>665</v>
      </c>
      <c r="I5" s="1105"/>
      <c r="J5" s="1105" t="s">
        <v>1</v>
      </c>
      <c r="K5" s="1107"/>
    </row>
    <row r="6" spans="2:13" ht="32.25" thickBot="1" x14ac:dyDescent="0.3">
      <c r="B6" s="1102"/>
      <c r="C6" s="1106"/>
      <c r="D6" s="248" t="s">
        <v>14</v>
      </c>
      <c r="E6" s="248" t="s">
        <v>27</v>
      </c>
      <c r="F6" s="248" t="s">
        <v>14</v>
      </c>
      <c r="G6" s="248" t="s">
        <v>27</v>
      </c>
      <c r="H6" s="248" t="s">
        <v>14</v>
      </c>
      <c r="I6" s="248" t="s">
        <v>27</v>
      </c>
      <c r="J6" s="248" t="s">
        <v>458</v>
      </c>
      <c r="K6" s="378" t="s">
        <v>459</v>
      </c>
    </row>
    <row r="7" spans="2:13" ht="15.75" thickBot="1" x14ac:dyDescent="0.3">
      <c r="B7" s="228">
        <v>1</v>
      </c>
      <c r="C7" s="361">
        <v>2</v>
      </c>
      <c r="D7" s="361">
        <v>3</v>
      </c>
      <c r="E7" s="361">
        <v>4</v>
      </c>
      <c r="F7" s="361">
        <v>5</v>
      </c>
      <c r="G7" s="361">
        <v>6</v>
      </c>
      <c r="H7" s="361">
        <v>7</v>
      </c>
      <c r="I7" s="361">
        <v>8</v>
      </c>
      <c r="J7" s="361">
        <v>9</v>
      </c>
      <c r="K7" s="362">
        <v>10</v>
      </c>
    </row>
    <row r="8" spans="2:13" ht="16.5" customHeight="1" x14ac:dyDescent="0.25">
      <c r="B8" s="245" t="s">
        <v>351</v>
      </c>
      <c r="C8" s="379" t="s">
        <v>15</v>
      </c>
      <c r="D8" s="242">
        <v>4125</v>
      </c>
      <c r="E8" s="246">
        <f>D8/D$12*100</f>
        <v>61.946238173899978</v>
      </c>
      <c r="F8" s="242">
        <v>4088</v>
      </c>
      <c r="G8" s="246">
        <f>F8/F$12*100</f>
        <v>62.680159460288252</v>
      </c>
      <c r="H8" s="242">
        <v>4055</v>
      </c>
      <c r="I8" s="246">
        <f>H8/H$12*100</f>
        <v>62.79033756580985</v>
      </c>
      <c r="J8" s="247">
        <f>F8/D8*100</f>
        <v>99.103030303030309</v>
      </c>
      <c r="K8" s="244">
        <f>H8/F8*100</f>
        <v>99.192759295499016</v>
      </c>
    </row>
    <row r="9" spans="2:13" ht="16.5" customHeight="1" x14ac:dyDescent="0.25">
      <c r="B9" s="380" t="s">
        <v>352</v>
      </c>
      <c r="C9" s="374" t="s">
        <v>16</v>
      </c>
      <c r="D9" s="375">
        <v>485</v>
      </c>
      <c r="E9" s="376">
        <f t="shared" ref="E9:E11" si="0">D9/D$12*100</f>
        <v>7.2833758822646049</v>
      </c>
      <c r="F9" s="375">
        <v>453</v>
      </c>
      <c r="G9" s="376">
        <f t="shared" ref="G9:G11" si="1">F9/F$12*100</f>
        <v>6.9457221711131556</v>
      </c>
      <c r="H9" s="375">
        <v>442</v>
      </c>
      <c r="I9" s="376">
        <f t="shared" ref="I9:I11" si="2">H9/H$12*100</f>
        <v>6.8442242180241557</v>
      </c>
      <c r="J9" s="377">
        <f t="shared" ref="J9:J12" si="3">F9/D9*100</f>
        <v>93.402061855670098</v>
      </c>
      <c r="K9" s="381">
        <f t="shared" ref="K9:K12" si="4">H9/F9*100</f>
        <v>97.571743929359826</v>
      </c>
    </row>
    <row r="10" spans="2:13" ht="16.5" customHeight="1" x14ac:dyDescent="0.25">
      <c r="B10" s="380" t="s">
        <v>353</v>
      </c>
      <c r="C10" s="374" t="s">
        <v>17</v>
      </c>
      <c r="D10" s="375">
        <v>2041</v>
      </c>
      <c r="E10" s="376">
        <f t="shared" si="0"/>
        <v>30.650247784952693</v>
      </c>
      <c r="F10" s="375">
        <v>1975</v>
      </c>
      <c r="G10" s="376">
        <f t="shared" si="1"/>
        <v>30.282122048451392</v>
      </c>
      <c r="H10" s="375">
        <v>1955</v>
      </c>
      <c r="I10" s="376">
        <f t="shared" si="2"/>
        <v>30.272530195106846</v>
      </c>
      <c r="J10" s="377">
        <f t="shared" si="3"/>
        <v>96.766291033806965</v>
      </c>
      <c r="K10" s="381">
        <f t="shared" si="4"/>
        <v>98.987341772151893</v>
      </c>
    </row>
    <row r="11" spans="2:13" ht="16.5" customHeight="1" thickBot="1" x14ac:dyDescent="0.3">
      <c r="B11" s="380" t="s">
        <v>354</v>
      </c>
      <c r="C11" s="374" t="s">
        <v>18</v>
      </c>
      <c r="D11" s="375">
        <v>8</v>
      </c>
      <c r="E11" s="376">
        <f t="shared" si="0"/>
        <v>0.12013815888271512</v>
      </c>
      <c r="F11" s="375">
        <v>6</v>
      </c>
      <c r="G11" s="376">
        <f t="shared" si="1"/>
        <v>9.1996320147194111E-2</v>
      </c>
      <c r="H11" s="375">
        <v>6</v>
      </c>
      <c r="I11" s="376">
        <f t="shared" si="2"/>
        <v>9.2908021059151441E-2</v>
      </c>
      <c r="J11" s="377">
        <f t="shared" si="3"/>
        <v>75</v>
      </c>
      <c r="K11" s="381">
        <f t="shared" si="4"/>
        <v>100</v>
      </c>
    </row>
    <row r="12" spans="2:13" ht="20.25" customHeight="1" thickBot="1" x14ac:dyDescent="0.3">
      <c r="B12" s="1103" t="s">
        <v>19</v>
      </c>
      <c r="C12" s="1104"/>
      <c r="D12" s="112">
        <f t="shared" ref="D12:I12" si="5">SUM(D8:D11)</f>
        <v>6659</v>
      </c>
      <c r="E12" s="249">
        <f t="shared" si="5"/>
        <v>99.999999999999986</v>
      </c>
      <c r="F12" s="112">
        <f t="shared" si="5"/>
        <v>6522</v>
      </c>
      <c r="G12" s="249">
        <f t="shared" si="5"/>
        <v>100</v>
      </c>
      <c r="H12" s="112">
        <f t="shared" si="5"/>
        <v>6458</v>
      </c>
      <c r="I12" s="249">
        <f t="shared" si="5"/>
        <v>100</v>
      </c>
      <c r="J12" s="249">
        <f t="shared" si="3"/>
        <v>97.942634029133501</v>
      </c>
      <c r="K12" s="131">
        <f t="shared" si="4"/>
        <v>99.01870591842993</v>
      </c>
      <c r="M12" s="61"/>
    </row>
    <row r="14" spans="2:13" x14ac:dyDescent="0.25">
      <c r="H14" s="61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10"/>
  <sheetViews>
    <sheetView workbookViewId="0">
      <selection activeCell="B11" sqref="B11"/>
    </sheetView>
  </sheetViews>
  <sheetFormatPr defaultColWidth="9.140625" defaultRowHeight="15" x14ac:dyDescent="0.25"/>
  <cols>
    <col min="1" max="1" width="9.140625" style="19"/>
    <col min="2" max="2" width="17.42578125" style="19" customWidth="1"/>
    <col min="3" max="3" width="13.140625" style="19" customWidth="1"/>
    <col min="4" max="4" width="20.85546875" style="19" customWidth="1"/>
    <col min="5" max="5" width="13.85546875" style="19" customWidth="1"/>
    <col min="6" max="6" width="14.42578125" style="19" customWidth="1"/>
    <col min="7" max="7" width="18.140625" style="19" customWidth="1"/>
    <col min="8" max="8" width="15.85546875" style="19" customWidth="1"/>
    <col min="9" max="9" width="17.140625" style="19" customWidth="1"/>
    <col min="10" max="10" width="19" style="19" customWidth="1"/>
    <col min="11" max="16384" width="9.140625" style="19"/>
  </cols>
  <sheetData>
    <row r="2" spans="2:12" ht="15.75" x14ac:dyDescent="0.25">
      <c r="B2" s="74"/>
      <c r="C2" s="48"/>
      <c r="D2" s="48"/>
      <c r="E2" s="48"/>
      <c r="F2" s="48"/>
      <c r="G2" s="48"/>
      <c r="H2" s="48"/>
      <c r="I2" s="48"/>
      <c r="J2" s="48"/>
    </row>
    <row r="3" spans="2:12" ht="16.5" thickBot="1" x14ac:dyDescent="0.3">
      <c r="B3" s="74" t="s">
        <v>25</v>
      </c>
      <c r="C3" s="48"/>
      <c r="D3" s="48"/>
      <c r="E3" s="48"/>
      <c r="F3" s="48"/>
      <c r="G3" s="48"/>
      <c r="H3" s="48"/>
      <c r="I3" s="76"/>
      <c r="J3" s="66" t="s">
        <v>368</v>
      </c>
    </row>
    <row r="4" spans="2:12" ht="20.100000000000001" customHeight="1" thickBot="1" x14ac:dyDescent="0.3">
      <c r="B4" s="1108" t="s">
        <v>606</v>
      </c>
      <c r="C4" s="1109"/>
      <c r="D4" s="1109"/>
      <c r="E4" s="1109"/>
      <c r="F4" s="1109"/>
      <c r="G4" s="1109"/>
      <c r="H4" s="1109"/>
      <c r="I4" s="1109"/>
      <c r="J4" s="1110"/>
    </row>
    <row r="5" spans="2:12" ht="16.5" thickBot="1" x14ac:dyDescent="0.3">
      <c r="B5" s="1082" t="s">
        <v>321</v>
      </c>
      <c r="C5" s="1083"/>
      <c r="D5" s="1111"/>
      <c r="E5" s="1082" t="s">
        <v>530</v>
      </c>
      <c r="F5" s="1083"/>
      <c r="G5" s="1111"/>
      <c r="H5" s="1082" t="s">
        <v>663</v>
      </c>
      <c r="I5" s="1083"/>
      <c r="J5" s="1111"/>
    </row>
    <row r="6" spans="2:12" ht="16.5" thickBot="1" x14ac:dyDescent="0.3">
      <c r="B6" s="388" t="s">
        <v>20</v>
      </c>
      <c r="C6" s="213" t="s">
        <v>21</v>
      </c>
      <c r="D6" s="213" t="s">
        <v>22</v>
      </c>
      <c r="E6" s="213" t="s">
        <v>23</v>
      </c>
      <c r="F6" s="213" t="s">
        <v>24</v>
      </c>
      <c r="G6" s="213" t="s">
        <v>22</v>
      </c>
      <c r="H6" s="213" t="s">
        <v>23</v>
      </c>
      <c r="I6" s="213" t="s">
        <v>21</v>
      </c>
      <c r="J6" s="114" t="s">
        <v>22</v>
      </c>
    </row>
    <row r="7" spans="2:12" ht="15.75" thickBot="1" x14ac:dyDescent="0.3">
      <c r="B7" s="389">
        <v>1</v>
      </c>
      <c r="C7" s="390">
        <v>2</v>
      </c>
      <c r="D7" s="390">
        <v>3</v>
      </c>
      <c r="E7" s="390">
        <v>4</v>
      </c>
      <c r="F7" s="390">
        <v>5</v>
      </c>
      <c r="G7" s="390">
        <v>6</v>
      </c>
      <c r="H7" s="390">
        <v>7</v>
      </c>
      <c r="I7" s="390">
        <v>8</v>
      </c>
      <c r="J7" s="391">
        <v>9</v>
      </c>
    </row>
    <row r="8" spans="2:12" ht="16.5" thickBot="1" x14ac:dyDescent="0.3">
      <c r="B8" s="392">
        <v>6659</v>
      </c>
      <c r="C8" s="393">
        <v>24217016</v>
      </c>
      <c r="D8" s="393">
        <f>C8/B8</f>
        <v>3636.7346448415678</v>
      </c>
      <c r="E8" s="393">
        <v>6522</v>
      </c>
      <c r="F8" s="393">
        <v>24396438</v>
      </c>
      <c r="G8" s="393">
        <f>F8/E8</f>
        <v>3740.63753449862</v>
      </c>
      <c r="H8" s="393">
        <v>6458</v>
      </c>
      <c r="I8" s="393">
        <v>25003159</v>
      </c>
      <c r="J8" s="394">
        <f>I8/H8</f>
        <v>3871.6567048621864</v>
      </c>
      <c r="L8" s="61"/>
    </row>
    <row r="9" spans="2:12" ht="15.75" x14ac:dyDescent="0.25">
      <c r="B9" s="77"/>
      <c r="C9" s="48"/>
      <c r="D9" s="48"/>
      <c r="E9" s="48"/>
      <c r="F9" s="48"/>
      <c r="G9" s="48"/>
      <c r="H9" s="48"/>
      <c r="I9" s="48"/>
      <c r="J9" s="48"/>
    </row>
    <row r="10" spans="2:12" x14ac:dyDescent="0.25">
      <c r="B10" s="1009"/>
      <c r="C10" s="1009"/>
      <c r="D10" s="817"/>
      <c r="E10" s="817"/>
      <c r="F10" s="817"/>
      <c r="G10" s="817"/>
      <c r="H10" s="817"/>
      <c r="I10" s="817"/>
      <c r="J10" s="817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1:AB30"/>
  <sheetViews>
    <sheetView topLeftCell="C1" workbookViewId="0">
      <selection activeCell="M9" sqref="M9"/>
    </sheetView>
  </sheetViews>
  <sheetFormatPr defaultColWidth="9.140625" defaultRowHeight="15" x14ac:dyDescent="0.25"/>
  <cols>
    <col min="1" max="2" width="9.140625" style="19"/>
    <col min="3" max="3" width="34.85546875" style="19" customWidth="1"/>
    <col min="4" max="4" width="16" style="19" customWidth="1"/>
    <col min="5" max="7" width="15.140625" style="19" customWidth="1"/>
    <col min="8" max="8" width="14.5703125" style="19" customWidth="1"/>
    <col min="9" max="9" width="13.85546875" style="19" customWidth="1"/>
    <col min="10" max="10" width="12.85546875" style="19" customWidth="1"/>
    <col min="11" max="11" width="13.140625" style="19" customWidth="1"/>
    <col min="12" max="12" width="9.140625" style="19"/>
    <col min="13" max="13" width="12.140625" style="19" bestFit="1" customWidth="1"/>
    <col min="14" max="14" width="9.140625" style="19"/>
    <col min="15" max="15" width="10.140625" style="19" bestFit="1" customWidth="1"/>
    <col min="16" max="16" width="9.140625" style="19"/>
    <col min="17" max="17" width="10.140625" style="19" bestFit="1" customWidth="1"/>
    <col min="18" max="16384" width="9.140625" style="19"/>
  </cols>
  <sheetData>
    <row r="1" spans="2:28" ht="15.75" x14ac:dyDescent="0.25">
      <c r="C1" s="64"/>
      <c r="D1" s="48"/>
      <c r="E1" s="48"/>
      <c r="F1" s="48"/>
      <c r="G1" s="48"/>
      <c r="H1" s="48"/>
      <c r="I1" s="48"/>
      <c r="J1" s="48"/>
      <c r="K1" s="48"/>
    </row>
    <row r="2" spans="2:28" ht="15.75" x14ac:dyDescent="0.25">
      <c r="C2" s="48"/>
      <c r="D2" s="48"/>
      <c r="E2" s="48"/>
      <c r="F2" s="48"/>
      <c r="G2" s="48"/>
      <c r="H2" s="48"/>
      <c r="I2" s="48"/>
      <c r="J2" s="48"/>
      <c r="K2" s="48"/>
    </row>
    <row r="3" spans="2:28" ht="16.5" thickBot="1" x14ac:dyDescent="0.3">
      <c r="C3" s="47" t="s">
        <v>46</v>
      </c>
      <c r="D3" s="48"/>
      <c r="E3" s="48"/>
      <c r="F3" s="48"/>
      <c r="G3" s="48"/>
      <c r="H3" s="48"/>
      <c r="I3" s="48"/>
      <c r="J3" s="48"/>
      <c r="K3" s="66" t="s">
        <v>367</v>
      </c>
    </row>
    <row r="4" spans="2:28" ht="20.100000000000001" customHeight="1" thickBot="1" x14ac:dyDescent="0.3">
      <c r="B4" s="1086" t="s">
        <v>607</v>
      </c>
      <c r="C4" s="1087"/>
      <c r="D4" s="1087"/>
      <c r="E4" s="1087"/>
      <c r="F4" s="1087"/>
      <c r="G4" s="1087"/>
      <c r="H4" s="1087"/>
      <c r="I4" s="1087"/>
      <c r="J4" s="1087"/>
      <c r="K4" s="1088"/>
    </row>
    <row r="5" spans="2:28" ht="19.5" customHeight="1" x14ac:dyDescent="0.25">
      <c r="B5" s="1101" t="s">
        <v>137</v>
      </c>
      <c r="C5" s="1105" t="s">
        <v>26</v>
      </c>
      <c r="D5" s="1105" t="s">
        <v>551</v>
      </c>
      <c r="E5" s="1105"/>
      <c r="F5" s="1105" t="s">
        <v>530</v>
      </c>
      <c r="G5" s="1105"/>
      <c r="H5" s="1105" t="s">
        <v>663</v>
      </c>
      <c r="I5" s="1105"/>
      <c r="J5" s="1105" t="s">
        <v>1</v>
      </c>
      <c r="K5" s="1107"/>
    </row>
    <row r="6" spans="2:28" ht="16.5" thickBot="1" x14ac:dyDescent="0.3">
      <c r="B6" s="1102"/>
      <c r="C6" s="1106"/>
      <c r="D6" s="248" t="s">
        <v>2</v>
      </c>
      <c r="E6" s="248" t="s">
        <v>27</v>
      </c>
      <c r="F6" s="248" t="s">
        <v>2</v>
      </c>
      <c r="G6" s="248" t="s">
        <v>27</v>
      </c>
      <c r="H6" s="248" t="s">
        <v>2</v>
      </c>
      <c r="I6" s="248" t="s">
        <v>27</v>
      </c>
      <c r="J6" s="403" t="s">
        <v>458</v>
      </c>
      <c r="K6" s="404" t="s">
        <v>459</v>
      </c>
    </row>
    <row r="7" spans="2:28" ht="15.75" thickBot="1" x14ac:dyDescent="0.3">
      <c r="B7" s="228">
        <v>1</v>
      </c>
      <c r="C7" s="361">
        <v>2</v>
      </c>
      <c r="D7" s="361">
        <v>3</v>
      </c>
      <c r="E7" s="361">
        <v>4</v>
      </c>
      <c r="F7" s="361">
        <v>5</v>
      </c>
      <c r="G7" s="361">
        <v>6</v>
      </c>
      <c r="H7" s="361">
        <v>7</v>
      </c>
      <c r="I7" s="361">
        <v>8</v>
      </c>
      <c r="J7" s="361">
        <v>9</v>
      </c>
      <c r="K7" s="362">
        <v>10</v>
      </c>
    </row>
    <row r="8" spans="2:28" ht="15.75" x14ac:dyDescent="0.25">
      <c r="B8" s="239"/>
      <c r="C8" s="1122" t="s">
        <v>28</v>
      </c>
      <c r="D8" s="1122"/>
      <c r="E8" s="395"/>
      <c r="F8" s="396"/>
      <c r="G8" s="395"/>
      <c r="H8" s="397"/>
      <c r="I8" s="397"/>
      <c r="J8" s="395"/>
      <c r="K8" s="400"/>
    </row>
    <row r="9" spans="2:28" ht="15.75" x14ac:dyDescent="0.25">
      <c r="B9" s="341" t="s">
        <v>351</v>
      </c>
      <c r="C9" s="398" t="s">
        <v>29</v>
      </c>
      <c r="D9" s="375">
        <v>7641570</v>
      </c>
      <c r="E9" s="376">
        <f>D9/D$17*100</f>
        <v>31.554548256482136</v>
      </c>
      <c r="F9" s="375">
        <v>7414615</v>
      </c>
      <c r="G9" s="399">
        <f>F9/F$17*100</f>
        <v>30.392203156870689</v>
      </c>
      <c r="H9" s="375">
        <v>6995890</v>
      </c>
      <c r="I9" s="399">
        <f>H9/H$17*100</f>
        <v>27.98002444411124</v>
      </c>
      <c r="J9" s="377">
        <f>F9/D9*100</f>
        <v>97.029995144976752</v>
      </c>
      <c r="K9" s="381">
        <f>H9/F9*100</f>
        <v>94.35270745682682</v>
      </c>
      <c r="M9" s="61"/>
      <c r="N9" s="132"/>
      <c r="O9" s="61"/>
      <c r="P9" s="817"/>
      <c r="Q9" s="61"/>
      <c r="R9" s="817"/>
      <c r="S9" s="817"/>
      <c r="T9" s="817"/>
      <c r="U9" s="817"/>
      <c r="V9" s="817"/>
      <c r="W9" s="817"/>
      <c r="X9" s="817"/>
      <c r="Y9" s="817"/>
      <c r="Z9" s="817"/>
      <c r="AA9" s="817"/>
      <c r="AB9" s="817"/>
    </row>
    <row r="10" spans="2:28" ht="15.75" x14ac:dyDescent="0.25">
      <c r="B10" s="341" t="s">
        <v>352</v>
      </c>
      <c r="C10" s="398" t="s">
        <v>30</v>
      </c>
      <c r="D10" s="375">
        <v>1462770</v>
      </c>
      <c r="E10" s="376">
        <f t="shared" ref="E10:E16" si="0">D10/D$17*100</f>
        <v>6.0402569829412505</v>
      </c>
      <c r="F10" s="375">
        <v>1687459</v>
      </c>
      <c r="G10" s="399">
        <f t="shared" ref="G10:G16" si="1">F10/F$17*100</f>
        <v>6.9168253168761771</v>
      </c>
      <c r="H10" s="375">
        <v>1948290</v>
      </c>
      <c r="I10" s="399">
        <f t="shared" ref="I10:I16" si="2">H10/H$17*100</f>
        <v>7.7921753807188923</v>
      </c>
      <c r="J10" s="377">
        <f t="shared" ref="J10:J16" si="3">F10/D10*100</f>
        <v>115.36051464003228</v>
      </c>
      <c r="K10" s="381">
        <f t="shared" ref="K10:K16" si="4">H10/F10*100</f>
        <v>115.45702740036943</v>
      </c>
      <c r="M10" s="61"/>
      <c r="N10" s="132"/>
      <c r="O10" s="61"/>
      <c r="P10" s="817"/>
      <c r="Q10" s="61"/>
      <c r="R10" s="817"/>
      <c r="S10" s="817"/>
      <c r="T10" s="817"/>
      <c r="U10" s="817"/>
      <c r="V10" s="817"/>
      <c r="W10" s="817"/>
      <c r="X10" s="817"/>
      <c r="Y10" s="817"/>
      <c r="Z10" s="817"/>
      <c r="AA10" s="817"/>
      <c r="AB10" s="817"/>
    </row>
    <row r="11" spans="2:28" ht="15.75" x14ac:dyDescent="0.25">
      <c r="B11" s="341" t="s">
        <v>353</v>
      </c>
      <c r="C11" s="398" t="s">
        <v>31</v>
      </c>
      <c r="D11" s="375">
        <v>149197</v>
      </c>
      <c r="E11" s="376">
        <f t="shared" si="0"/>
        <v>0.61608333578340124</v>
      </c>
      <c r="F11" s="375">
        <v>275941</v>
      </c>
      <c r="G11" s="399">
        <f t="shared" si="1"/>
        <v>1.1310708555076769</v>
      </c>
      <c r="H11" s="375">
        <v>329964</v>
      </c>
      <c r="I11" s="399">
        <f t="shared" si="2"/>
        <v>1.3196892440671197</v>
      </c>
      <c r="J11" s="377">
        <f t="shared" si="3"/>
        <v>184.95076978759627</v>
      </c>
      <c r="K11" s="381">
        <f t="shared" si="4"/>
        <v>119.57773582033842</v>
      </c>
      <c r="M11" s="61"/>
      <c r="N11" s="132"/>
      <c r="O11" s="61"/>
      <c r="P11" s="817"/>
      <c r="Q11" s="61"/>
      <c r="R11" s="817"/>
      <c r="S11" s="817"/>
      <c r="T11" s="817"/>
      <c r="U11" s="817"/>
      <c r="V11" s="817"/>
      <c r="W11" s="817"/>
      <c r="X11" s="817"/>
      <c r="Y11" s="817"/>
      <c r="Z11" s="817"/>
      <c r="AA11" s="817"/>
      <c r="AB11" s="817"/>
    </row>
    <row r="12" spans="2:28" ht="15.75" x14ac:dyDescent="0.25">
      <c r="B12" s="341" t="s">
        <v>354</v>
      </c>
      <c r="C12" s="398" t="s">
        <v>32</v>
      </c>
      <c r="D12" s="375">
        <v>15220759</v>
      </c>
      <c r="E12" s="376">
        <f t="shared" si="0"/>
        <v>62.851504908779845</v>
      </c>
      <c r="F12" s="375">
        <v>15254651</v>
      </c>
      <c r="G12" s="399">
        <f t="shared" si="1"/>
        <v>62.528189566034186</v>
      </c>
      <c r="H12" s="375">
        <v>16059822</v>
      </c>
      <c r="I12" s="399">
        <f>H12/H$17*100</f>
        <v>64.231171749137786</v>
      </c>
      <c r="J12" s="377">
        <f t="shared" si="3"/>
        <v>100.22266957909261</v>
      </c>
      <c r="K12" s="381">
        <f t="shared" si="4"/>
        <v>105.2782000715716</v>
      </c>
      <c r="M12" s="61"/>
      <c r="N12" s="132"/>
      <c r="O12" s="61"/>
      <c r="P12" s="817"/>
      <c r="Q12" s="61"/>
      <c r="R12" s="817"/>
      <c r="S12" s="817"/>
      <c r="T12" s="817"/>
      <c r="U12" s="817"/>
      <c r="V12" s="817"/>
      <c r="W12" s="817"/>
      <c r="X12" s="817"/>
      <c r="Y12" s="817"/>
      <c r="Z12" s="817"/>
      <c r="AA12" s="817"/>
      <c r="AB12" s="817"/>
    </row>
    <row r="13" spans="2:28" ht="15.75" x14ac:dyDescent="0.25">
      <c r="B13" s="341" t="s">
        <v>355</v>
      </c>
      <c r="C13" s="398" t="s">
        <v>33</v>
      </c>
      <c r="D13" s="375">
        <v>1120940</v>
      </c>
      <c r="E13" s="376">
        <f t="shared" si="0"/>
        <v>4.6287288243935594</v>
      </c>
      <c r="F13" s="375">
        <v>1127176</v>
      </c>
      <c r="G13" s="399">
        <f t="shared" si="1"/>
        <v>4.6202482509946741</v>
      </c>
      <c r="H13" s="375">
        <v>1138551</v>
      </c>
      <c r="I13" s="399">
        <f t="shared" si="2"/>
        <v>4.5536286034896634</v>
      </c>
      <c r="J13" s="377">
        <f t="shared" si="3"/>
        <v>100.55631880386105</v>
      </c>
      <c r="K13" s="381">
        <f t="shared" si="4"/>
        <v>101.00915917301292</v>
      </c>
      <c r="M13" s="61"/>
      <c r="N13" s="132"/>
      <c r="O13" s="61"/>
      <c r="P13" s="817"/>
      <c r="Q13" s="61"/>
      <c r="R13" s="817"/>
      <c r="S13" s="817"/>
      <c r="T13" s="817"/>
      <c r="U13" s="817"/>
      <c r="V13" s="817"/>
      <c r="W13" s="817"/>
      <c r="X13" s="817"/>
      <c r="Y13" s="817"/>
      <c r="Z13" s="817"/>
      <c r="AA13" s="817"/>
      <c r="AB13" s="817"/>
    </row>
    <row r="14" spans="2:28" ht="22.35" customHeight="1" x14ac:dyDescent="0.25">
      <c r="B14" s="341" t="s">
        <v>356</v>
      </c>
      <c r="C14" s="398" t="s">
        <v>34</v>
      </c>
      <c r="D14" s="375">
        <f>D12-D13</f>
        <v>14099819</v>
      </c>
      <c r="E14" s="376">
        <f t="shared" si="0"/>
        <v>58.222776084386282</v>
      </c>
      <c r="F14" s="375">
        <f>F12-F13</f>
        <v>14127475</v>
      </c>
      <c r="G14" s="399">
        <f t="shared" si="1"/>
        <v>57.907941315039515</v>
      </c>
      <c r="H14" s="375">
        <f>H12-H13</f>
        <v>14921271</v>
      </c>
      <c r="I14" s="399">
        <f t="shared" si="2"/>
        <v>59.677543145648116</v>
      </c>
      <c r="J14" s="377">
        <f t="shared" si="3"/>
        <v>100.19614436185316</v>
      </c>
      <c r="K14" s="381">
        <f t="shared" si="4"/>
        <v>105.6188101553887</v>
      </c>
      <c r="M14" s="61"/>
      <c r="N14" s="132"/>
      <c r="O14" s="61"/>
      <c r="P14" s="817"/>
      <c r="Q14" s="61"/>
      <c r="R14" s="817"/>
      <c r="S14" s="817"/>
      <c r="T14" s="817"/>
      <c r="U14" s="817"/>
      <c r="V14" s="817"/>
      <c r="W14" s="817"/>
      <c r="X14" s="817"/>
      <c r="Y14" s="817"/>
      <c r="Z14" s="817"/>
      <c r="AA14" s="817"/>
      <c r="AB14" s="817"/>
    </row>
    <row r="15" spans="2:28" ht="15.75" x14ac:dyDescent="0.25">
      <c r="B15" s="341" t="s">
        <v>357</v>
      </c>
      <c r="C15" s="398" t="s">
        <v>35</v>
      </c>
      <c r="D15" s="375">
        <v>600684</v>
      </c>
      <c r="E15" s="376">
        <f t="shared" si="0"/>
        <v>2.4804212046603924</v>
      </c>
      <c r="F15" s="375">
        <v>553475</v>
      </c>
      <c r="G15" s="399">
        <f t="shared" si="1"/>
        <v>2.2686713527605957</v>
      </c>
      <c r="H15" s="375">
        <v>520088</v>
      </c>
      <c r="I15" s="399">
        <f t="shared" si="2"/>
        <v>2.0800891599337508</v>
      </c>
      <c r="J15" s="377">
        <f t="shared" si="3"/>
        <v>92.140792829507689</v>
      </c>
      <c r="K15" s="381">
        <f t="shared" si="4"/>
        <v>93.967749220832019</v>
      </c>
      <c r="M15" s="61"/>
      <c r="N15" s="132"/>
      <c r="O15" s="61"/>
      <c r="P15" s="817"/>
      <c r="Q15" s="61"/>
      <c r="R15" s="817"/>
      <c r="S15" s="817"/>
      <c r="T15" s="817"/>
      <c r="U15" s="817"/>
      <c r="V15" s="817"/>
      <c r="W15" s="817"/>
      <c r="X15" s="817"/>
      <c r="Y15" s="817"/>
      <c r="Z15" s="817"/>
      <c r="AA15" s="817"/>
      <c r="AB15" s="817"/>
    </row>
    <row r="16" spans="2:28" ht="16.5" thickBot="1" x14ac:dyDescent="0.3">
      <c r="B16" s="337" t="s">
        <v>358</v>
      </c>
      <c r="C16" s="401" t="s">
        <v>36</v>
      </c>
      <c r="D16" s="384">
        <v>262976</v>
      </c>
      <c r="E16" s="385">
        <f t="shared" si="0"/>
        <v>1.0859141357465347</v>
      </c>
      <c r="F16" s="384">
        <v>337473</v>
      </c>
      <c r="G16" s="402">
        <f t="shared" si="1"/>
        <v>1.383288002945348</v>
      </c>
      <c r="H16" s="384">
        <v>287656</v>
      </c>
      <c r="I16" s="402">
        <f t="shared" si="2"/>
        <v>1.1504786255208792</v>
      </c>
      <c r="J16" s="386">
        <f t="shared" si="3"/>
        <v>128.32844061815527</v>
      </c>
      <c r="K16" s="387">
        <f t="shared" si="4"/>
        <v>85.238226465524647</v>
      </c>
      <c r="M16" s="61"/>
      <c r="N16" s="132"/>
      <c r="O16" s="61"/>
      <c r="P16" s="817"/>
      <c r="Q16" s="61"/>
      <c r="R16" s="817"/>
      <c r="S16" s="817"/>
      <c r="T16" s="817"/>
      <c r="U16" s="817"/>
      <c r="V16" s="817"/>
      <c r="W16" s="817"/>
      <c r="X16" s="817"/>
      <c r="Y16" s="817"/>
      <c r="Z16" s="817"/>
      <c r="AA16" s="817"/>
      <c r="AB16" s="817"/>
    </row>
    <row r="17" spans="2:28" ht="16.5" thickBot="1" x14ac:dyDescent="0.3">
      <c r="B17" s="1103" t="s">
        <v>37</v>
      </c>
      <c r="C17" s="1104"/>
      <c r="D17" s="110">
        <f t="shared" ref="D17:I17" si="5">D9+D10+D11+D14+D15+D16</f>
        <v>24217016</v>
      </c>
      <c r="E17" s="240">
        <f t="shared" si="5"/>
        <v>99.999999999999986</v>
      </c>
      <c r="F17" s="110">
        <f t="shared" si="5"/>
        <v>24396438</v>
      </c>
      <c r="G17" s="240">
        <f t="shared" si="5"/>
        <v>100</v>
      </c>
      <c r="H17" s="110">
        <f t="shared" si="5"/>
        <v>25003159</v>
      </c>
      <c r="I17" s="240">
        <f t="shared" si="5"/>
        <v>99.999999999999986</v>
      </c>
      <c r="J17" s="231">
        <f>F17/D17*100</f>
        <v>100.74089227178114</v>
      </c>
      <c r="K17" s="236">
        <f>H17/F17*100</f>
        <v>102.48692452562132</v>
      </c>
      <c r="M17" s="61"/>
      <c r="N17" s="132"/>
      <c r="O17" s="61"/>
      <c r="P17" s="817"/>
      <c r="Q17" s="61"/>
      <c r="R17" s="817"/>
      <c r="S17" s="817"/>
      <c r="T17" s="817"/>
      <c r="U17" s="817"/>
      <c r="V17" s="817"/>
      <c r="W17" s="817"/>
      <c r="X17" s="817"/>
      <c r="Y17" s="817"/>
      <c r="Z17" s="817"/>
      <c r="AA17" s="817"/>
      <c r="AB17" s="817"/>
    </row>
    <row r="18" spans="2:28" ht="16.5" thickBot="1" x14ac:dyDescent="0.3">
      <c r="B18" s="237"/>
      <c r="C18" s="1123" t="s">
        <v>457</v>
      </c>
      <c r="D18" s="1123"/>
      <c r="E18" s="241"/>
      <c r="F18" s="238"/>
      <c r="G18" s="241"/>
      <c r="H18" s="242"/>
      <c r="I18" s="243"/>
      <c r="J18" s="243"/>
      <c r="K18" s="244"/>
      <c r="M18" s="61"/>
      <c r="N18" s="132"/>
      <c r="O18" s="817"/>
      <c r="P18" s="817"/>
      <c r="Q18" s="817"/>
      <c r="R18" s="817"/>
      <c r="S18" s="817"/>
      <c r="T18" s="817"/>
      <c r="U18" s="817"/>
      <c r="V18" s="817"/>
      <c r="W18" s="817"/>
      <c r="X18" s="817"/>
      <c r="Y18" s="817"/>
      <c r="Z18" s="817"/>
      <c r="AA18" s="817"/>
      <c r="AB18" s="817"/>
    </row>
    <row r="19" spans="2:28" ht="15.75" x14ac:dyDescent="0.25">
      <c r="B19" s="245" t="s">
        <v>359</v>
      </c>
      <c r="C19" s="379" t="s">
        <v>38</v>
      </c>
      <c r="D19" s="242">
        <v>19414294</v>
      </c>
      <c r="E19" s="246">
        <f>D19/D$25*100</f>
        <v>80.167986014461903</v>
      </c>
      <c r="F19" s="242">
        <v>19660862</v>
      </c>
      <c r="G19" s="246">
        <f>F19/F$25*100</f>
        <v>80.589067961478648</v>
      </c>
      <c r="H19" s="242">
        <v>20192081</v>
      </c>
      <c r="I19" s="246">
        <f>H19/H$25*100</f>
        <v>80.758119404032101</v>
      </c>
      <c r="J19" s="247">
        <f>F19/D19*100</f>
        <v>101.27003330638755</v>
      </c>
      <c r="K19" s="244">
        <f>H19/F19*100</f>
        <v>102.70191103523334</v>
      </c>
      <c r="M19" s="61"/>
      <c r="N19" s="132"/>
      <c r="O19" s="61"/>
      <c r="P19" s="817"/>
      <c r="Q19" s="61"/>
      <c r="R19" s="817"/>
      <c r="S19" s="817"/>
      <c r="T19" s="817"/>
      <c r="U19" s="817"/>
      <c r="V19" s="817"/>
      <c r="W19" s="817"/>
      <c r="X19" s="817"/>
      <c r="Y19" s="817"/>
      <c r="Z19" s="817"/>
      <c r="AA19" s="817"/>
      <c r="AB19" s="817"/>
    </row>
    <row r="20" spans="2:28" ht="15.75" x14ac:dyDescent="0.25">
      <c r="B20" s="380" t="s">
        <v>360</v>
      </c>
      <c r="C20" s="374" t="s">
        <v>39</v>
      </c>
      <c r="D20" s="375">
        <v>0</v>
      </c>
      <c r="E20" s="376">
        <f t="shared" ref="E20:E24" si="6">D20/D$25*100</f>
        <v>0</v>
      </c>
      <c r="F20" s="375">
        <v>0</v>
      </c>
      <c r="G20" s="376">
        <f t="shared" ref="G20:G24" si="7">F20/F$25*100</f>
        <v>0</v>
      </c>
      <c r="H20" s="405">
        <v>0</v>
      </c>
      <c r="I20" s="376">
        <f t="shared" ref="I20:I24" si="8">H20/H$25*100</f>
        <v>0</v>
      </c>
      <c r="J20" s="377" t="s">
        <v>114</v>
      </c>
      <c r="K20" s="381" t="s">
        <v>114</v>
      </c>
      <c r="M20" s="61"/>
      <c r="N20" s="132"/>
      <c r="O20" s="817"/>
      <c r="P20" s="817"/>
      <c r="Q20" s="817"/>
      <c r="R20" s="817"/>
      <c r="S20" s="817"/>
      <c r="T20" s="817"/>
      <c r="U20" s="817"/>
      <c r="V20" s="817"/>
      <c r="W20" s="817"/>
      <c r="X20" s="817"/>
      <c r="Y20" s="817"/>
      <c r="Z20" s="817"/>
      <c r="AA20" s="817"/>
      <c r="AB20" s="817"/>
    </row>
    <row r="21" spans="2:28" ht="15.75" x14ac:dyDescent="0.25">
      <c r="B21" s="380" t="s">
        <v>361</v>
      </c>
      <c r="C21" s="374" t="s">
        <v>40</v>
      </c>
      <c r="D21" s="375">
        <v>856626</v>
      </c>
      <c r="E21" s="376">
        <f t="shared" si="6"/>
        <v>3.537289647907075</v>
      </c>
      <c r="F21" s="375">
        <v>811878</v>
      </c>
      <c r="G21" s="376">
        <f t="shared" si="7"/>
        <v>3.3278546646850664</v>
      </c>
      <c r="H21" s="375">
        <v>782591</v>
      </c>
      <c r="I21" s="376">
        <f t="shared" si="8"/>
        <v>3.1299684971806965</v>
      </c>
      <c r="J21" s="377">
        <f t="shared" ref="J21:J24" si="9">F21/D21*100</f>
        <v>94.776250078797517</v>
      </c>
      <c r="K21" s="381">
        <f>H21/F21*100</f>
        <v>96.392684615176165</v>
      </c>
      <c r="M21" s="61"/>
      <c r="N21" s="132"/>
      <c r="O21" s="61"/>
      <c r="P21" s="817"/>
      <c r="Q21" s="61"/>
      <c r="R21" s="817"/>
      <c r="S21" s="817"/>
      <c r="T21" s="817"/>
      <c r="U21" s="817"/>
      <c r="V21" s="817"/>
      <c r="W21" s="817"/>
      <c r="X21" s="817"/>
      <c r="Y21" s="817"/>
      <c r="Z21" s="817"/>
      <c r="AA21" s="817"/>
      <c r="AB21" s="817"/>
    </row>
    <row r="22" spans="2:28" ht="16.5" thickBot="1" x14ac:dyDescent="0.3">
      <c r="B22" s="382" t="s">
        <v>362</v>
      </c>
      <c r="C22" s="383" t="s">
        <v>41</v>
      </c>
      <c r="D22" s="384">
        <v>808938</v>
      </c>
      <c r="E22" s="385">
        <f t="shared" si="6"/>
        <v>3.3403702586644033</v>
      </c>
      <c r="F22" s="384">
        <v>857616</v>
      </c>
      <c r="G22" s="385">
        <f t="shared" si="7"/>
        <v>3.5153328530992929</v>
      </c>
      <c r="H22" s="384">
        <v>819743</v>
      </c>
      <c r="I22" s="385">
        <f t="shared" si="8"/>
        <v>3.278557721446318</v>
      </c>
      <c r="J22" s="386">
        <f t="shared" si="9"/>
        <v>106.0175192660006</v>
      </c>
      <c r="K22" s="387">
        <f t="shared" ref="K22:K24" si="10">H22/F22*100</f>
        <v>95.5839210089364</v>
      </c>
      <c r="M22" s="61"/>
      <c r="N22" s="132"/>
      <c r="O22" s="61"/>
      <c r="P22" s="817"/>
      <c r="Q22" s="61"/>
      <c r="R22" s="817"/>
      <c r="S22" s="817"/>
      <c r="T22" s="817"/>
      <c r="U22" s="817"/>
      <c r="V22" s="817"/>
      <c r="W22" s="817"/>
      <c r="X22" s="817"/>
      <c r="Y22" s="817"/>
      <c r="Z22" s="817"/>
      <c r="AA22" s="817"/>
      <c r="AB22" s="817"/>
    </row>
    <row r="23" spans="2:28" ht="16.5" thickBot="1" x14ac:dyDescent="0.3">
      <c r="B23" s="1103" t="s">
        <v>42</v>
      </c>
      <c r="C23" s="1104"/>
      <c r="D23" s="375"/>
      <c r="E23" s="376"/>
      <c r="F23" s="375"/>
      <c r="G23" s="376"/>
      <c r="H23" s="375"/>
      <c r="I23" s="376"/>
      <c r="J23" s="377"/>
      <c r="K23" s="381"/>
      <c r="M23" s="61"/>
      <c r="N23" s="132"/>
      <c r="O23" s="817"/>
      <c r="P23" s="817"/>
      <c r="Q23" s="817"/>
      <c r="R23" s="817"/>
      <c r="S23" s="817"/>
      <c r="T23" s="817"/>
      <c r="U23" s="817"/>
      <c r="V23" s="817"/>
      <c r="W23" s="817"/>
      <c r="X23" s="817"/>
      <c r="Y23" s="817"/>
      <c r="Z23" s="817"/>
      <c r="AA23" s="817"/>
      <c r="AB23" s="817"/>
    </row>
    <row r="24" spans="2:28" ht="16.5" thickBot="1" x14ac:dyDescent="0.3">
      <c r="B24" s="406" t="s">
        <v>363</v>
      </c>
      <c r="C24" s="407" t="s">
        <v>43</v>
      </c>
      <c r="D24" s="408">
        <v>3137158</v>
      </c>
      <c r="E24" s="409">
        <f t="shared" si="6"/>
        <v>12.954354078966624</v>
      </c>
      <c r="F24" s="408">
        <v>3066082</v>
      </c>
      <c r="G24" s="409">
        <f t="shared" si="7"/>
        <v>12.567744520737003</v>
      </c>
      <c r="H24" s="408">
        <v>3208744</v>
      </c>
      <c r="I24" s="409">
        <f t="shared" si="8"/>
        <v>12.83335437734088</v>
      </c>
      <c r="J24" s="410">
        <f t="shared" si="9"/>
        <v>97.734382520740098</v>
      </c>
      <c r="K24" s="411">
        <f t="shared" si="10"/>
        <v>104.65290882631319</v>
      </c>
      <c r="M24" s="61"/>
      <c r="N24" s="132"/>
      <c r="O24" s="61"/>
      <c r="P24" s="817"/>
      <c r="Q24" s="61"/>
      <c r="R24" s="817"/>
      <c r="S24" s="817"/>
      <c r="T24" s="817"/>
      <c r="U24" s="817"/>
      <c r="V24" s="817"/>
      <c r="W24" s="817"/>
      <c r="X24" s="817"/>
      <c r="Y24" s="817"/>
      <c r="Z24" s="817"/>
      <c r="AA24" s="817"/>
      <c r="AB24" s="817"/>
    </row>
    <row r="25" spans="2:28" ht="15" customHeight="1" x14ac:dyDescent="0.25">
      <c r="B25" s="1113" t="s">
        <v>44</v>
      </c>
      <c r="C25" s="1105"/>
      <c r="D25" s="1115">
        <f t="shared" ref="D25:I25" si="11">SUM(D19:D24)</f>
        <v>24217016</v>
      </c>
      <c r="E25" s="1118">
        <f t="shared" si="11"/>
        <v>100</v>
      </c>
      <c r="F25" s="1115">
        <f t="shared" si="11"/>
        <v>24396438</v>
      </c>
      <c r="G25" s="1117">
        <f t="shared" si="11"/>
        <v>100.00000000000001</v>
      </c>
      <c r="H25" s="1115">
        <f t="shared" si="11"/>
        <v>25003159</v>
      </c>
      <c r="I25" s="1117">
        <f t="shared" si="11"/>
        <v>100</v>
      </c>
      <c r="J25" s="1118">
        <f>F25/D25*100</f>
        <v>100.74089227178114</v>
      </c>
      <c r="K25" s="1120">
        <f>H25/F25*100</f>
        <v>102.48692452562132</v>
      </c>
      <c r="M25" s="61"/>
      <c r="N25" s="132"/>
      <c r="O25" s="61"/>
      <c r="P25" s="817"/>
      <c r="Q25" s="61"/>
      <c r="R25" s="817"/>
      <c r="S25" s="817"/>
      <c r="T25" s="817"/>
      <c r="U25" s="817"/>
      <c r="V25" s="817"/>
      <c r="W25" s="817"/>
      <c r="X25" s="817"/>
      <c r="Y25" s="817"/>
      <c r="Z25" s="817"/>
      <c r="AA25" s="817"/>
      <c r="AB25" s="817"/>
    </row>
    <row r="26" spans="2:28" ht="15.75" customHeight="1" thickBot="1" x14ac:dyDescent="0.3">
      <c r="B26" s="1114" t="s">
        <v>45</v>
      </c>
      <c r="C26" s="1106"/>
      <c r="D26" s="1116"/>
      <c r="E26" s="1119"/>
      <c r="F26" s="1116"/>
      <c r="G26" s="1106"/>
      <c r="H26" s="1116"/>
      <c r="I26" s="1106"/>
      <c r="J26" s="1119"/>
      <c r="K26" s="1121"/>
      <c r="M26" s="61"/>
      <c r="N26" s="132"/>
    </row>
    <row r="27" spans="2:28" x14ac:dyDescent="0.25">
      <c r="N27" s="132"/>
    </row>
    <row r="28" spans="2:28" x14ac:dyDescent="0.25">
      <c r="B28" s="1112" t="s">
        <v>720</v>
      </c>
      <c r="C28" s="1112"/>
      <c r="D28" s="1112"/>
      <c r="E28" s="1112"/>
      <c r="F28" s="1112"/>
      <c r="G28" s="1112"/>
      <c r="H28" s="1112"/>
      <c r="I28" s="1112"/>
      <c r="J28" s="1112"/>
      <c r="K28" s="1112"/>
    </row>
    <row r="29" spans="2:28" x14ac:dyDescent="0.25">
      <c r="B29" s="1008" t="s">
        <v>721</v>
      </c>
      <c r="C29" s="1008"/>
      <c r="D29" s="1008"/>
      <c r="E29" s="1008"/>
      <c r="F29" s="1010"/>
      <c r="G29" s="1011"/>
      <c r="H29" s="1010"/>
      <c r="I29" s="1008"/>
      <c r="J29" s="1008"/>
      <c r="K29" s="1008"/>
    </row>
    <row r="30" spans="2:28" x14ac:dyDescent="0.25">
      <c r="B30" s="1008" t="s">
        <v>722</v>
      </c>
      <c r="C30" s="1008"/>
      <c r="D30" s="1008"/>
      <c r="E30" s="1008"/>
      <c r="F30" s="1008"/>
      <c r="G30" s="1008"/>
      <c r="H30" s="1008"/>
      <c r="I30" s="1008"/>
      <c r="J30" s="1008"/>
      <c r="K30" s="1008"/>
    </row>
  </sheetData>
  <mergeCells count="22"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B28:K28"/>
    <mergeCell ref="F5:G5"/>
    <mergeCell ref="B17:C17"/>
    <mergeCell ref="B23:C23"/>
    <mergeCell ref="B25:C25"/>
    <mergeCell ref="B26:C26"/>
    <mergeCell ref="H5:I5"/>
    <mergeCell ref="J5:K5"/>
    <mergeCell ref="B5:B6"/>
  </mergeCells>
  <pageMargins left="0.7" right="0.7" top="0.75" bottom="0.75" header="0.3" footer="0.3"/>
  <pageSetup orientation="portrait" r:id="rId1"/>
  <ignoredErrors>
    <ignoredError sqref="D18:I18 C16 C20:C22 C9 C10 C11 C12 C13 C14 C15 C19 C24" numberStoredAsText="1"/>
    <ignoredError sqref="F14:H14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4</vt:i4>
      </vt:variant>
    </vt:vector>
  </HeadingPairs>
  <TitlesOfParts>
    <vt:vector size="67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Tabela 61</vt:lpstr>
      <vt:lpstr>Tabela 62</vt:lpstr>
      <vt:lpstr>'Tabela 12'!_ftn1</vt:lpstr>
      <vt:lpstr>'Tabela 33'!_ftn3</vt:lpstr>
      <vt:lpstr>'Tabela 12'!_ftnref1</vt:lpstr>
      <vt:lpstr>'Tabela 7'!_Hlk24466834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2021-09-06T09:51:11Z</dcterms:modified>
</cp:coreProperties>
</file>