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F0AD942A-CAE1-491F-8429-5E59DF2F1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gled tabela" sheetId="80" r:id="rId1"/>
    <sheet name="Tabela 1" sheetId="100" r:id="rId2"/>
    <sheet name="Tabela 2" sheetId="55" r:id="rId3"/>
    <sheet name="Tabela 3" sheetId="2" r:id="rId4"/>
    <sheet name="Tabela 4" sheetId="3" r:id="rId5"/>
    <sheet name="Tabela 5" sheetId="79" r:id="rId6"/>
    <sheet name="Tabela 6" sheetId="4" r:id="rId7"/>
    <sheet name="Tabela 7" sheetId="5" r:id="rId8"/>
    <sheet name="Tabela 8" sheetId="7" r:id="rId9"/>
    <sheet name="Tabela 9" sheetId="8" r:id="rId10"/>
    <sheet name="Tabela 10" sheetId="9" r:id="rId11"/>
    <sheet name="Tabela 11" sheetId="10" r:id="rId12"/>
    <sheet name="Tabela 12" sheetId="11" r:id="rId13"/>
    <sheet name="Tabela 13" sheetId="12" r:id="rId14"/>
    <sheet name="Tabela 14" sheetId="118" r:id="rId15"/>
    <sheet name="Tabela 15" sheetId="13" r:id="rId16"/>
    <sheet name="Tabela 16" sheetId="14" r:id="rId17"/>
    <sheet name="Tabela 17" sheetId="54" r:id="rId18"/>
    <sheet name="Tabela 18" sheetId="15" r:id="rId19"/>
    <sheet name="Tabela 19" sheetId="16" r:id="rId20"/>
    <sheet name="Tabela 20" sheetId="17" r:id="rId21"/>
    <sheet name="Tabela 21" sheetId="18" r:id="rId22"/>
    <sheet name="Tabela 22" sheetId="22" r:id="rId23"/>
    <sheet name="Tabela 23" sheetId="67" r:id="rId24"/>
    <sheet name="Tabela 24" sheetId="68" r:id="rId25"/>
    <sheet name="Tabela 25" sheetId="23" r:id="rId26"/>
    <sheet name="Tabela 26" sheetId="69" r:id="rId27"/>
    <sheet name="Tabela 27" sheetId="119" r:id="rId28"/>
    <sheet name="Tabela 28 " sheetId="94" r:id="rId29"/>
    <sheet name="Tabela 29" sheetId="27" r:id="rId30"/>
    <sheet name="Tabela 30" sheetId="28" r:id="rId31"/>
    <sheet name="Tabela 31" sheetId="29" r:id="rId32"/>
    <sheet name="Tabela 32" sheetId="30" r:id="rId33"/>
    <sheet name="Tabela 33" sheetId="31" r:id="rId34"/>
    <sheet name="Tabela 34" sheetId="95" r:id="rId35"/>
    <sheet name="Tabela 35" sheetId="96" r:id="rId36"/>
    <sheet name="Tabela 36" sheetId="114" r:id="rId37"/>
    <sheet name="Tabela 37" sheetId="117" r:id="rId38"/>
    <sheet name="Tabela 38" sheetId="115" r:id="rId39"/>
    <sheet name="Tabela 39" sheetId="32" r:id="rId40"/>
    <sheet name="Tabela 40" sheetId="109" r:id="rId41"/>
    <sheet name="Tabela 41" sheetId="33" r:id="rId42"/>
    <sheet name="Tabela 42" sheetId="35" r:id="rId43"/>
    <sheet name="Tabela 43" sheetId="92" r:id="rId44"/>
    <sheet name="Tabela 44" sheetId="57" r:id="rId45"/>
    <sheet name="Tabela 45" sheetId="36" r:id="rId46"/>
    <sheet name="Tabela 46" sheetId="37" r:id="rId47"/>
    <sheet name="Tabela 47" sheetId="97" r:id="rId48"/>
    <sheet name="Tabela 48" sheetId="39" r:id="rId49"/>
    <sheet name="Tabela 49" sheetId="40" r:id="rId50"/>
    <sheet name="Tabela 50 " sheetId="41" r:id="rId51"/>
    <sheet name="Tabela 51" sheetId="98" r:id="rId52"/>
    <sheet name="Tabela 52" sheetId="81" r:id="rId53"/>
    <sheet name="Tabela 53" sheetId="82" r:id="rId54"/>
    <sheet name="Tabela 54" sheetId="58" r:id="rId55"/>
    <sheet name="Tabela 55" sheetId="110" r:id="rId56"/>
    <sheet name="Tabela 56" sheetId="43" r:id="rId57"/>
    <sheet name="Tabela 57" sheetId="46" r:id="rId58"/>
    <sheet name="Tabela 58" sheetId="99" r:id="rId59"/>
    <sheet name="Tabela 59" sheetId="49" r:id="rId60"/>
    <sheet name="Tabela 60" sheetId="50" r:id="rId61"/>
    <sheet name="Tabela 61" sheetId="51" r:id="rId62"/>
    <sheet name="Tabela 62" sheetId="20" r:id="rId63"/>
    <sheet name="Tabela 63" sheetId="101" r:id="rId64"/>
    <sheet name="Tabela 64" sheetId="102" r:id="rId65"/>
    <sheet name="Tabela 65" sheetId="103" r:id="rId66"/>
    <sheet name="Tabela 66" sheetId="104" r:id="rId67"/>
    <sheet name="Tabela 67" sheetId="105" r:id="rId68"/>
    <sheet name="Tabela 68" sheetId="113" r:id="rId69"/>
    <sheet name="Tabela 69" sheetId="112" r:id="rId70"/>
    <sheet name="Tabela 70" sheetId="111" r:id="rId71"/>
    <sheet name="Tabela 71" sheetId="106" r:id="rId72"/>
    <sheet name="Tabela 72" sheetId="107" r:id="rId73"/>
    <sheet name="Tabela 73" sheetId="108" r:id="rId74"/>
  </sheets>
  <definedNames>
    <definedName name="_ftn1" localSheetId="11">'Tabela 11'!$B$16</definedName>
    <definedName name="_ftn2" localSheetId="41">'Tabela 41'!#REF!</definedName>
    <definedName name="_ftn3" localSheetId="41">'Tabela 41'!$B$14</definedName>
    <definedName name="_ftnref1" localSheetId="11">'Tabela 11'!$C$13</definedName>
    <definedName name="_Hlk121923229" localSheetId="68">'Tabela 68'!#REF!</definedName>
    <definedName name="_Hlk121923238" localSheetId="68">'Tabela 68'!#REF!</definedName>
    <definedName name="_Hlk122007120" localSheetId="69">'Tabela 69'!$B$4</definedName>
    <definedName name="_Hlk125727381" localSheetId="37">'Tabela 37'!$B$5</definedName>
    <definedName name="_Hlk24466834" localSheetId="7">'Tabela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41" l="1"/>
  <c r="N12" i="41"/>
  <c r="J11" i="41" l="1"/>
  <c r="J13" i="41"/>
  <c r="J12" i="41"/>
  <c r="F8" i="31" l="1"/>
  <c r="H9" i="51"/>
  <c r="I9" i="51"/>
  <c r="H10" i="51"/>
  <c r="I10" i="51"/>
  <c r="H11" i="51"/>
  <c r="I11" i="51"/>
  <c r="H12" i="51"/>
  <c r="I12" i="51"/>
  <c r="O10" i="98"/>
  <c r="J10" i="98"/>
  <c r="L10" i="98" s="1"/>
  <c r="O9" i="98"/>
  <c r="K9" i="98"/>
  <c r="J9" i="98"/>
  <c r="L9" i="98" s="1"/>
  <c r="L12" i="41"/>
  <c r="E11" i="96" l="1"/>
  <c r="E10" i="96"/>
  <c r="E20" i="30"/>
  <c r="E19" i="30"/>
  <c r="E18" i="30"/>
  <c r="L14" i="41" l="1"/>
  <c r="G9" i="40" l="1"/>
  <c r="G10" i="40"/>
  <c r="G11" i="40"/>
  <c r="G12" i="40"/>
  <c r="G13" i="40"/>
  <c r="G16" i="40"/>
  <c r="G17" i="40"/>
  <c r="G18" i="40"/>
  <c r="G19" i="40"/>
  <c r="G20" i="40"/>
  <c r="G21" i="40"/>
  <c r="H11" i="20" l="1"/>
  <c r="H19" i="50"/>
  <c r="L14" i="23"/>
  <c r="K13" i="23"/>
  <c r="D13" i="113" l="1"/>
  <c r="D10" i="113"/>
  <c r="D16" i="113"/>
  <c r="E13" i="51"/>
  <c r="H18" i="50"/>
  <c r="H17" i="49"/>
  <c r="D18" i="49"/>
  <c r="H15" i="49" l="1"/>
  <c r="J10" i="46"/>
  <c r="G13" i="46"/>
  <c r="F13" i="46"/>
  <c r="J18" i="82" l="1"/>
  <c r="J10" i="41"/>
  <c r="L11" i="23"/>
  <c r="L12" i="23"/>
  <c r="I9" i="69"/>
  <c r="H18" i="28" l="1"/>
  <c r="K12" i="111" l="1"/>
  <c r="J12" i="111"/>
  <c r="I12" i="111"/>
  <c r="H12" i="111"/>
  <c r="G12" i="111"/>
  <c r="F12" i="111"/>
  <c r="E12" i="111"/>
  <c r="D12" i="111"/>
  <c r="K14" i="112"/>
  <c r="J14" i="112"/>
  <c r="I14" i="112"/>
  <c r="H14" i="112"/>
  <c r="G14" i="112"/>
  <c r="F14" i="112"/>
  <c r="E14" i="112"/>
  <c r="D14" i="112"/>
  <c r="K13" i="113"/>
  <c r="J13" i="113"/>
  <c r="I13" i="113"/>
  <c r="H13" i="113"/>
  <c r="G13" i="113"/>
  <c r="F13" i="113"/>
  <c r="E13" i="113"/>
  <c r="K10" i="113"/>
  <c r="J10" i="113"/>
  <c r="J16" i="113" s="1"/>
  <c r="I10" i="113"/>
  <c r="H10" i="113"/>
  <c r="G10" i="113"/>
  <c r="G16" i="113" s="1"/>
  <c r="F10" i="113"/>
  <c r="F16" i="113" s="1"/>
  <c r="E10" i="113"/>
  <c r="F15" i="20"/>
  <c r="G13" i="20" s="1"/>
  <c r="G15" i="20" s="1"/>
  <c r="D15" i="20"/>
  <c r="H13" i="20"/>
  <c r="F12" i="20"/>
  <c r="G11" i="20" s="1"/>
  <c r="D12" i="20"/>
  <c r="H10" i="20"/>
  <c r="H9" i="20"/>
  <c r="M13" i="51"/>
  <c r="L13" i="51"/>
  <c r="K13" i="51"/>
  <c r="J13" i="51"/>
  <c r="G13" i="51"/>
  <c r="F13" i="51"/>
  <c r="D13" i="51"/>
  <c r="O12" i="51"/>
  <c r="N12" i="51"/>
  <c r="O11" i="51"/>
  <c r="N11" i="51"/>
  <c r="O10" i="51"/>
  <c r="N10" i="51"/>
  <c r="O9" i="51"/>
  <c r="N9" i="51"/>
  <c r="F17" i="50"/>
  <c r="D17" i="50"/>
  <c r="H16" i="50"/>
  <c r="H15" i="50"/>
  <c r="H14" i="50"/>
  <c r="F12" i="50"/>
  <c r="D12" i="50"/>
  <c r="H11" i="50"/>
  <c r="H10" i="50"/>
  <c r="H9" i="50"/>
  <c r="F18" i="49"/>
  <c r="H14" i="49"/>
  <c r="F12" i="49"/>
  <c r="D12" i="49"/>
  <c r="H11" i="49"/>
  <c r="H10" i="49"/>
  <c r="H9" i="49"/>
  <c r="G10" i="99"/>
  <c r="F10" i="99"/>
  <c r="E10" i="99"/>
  <c r="D10" i="99"/>
  <c r="L13" i="46"/>
  <c r="I13" i="46"/>
  <c r="H13" i="46"/>
  <c r="K12" i="46"/>
  <c r="J12" i="46"/>
  <c r="K11" i="46"/>
  <c r="J11" i="46"/>
  <c r="K10" i="46"/>
  <c r="K9" i="46"/>
  <c r="J9" i="46"/>
  <c r="K8" i="46"/>
  <c r="J8" i="46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H27" i="110"/>
  <c r="F26" i="110"/>
  <c r="G24" i="110" s="1"/>
  <c r="D26" i="110"/>
  <c r="H25" i="110"/>
  <c r="E25" i="110"/>
  <c r="H24" i="110"/>
  <c r="E24" i="110"/>
  <c r="H23" i="110"/>
  <c r="E23" i="110"/>
  <c r="E26" i="110" s="1"/>
  <c r="H20" i="110"/>
  <c r="H19" i="110"/>
  <c r="H18" i="110"/>
  <c r="H17" i="110"/>
  <c r="F16" i="110"/>
  <c r="H16" i="110" s="1"/>
  <c r="D16" i="110"/>
  <c r="H14" i="110"/>
  <c r="H13" i="110"/>
  <c r="H12" i="110"/>
  <c r="H11" i="110"/>
  <c r="F10" i="110"/>
  <c r="D10" i="110"/>
  <c r="D21" i="110" s="1"/>
  <c r="H9" i="110"/>
  <c r="H8" i="110"/>
  <c r="F12" i="58"/>
  <c r="G9" i="58" s="1"/>
  <c r="D12" i="58"/>
  <c r="H11" i="58"/>
  <c r="E11" i="58"/>
  <c r="H10" i="58"/>
  <c r="H9" i="58"/>
  <c r="E9" i="58"/>
  <c r="H8" i="58"/>
  <c r="E8" i="58"/>
  <c r="J24" i="82"/>
  <c r="F24" i="82"/>
  <c r="J23" i="82"/>
  <c r="F23" i="82"/>
  <c r="J22" i="82"/>
  <c r="F22" i="82"/>
  <c r="I21" i="82"/>
  <c r="H21" i="82"/>
  <c r="E21" i="82"/>
  <c r="D21" i="82"/>
  <c r="J20" i="82"/>
  <c r="F20" i="82"/>
  <c r="J19" i="82"/>
  <c r="F19" i="82"/>
  <c r="F18" i="82"/>
  <c r="J17" i="82"/>
  <c r="F17" i="82"/>
  <c r="J16" i="82"/>
  <c r="F16" i="82"/>
  <c r="I14" i="82"/>
  <c r="H14" i="82"/>
  <c r="E14" i="82"/>
  <c r="D14" i="82"/>
  <c r="J13" i="82"/>
  <c r="F13" i="82"/>
  <c r="J12" i="82"/>
  <c r="F12" i="82"/>
  <c r="L12" i="82" s="1"/>
  <c r="J11" i="82"/>
  <c r="F11" i="82"/>
  <c r="J10" i="82"/>
  <c r="F10" i="82"/>
  <c r="J22" i="81"/>
  <c r="F22" i="81"/>
  <c r="I21" i="81"/>
  <c r="H21" i="81"/>
  <c r="E21" i="81"/>
  <c r="D21" i="81"/>
  <c r="J20" i="81"/>
  <c r="F20" i="81"/>
  <c r="J19" i="81"/>
  <c r="F19" i="81"/>
  <c r="J18" i="81"/>
  <c r="F18" i="81"/>
  <c r="I16" i="81"/>
  <c r="H16" i="81"/>
  <c r="E16" i="81"/>
  <c r="D16" i="81"/>
  <c r="J15" i="81"/>
  <c r="F15" i="81"/>
  <c r="J14" i="81"/>
  <c r="F14" i="81"/>
  <c r="J13" i="81"/>
  <c r="F13" i="81"/>
  <c r="J12" i="81"/>
  <c r="F12" i="81"/>
  <c r="J11" i="81"/>
  <c r="F11" i="81"/>
  <c r="J10" i="81"/>
  <c r="F10" i="81"/>
  <c r="L10" i="81" s="1"/>
  <c r="N11" i="98"/>
  <c r="M11" i="98"/>
  <c r="K11" i="98"/>
  <c r="J11" i="98"/>
  <c r="H11" i="98"/>
  <c r="G11" i="98"/>
  <c r="E11" i="98"/>
  <c r="D11" i="98"/>
  <c r="I10" i="98"/>
  <c r="F10" i="98"/>
  <c r="O11" i="98"/>
  <c r="L11" i="98"/>
  <c r="I9" i="98"/>
  <c r="I11" i="98" s="1"/>
  <c r="F9" i="98"/>
  <c r="F11" i="98" s="1"/>
  <c r="M15" i="41"/>
  <c r="I15" i="41"/>
  <c r="H15" i="41"/>
  <c r="E15" i="41"/>
  <c r="F14" i="41" s="1"/>
  <c r="K14" i="41"/>
  <c r="J14" i="41"/>
  <c r="L13" i="41"/>
  <c r="K13" i="41"/>
  <c r="K12" i="41"/>
  <c r="L11" i="41"/>
  <c r="K11" i="41"/>
  <c r="L10" i="41"/>
  <c r="K10" i="41"/>
  <c r="L9" i="41"/>
  <c r="K9" i="41"/>
  <c r="J9" i="41"/>
  <c r="F22" i="40"/>
  <c r="E22" i="40"/>
  <c r="D22" i="40"/>
  <c r="F14" i="40"/>
  <c r="E14" i="40"/>
  <c r="D14" i="40"/>
  <c r="H10" i="39"/>
  <c r="G10" i="39"/>
  <c r="E10" i="39"/>
  <c r="D10" i="39"/>
  <c r="I9" i="39"/>
  <c r="J9" i="39" s="1"/>
  <c r="F9" i="39"/>
  <c r="I8" i="39"/>
  <c r="F8" i="39"/>
  <c r="F10" i="39" s="1"/>
  <c r="I11" i="97"/>
  <c r="H11" i="97"/>
  <c r="E11" i="97"/>
  <c r="D11" i="97"/>
  <c r="J10" i="97"/>
  <c r="L10" i="97" s="1"/>
  <c r="F10" i="97"/>
  <c r="J9" i="97"/>
  <c r="F9" i="97"/>
  <c r="G9" i="97" s="1"/>
  <c r="J8" i="97"/>
  <c r="F8" i="97"/>
  <c r="F11" i="97" s="1"/>
  <c r="I16" i="37"/>
  <c r="H16" i="37"/>
  <c r="E16" i="37"/>
  <c r="D16" i="37"/>
  <c r="J15" i="37"/>
  <c r="L15" i="37" s="1"/>
  <c r="F15" i="37"/>
  <c r="J14" i="37"/>
  <c r="F14" i="37"/>
  <c r="J13" i="37"/>
  <c r="L13" i="37" s="1"/>
  <c r="F13" i="37"/>
  <c r="J12" i="37"/>
  <c r="F12" i="37"/>
  <c r="G12" i="37" s="1"/>
  <c r="J11" i="37"/>
  <c r="L11" i="37" s="1"/>
  <c r="F11" i="37"/>
  <c r="J10" i="37"/>
  <c r="L10" i="37" s="1"/>
  <c r="F10" i="37"/>
  <c r="J9" i="37"/>
  <c r="F9" i="37"/>
  <c r="F16" i="37" s="1"/>
  <c r="I13" i="36"/>
  <c r="I18" i="36" s="1"/>
  <c r="H13" i="36"/>
  <c r="J24" i="36"/>
  <c r="F24" i="36"/>
  <c r="I23" i="36"/>
  <c r="H23" i="36"/>
  <c r="E23" i="36"/>
  <c r="D23" i="36"/>
  <c r="J22" i="36"/>
  <c r="F22" i="36"/>
  <c r="J21" i="36"/>
  <c r="L21" i="36" s="1"/>
  <c r="F21" i="36"/>
  <c r="J20" i="36"/>
  <c r="F20" i="36"/>
  <c r="H18" i="36"/>
  <c r="J17" i="36"/>
  <c r="F17" i="36"/>
  <c r="J16" i="36"/>
  <c r="F16" i="36"/>
  <c r="J15" i="36"/>
  <c r="F15" i="36"/>
  <c r="J14" i="36"/>
  <c r="F14" i="36"/>
  <c r="E13" i="36"/>
  <c r="D13" i="36"/>
  <c r="D18" i="36" s="1"/>
  <c r="J12" i="36"/>
  <c r="F12" i="36"/>
  <c r="J11" i="36"/>
  <c r="F11" i="36"/>
  <c r="J10" i="36"/>
  <c r="F10" i="36"/>
  <c r="J9" i="36"/>
  <c r="F9" i="36"/>
  <c r="F12" i="57"/>
  <c r="H12" i="57" s="1"/>
  <c r="E12" i="57"/>
  <c r="D12" i="57"/>
  <c r="H11" i="57"/>
  <c r="G11" i="57"/>
  <c r="E11" i="57"/>
  <c r="H10" i="57"/>
  <c r="E10" i="57"/>
  <c r="H9" i="57"/>
  <c r="E9" i="57"/>
  <c r="H8" i="57"/>
  <c r="E8" i="57"/>
  <c r="F13" i="92"/>
  <c r="E12" i="92"/>
  <c r="E14" i="92" s="1"/>
  <c r="D12" i="92"/>
  <c r="D14" i="92" s="1"/>
  <c r="F11" i="92"/>
  <c r="F9" i="92"/>
  <c r="F8" i="92"/>
  <c r="J31" i="35"/>
  <c r="H31" i="35"/>
  <c r="F31" i="35"/>
  <c r="D31" i="35"/>
  <c r="M24" i="35"/>
  <c r="L24" i="35"/>
  <c r="M23" i="35"/>
  <c r="L23" i="35"/>
  <c r="J21" i="35"/>
  <c r="H21" i="35"/>
  <c r="I20" i="35" s="1"/>
  <c r="F21" i="35"/>
  <c r="D21" i="35"/>
  <c r="E20" i="35" s="1"/>
  <c r="M20" i="35"/>
  <c r="L20" i="35"/>
  <c r="G20" i="35"/>
  <c r="M19" i="35"/>
  <c r="L19" i="35"/>
  <c r="G19" i="35"/>
  <c r="E19" i="35"/>
  <c r="M18" i="35"/>
  <c r="L18" i="35"/>
  <c r="G18" i="35"/>
  <c r="M17" i="35"/>
  <c r="L17" i="35"/>
  <c r="G17" i="35"/>
  <c r="G21" i="35" s="1"/>
  <c r="E17" i="35"/>
  <c r="J15" i="35"/>
  <c r="H15" i="35"/>
  <c r="F15" i="35"/>
  <c r="F26" i="35" s="1"/>
  <c r="D15" i="35"/>
  <c r="D26" i="35" s="1"/>
  <c r="M14" i="35"/>
  <c r="L14" i="35"/>
  <c r="E14" i="35"/>
  <c r="M13" i="35"/>
  <c r="L13" i="35"/>
  <c r="E13" i="35"/>
  <c r="M12" i="35"/>
  <c r="L12" i="35"/>
  <c r="E12" i="35"/>
  <c r="M11" i="35"/>
  <c r="L11" i="35"/>
  <c r="E11" i="35"/>
  <c r="M10" i="35"/>
  <c r="L10" i="35"/>
  <c r="E10" i="35"/>
  <c r="E15" i="35" s="1"/>
  <c r="E22" i="109"/>
  <c r="D22" i="109"/>
  <c r="E21" i="109"/>
  <c r="D21" i="109"/>
  <c r="F20" i="109"/>
  <c r="F19" i="109"/>
  <c r="E17" i="109"/>
  <c r="D17" i="109"/>
  <c r="E16" i="109"/>
  <c r="D16" i="109"/>
  <c r="F15" i="109"/>
  <c r="F14" i="109"/>
  <c r="E12" i="109"/>
  <c r="D12" i="109"/>
  <c r="E11" i="109"/>
  <c r="D11" i="109"/>
  <c r="F10" i="109"/>
  <c r="F9" i="109"/>
  <c r="F14" i="32"/>
  <c r="D14" i="32"/>
  <c r="H13" i="32"/>
  <c r="H12" i="32"/>
  <c r="F11" i="32"/>
  <c r="D11" i="32"/>
  <c r="D15" i="32" s="1"/>
  <c r="H10" i="32"/>
  <c r="H9" i="32"/>
  <c r="H8" i="32"/>
  <c r="G16" i="115"/>
  <c r="I16" i="115" s="1"/>
  <c r="F16" i="115"/>
  <c r="H16" i="115" s="1"/>
  <c r="E16" i="115"/>
  <c r="D16" i="115"/>
  <c r="I15" i="115"/>
  <c r="H15" i="115"/>
  <c r="I14" i="115"/>
  <c r="H14" i="115"/>
  <c r="I13" i="115"/>
  <c r="H13" i="115"/>
  <c r="I12" i="115"/>
  <c r="H12" i="115"/>
  <c r="I11" i="115"/>
  <c r="H11" i="115"/>
  <c r="I10" i="115"/>
  <c r="H10" i="115"/>
  <c r="H9" i="115"/>
  <c r="G15" i="117"/>
  <c r="I15" i="117" s="1"/>
  <c r="F15" i="117"/>
  <c r="H15" i="117" s="1"/>
  <c r="E15" i="117"/>
  <c r="D15" i="117"/>
  <c r="I14" i="117"/>
  <c r="H14" i="117"/>
  <c r="I13" i="117"/>
  <c r="H13" i="117"/>
  <c r="I12" i="117"/>
  <c r="H12" i="117"/>
  <c r="I11" i="117"/>
  <c r="H11" i="117"/>
  <c r="I10" i="117"/>
  <c r="H10" i="117"/>
  <c r="I9" i="117"/>
  <c r="H9" i="117"/>
  <c r="E9" i="114"/>
  <c r="D9" i="114"/>
  <c r="F8" i="114"/>
  <c r="F7" i="114"/>
  <c r="F11" i="96"/>
  <c r="D11" i="96"/>
  <c r="F10" i="96"/>
  <c r="F9" i="96"/>
  <c r="F8" i="96"/>
  <c r="E14" i="95"/>
  <c r="D14" i="95"/>
  <c r="F13" i="95"/>
  <c r="F12" i="95"/>
  <c r="F11" i="95"/>
  <c r="F10" i="95"/>
  <c r="F9" i="95"/>
  <c r="E8" i="95"/>
  <c r="E17" i="95" s="1"/>
  <c r="D8" i="95"/>
  <c r="E9" i="31"/>
  <c r="D9" i="31"/>
  <c r="F7" i="31"/>
  <c r="D20" i="30"/>
  <c r="D19" i="30"/>
  <c r="D18" i="30"/>
  <c r="E17" i="30"/>
  <c r="D17" i="30"/>
  <c r="E16" i="30"/>
  <c r="D16" i="30"/>
  <c r="F20" i="29"/>
  <c r="D20" i="29"/>
  <c r="H19" i="29"/>
  <c r="H18" i="29"/>
  <c r="H17" i="29"/>
  <c r="H16" i="29"/>
  <c r="H15" i="29"/>
  <c r="F13" i="29"/>
  <c r="D13" i="29"/>
  <c r="H12" i="29"/>
  <c r="H11" i="29"/>
  <c r="H10" i="29"/>
  <c r="H9" i="29"/>
  <c r="F22" i="28"/>
  <c r="D22" i="28"/>
  <c r="H21" i="28"/>
  <c r="H20" i="28"/>
  <c r="H19" i="28"/>
  <c r="H17" i="28"/>
  <c r="H16" i="28"/>
  <c r="F14" i="28"/>
  <c r="D14" i="28"/>
  <c r="H13" i="28"/>
  <c r="H12" i="28"/>
  <c r="H11" i="28"/>
  <c r="H10" i="28"/>
  <c r="H9" i="28"/>
  <c r="G10" i="27"/>
  <c r="F10" i="27"/>
  <c r="E10" i="27"/>
  <c r="D10" i="27"/>
  <c r="F16" i="119"/>
  <c r="H16" i="119" s="1"/>
  <c r="D16" i="119"/>
  <c r="H15" i="119"/>
  <c r="E15" i="119"/>
  <c r="H14" i="119"/>
  <c r="E14" i="119"/>
  <c r="H13" i="119"/>
  <c r="E13" i="119"/>
  <c r="H12" i="119"/>
  <c r="E12" i="119"/>
  <c r="H11" i="119"/>
  <c r="E11" i="119"/>
  <c r="E16" i="119" s="1"/>
  <c r="H10" i="119"/>
  <c r="E10" i="119"/>
  <c r="H9" i="119"/>
  <c r="E9" i="119"/>
  <c r="H8" i="119"/>
  <c r="E8" i="119"/>
  <c r="H21" i="69"/>
  <c r="G21" i="69"/>
  <c r="E21" i="69"/>
  <c r="D21" i="69"/>
  <c r="H20" i="69"/>
  <c r="G20" i="69"/>
  <c r="E20" i="69"/>
  <c r="D20" i="69"/>
  <c r="H19" i="69"/>
  <c r="G19" i="69"/>
  <c r="E19" i="69"/>
  <c r="E22" i="69" s="1"/>
  <c r="D19" i="69"/>
  <c r="H17" i="69"/>
  <c r="G17" i="69"/>
  <c r="E17" i="69"/>
  <c r="D17" i="69"/>
  <c r="I16" i="69"/>
  <c r="F16" i="69"/>
  <c r="I15" i="69"/>
  <c r="F15" i="69"/>
  <c r="I14" i="69"/>
  <c r="F14" i="69"/>
  <c r="H12" i="69"/>
  <c r="G12" i="69"/>
  <c r="E12" i="69"/>
  <c r="D12" i="69"/>
  <c r="I11" i="69"/>
  <c r="F11" i="69"/>
  <c r="I10" i="69"/>
  <c r="F10" i="69"/>
  <c r="F9" i="69"/>
  <c r="I16" i="23"/>
  <c r="L16" i="23" s="1"/>
  <c r="H16" i="23"/>
  <c r="K16" i="23" s="1"/>
  <c r="G16" i="23"/>
  <c r="J16" i="23" s="1"/>
  <c r="F16" i="23"/>
  <c r="E16" i="23"/>
  <c r="D16" i="23"/>
  <c r="L15" i="23"/>
  <c r="K15" i="23"/>
  <c r="J15" i="23"/>
  <c r="K14" i="23"/>
  <c r="J14" i="23"/>
  <c r="J13" i="23"/>
  <c r="J12" i="23"/>
  <c r="K11" i="23"/>
  <c r="J11" i="23"/>
  <c r="L10" i="23"/>
  <c r="K10" i="23"/>
  <c r="J10" i="23"/>
  <c r="L9" i="23"/>
  <c r="K9" i="23"/>
  <c r="J9" i="23"/>
  <c r="F15" i="68"/>
  <c r="G9" i="68" s="1"/>
  <c r="D15" i="68"/>
  <c r="H14" i="68"/>
  <c r="H13" i="68"/>
  <c r="H12" i="68"/>
  <c r="H11" i="68"/>
  <c r="E11" i="68"/>
  <c r="H10" i="68"/>
  <c r="H9" i="68"/>
  <c r="H8" i="68"/>
  <c r="H15" i="67"/>
  <c r="G15" i="67"/>
  <c r="E15" i="67"/>
  <c r="F15" i="67" s="1"/>
  <c r="D15" i="67"/>
  <c r="I14" i="67"/>
  <c r="F14" i="67"/>
  <c r="I13" i="67"/>
  <c r="F13" i="67"/>
  <c r="I12" i="67"/>
  <c r="F12" i="67"/>
  <c r="H11" i="67"/>
  <c r="G11" i="67"/>
  <c r="E11" i="67"/>
  <c r="D11" i="67"/>
  <c r="D16" i="67" s="1"/>
  <c r="I10" i="67"/>
  <c r="F10" i="67"/>
  <c r="I9" i="67"/>
  <c r="F9" i="67"/>
  <c r="I8" i="67"/>
  <c r="F8" i="67"/>
  <c r="H17" i="22"/>
  <c r="G17" i="22"/>
  <c r="E17" i="22"/>
  <c r="D17" i="22"/>
  <c r="I16" i="22"/>
  <c r="F16" i="22"/>
  <c r="I15" i="22"/>
  <c r="F15" i="22"/>
  <c r="I14" i="22"/>
  <c r="F14" i="22"/>
  <c r="I13" i="22"/>
  <c r="F13" i="22"/>
  <c r="H12" i="22"/>
  <c r="G12" i="22"/>
  <c r="E12" i="22"/>
  <c r="E18" i="22" s="1"/>
  <c r="D12" i="22"/>
  <c r="D18" i="22" s="1"/>
  <c r="I11" i="22"/>
  <c r="F11" i="22"/>
  <c r="I10" i="22"/>
  <c r="F10" i="22"/>
  <c r="I9" i="22"/>
  <c r="F9" i="22"/>
  <c r="I8" i="22"/>
  <c r="F8" i="22"/>
  <c r="E9" i="18"/>
  <c r="D9" i="18"/>
  <c r="F12" i="16"/>
  <c r="H12" i="16" s="1"/>
  <c r="D12" i="16"/>
  <c r="H11" i="16"/>
  <c r="E11" i="16"/>
  <c r="H10" i="16"/>
  <c r="E10" i="16"/>
  <c r="H8" i="16"/>
  <c r="E8" i="16"/>
  <c r="F25" i="15"/>
  <c r="E24" i="15"/>
  <c r="D24" i="15"/>
  <c r="F21" i="15"/>
  <c r="F20" i="15"/>
  <c r="F19" i="15"/>
  <c r="F18" i="15"/>
  <c r="F17" i="15"/>
  <c r="F16" i="15"/>
  <c r="F15" i="15"/>
  <c r="F14" i="15"/>
  <c r="F11" i="15"/>
  <c r="F10" i="15"/>
  <c r="E9" i="15"/>
  <c r="D9" i="15"/>
  <c r="D8" i="15"/>
  <c r="D7" i="15" s="1"/>
  <c r="E14" i="54"/>
  <c r="D14" i="54"/>
  <c r="F13" i="54"/>
  <c r="F11" i="54"/>
  <c r="F10" i="54"/>
  <c r="E9" i="54"/>
  <c r="D9" i="54"/>
  <c r="D12" i="54" s="1"/>
  <c r="F8" i="54"/>
  <c r="F11" i="14"/>
  <c r="D11" i="14"/>
  <c r="E10" i="14" s="1"/>
  <c r="H10" i="14"/>
  <c r="H9" i="14"/>
  <c r="E9" i="14"/>
  <c r="E11" i="14" s="1"/>
  <c r="E11" i="13"/>
  <c r="F11" i="13" s="1"/>
  <c r="D11" i="13"/>
  <c r="F10" i="13"/>
  <c r="F9" i="13"/>
  <c r="F14" i="118"/>
  <c r="G12" i="118" s="1"/>
  <c r="D14" i="118"/>
  <c r="H13" i="118"/>
  <c r="E13" i="118"/>
  <c r="H12" i="118"/>
  <c r="H11" i="118"/>
  <c r="E11" i="118"/>
  <c r="H10" i="118"/>
  <c r="E10" i="118"/>
  <c r="H9" i="118"/>
  <c r="E9" i="118"/>
  <c r="H8" i="118"/>
  <c r="F15" i="12"/>
  <c r="H15" i="12" s="1"/>
  <c r="D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H8" i="12"/>
  <c r="E8" i="12"/>
  <c r="H13" i="11"/>
  <c r="H12" i="11"/>
  <c r="F11" i="11"/>
  <c r="D11" i="11"/>
  <c r="H10" i="11"/>
  <c r="H9" i="11"/>
  <c r="F8" i="11"/>
  <c r="D8" i="11"/>
  <c r="D14" i="11" s="1"/>
  <c r="D14" i="10"/>
  <c r="E11" i="10" s="1"/>
  <c r="H13" i="10"/>
  <c r="H12" i="10"/>
  <c r="H11" i="10"/>
  <c r="F10" i="10"/>
  <c r="F14" i="10" s="1"/>
  <c r="D10" i="10"/>
  <c r="H9" i="10"/>
  <c r="F14" i="9"/>
  <c r="G12" i="9" s="1"/>
  <c r="D14" i="9"/>
  <c r="E11" i="9" s="1"/>
  <c r="H13" i="9"/>
  <c r="H12" i="9"/>
  <c r="H11" i="9"/>
  <c r="H10" i="9"/>
  <c r="E10" i="9"/>
  <c r="H9" i="9"/>
  <c r="H8" i="9"/>
  <c r="I12" i="8"/>
  <c r="G12" i="8"/>
  <c r="H10" i="8" s="1"/>
  <c r="F12" i="8"/>
  <c r="D12" i="8"/>
  <c r="E9" i="8" s="1"/>
  <c r="E10" i="8"/>
  <c r="H10" i="7"/>
  <c r="J10" i="7" s="1"/>
  <c r="G10" i="7"/>
  <c r="E10" i="7"/>
  <c r="F8" i="7" s="1"/>
  <c r="D10" i="7"/>
  <c r="J9" i="7"/>
  <c r="J8" i="7"/>
  <c r="G8" i="5"/>
  <c r="D8" i="5"/>
  <c r="F12" i="4"/>
  <c r="G10" i="4" s="1"/>
  <c r="D12" i="4"/>
  <c r="E11" i="4" s="1"/>
  <c r="H11" i="4"/>
  <c r="H10" i="4"/>
  <c r="H9" i="4"/>
  <c r="H8" i="4"/>
  <c r="F11" i="79"/>
  <c r="E11" i="79"/>
  <c r="D11" i="79"/>
  <c r="I11" i="79"/>
  <c r="H11" i="79"/>
  <c r="G11" i="79"/>
  <c r="F11" i="3"/>
  <c r="D11" i="3"/>
  <c r="H10" i="3"/>
  <c r="E10" i="3"/>
  <c r="H9" i="3"/>
  <c r="E9" i="3"/>
  <c r="H8" i="3"/>
  <c r="E8" i="3"/>
  <c r="F10" i="2"/>
  <c r="H10" i="2" s="1"/>
  <c r="D10" i="2"/>
  <c r="H9" i="2"/>
  <c r="E9" i="2"/>
  <c r="E10" i="2" s="1"/>
  <c r="H8" i="2"/>
  <c r="E8" i="2"/>
  <c r="H12" i="20" l="1"/>
  <c r="J15" i="41"/>
  <c r="L22" i="36"/>
  <c r="L11" i="36"/>
  <c r="L16" i="36"/>
  <c r="L17" i="36"/>
  <c r="L24" i="36"/>
  <c r="F23" i="36"/>
  <c r="G21" i="36" s="1"/>
  <c r="J13" i="36"/>
  <c r="J18" i="36" s="1"/>
  <c r="K10" i="36" s="1"/>
  <c r="L20" i="36"/>
  <c r="F13" i="36"/>
  <c r="E18" i="36"/>
  <c r="L15" i="36"/>
  <c r="F18" i="36"/>
  <c r="G15" i="36" s="1"/>
  <c r="M21" i="35"/>
  <c r="J26" i="35"/>
  <c r="F23" i="40"/>
  <c r="M11" i="46"/>
  <c r="M15" i="35"/>
  <c r="M26" i="35"/>
  <c r="I21" i="69"/>
  <c r="I20" i="69"/>
  <c r="I19" i="69"/>
  <c r="G8" i="118"/>
  <c r="H14" i="118"/>
  <c r="H13" i="51"/>
  <c r="D20" i="50"/>
  <c r="E9" i="50" s="1"/>
  <c r="D23" i="81"/>
  <c r="D23" i="28"/>
  <c r="E10" i="28" s="1"/>
  <c r="E16" i="113"/>
  <c r="H15" i="20"/>
  <c r="E13" i="20"/>
  <c r="E15" i="20" s="1"/>
  <c r="E10" i="20"/>
  <c r="M9" i="46"/>
  <c r="L13" i="82"/>
  <c r="L15" i="35"/>
  <c r="H26" i="35"/>
  <c r="L26" i="35" s="1"/>
  <c r="G18" i="22"/>
  <c r="G11" i="4"/>
  <c r="N13" i="51"/>
  <c r="I13" i="51"/>
  <c r="M8" i="46"/>
  <c r="G25" i="110"/>
  <c r="G8" i="58"/>
  <c r="G11" i="58"/>
  <c r="G10" i="58"/>
  <c r="G10" i="20"/>
  <c r="G9" i="20"/>
  <c r="G12" i="20" s="1"/>
  <c r="I25" i="82"/>
  <c r="J14" i="82"/>
  <c r="H25" i="82"/>
  <c r="J21" i="81"/>
  <c r="N13" i="41"/>
  <c r="F9" i="41"/>
  <c r="F10" i="41"/>
  <c r="I10" i="39"/>
  <c r="J10" i="39" s="1"/>
  <c r="L14" i="37"/>
  <c r="J23" i="36"/>
  <c r="K21" i="36" s="1"/>
  <c r="G8" i="57"/>
  <c r="H11" i="8"/>
  <c r="H9" i="8"/>
  <c r="K16" i="113"/>
  <c r="F14" i="11"/>
  <c r="G13" i="11" s="1"/>
  <c r="H11" i="11"/>
  <c r="K17" i="35"/>
  <c r="K18" i="35"/>
  <c r="K19" i="35"/>
  <c r="K20" i="35"/>
  <c r="I18" i="35"/>
  <c r="I10" i="35"/>
  <c r="I12" i="35"/>
  <c r="I13" i="35"/>
  <c r="I11" i="35"/>
  <c r="I14" i="35"/>
  <c r="G9" i="119"/>
  <c r="H22" i="69"/>
  <c r="G8" i="68"/>
  <c r="G13" i="68"/>
  <c r="G11" i="68"/>
  <c r="G10" i="68"/>
  <c r="H15" i="68"/>
  <c r="I12" i="22"/>
  <c r="G11" i="118"/>
  <c r="G9" i="4"/>
  <c r="G8" i="4"/>
  <c r="F21" i="81"/>
  <c r="F23" i="81" s="1"/>
  <c r="G21" i="81" s="1"/>
  <c r="E23" i="81"/>
  <c r="E25" i="82"/>
  <c r="D25" i="82"/>
  <c r="D20" i="49"/>
  <c r="E9" i="49" s="1"/>
  <c r="H17" i="50"/>
  <c r="I16" i="113"/>
  <c r="H16" i="113"/>
  <c r="E9" i="20"/>
  <c r="E11" i="20"/>
  <c r="O13" i="51"/>
  <c r="E18" i="50"/>
  <c r="E16" i="50"/>
  <c r="H12" i="50"/>
  <c r="F20" i="50"/>
  <c r="H18" i="49"/>
  <c r="H12" i="49"/>
  <c r="F20" i="49"/>
  <c r="G12" i="49" s="1"/>
  <c r="M12" i="46"/>
  <c r="K13" i="46"/>
  <c r="M10" i="46"/>
  <c r="J13" i="46"/>
  <c r="G19" i="43"/>
  <c r="H18" i="43" s="1"/>
  <c r="G13" i="43"/>
  <c r="H11" i="43" s="1"/>
  <c r="F21" i="110"/>
  <c r="G19" i="110" s="1"/>
  <c r="E18" i="110"/>
  <c r="E13" i="110"/>
  <c r="E20" i="110"/>
  <c r="E11" i="110"/>
  <c r="E9" i="110"/>
  <c r="E16" i="110"/>
  <c r="E19" i="110"/>
  <c r="E14" i="110"/>
  <c r="E8" i="110"/>
  <c r="E15" i="110"/>
  <c r="E17" i="110"/>
  <c r="E12" i="110"/>
  <c r="E10" i="110"/>
  <c r="G26" i="110"/>
  <c r="G23" i="110"/>
  <c r="H26" i="110"/>
  <c r="H10" i="110"/>
  <c r="H12" i="58"/>
  <c r="E10" i="58"/>
  <c r="E12" i="58" s="1"/>
  <c r="L23" i="82"/>
  <c r="L24" i="82"/>
  <c r="L17" i="82"/>
  <c r="L16" i="82"/>
  <c r="L20" i="82"/>
  <c r="L19" i="82"/>
  <c r="L11" i="82"/>
  <c r="F14" i="82"/>
  <c r="L18" i="82"/>
  <c r="L22" i="82"/>
  <c r="F21" i="82"/>
  <c r="J21" i="82"/>
  <c r="L10" i="82"/>
  <c r="L22" i="81"/>
  <c r="H23" i="81"/>
  <c r="L19" i="81"/>
  <c r="I23" i="81"/>
  <c r="L14" i="81"/>
  <c r="J16" i="81"/>
  <c r="L13" i="81"/>
  <c r="L12" i="81"/>
  <c r="F16" i="81"/>
  <c r="L15" i="81"/>
  <c r="L20" i="81"/>
  <c r="L18" i="81"/>
  <c r="N10" i="41"/>
  <c r="L15" i="41"/>
  <c r="K15" i="41"/>
  <c r="N14" i="41"/>
  <c r="N11" i="41"/>
  <c r="F11" i="41"/>
  <c r="F12" i="41"/>
  <c r="F13" i="41"/>
  <c r="N9" i="41"/>
  <c r="E23" i="40"/>
  <c r="G22" i="40"/>
  <c r="D23" i="40"/>
  <c r="G14" i="40"/>
  <c r="J8" i="39"/>
  <c r="G10" i="97"/>
  <c r="L8" i="97"/>
  <c r="G8" i="97"/>
  <c r="G11" i="97" s="1"/>
  <c r="L9" i="97"/>
  <c r="J11" i="97"/>
  <c r="G10" i="37"/>
  <c r="G11" i="37"/>
  <c r="G13" i="37"/>
  <c r="G15" i="37"/>
  <c r="J16" i="37"/>
  <c r="G9" i="37"/>
  <c r="G16" i="37" s="1"/>
  <c r="G14" i="37"/>
  <c r="L9" i="37"/>
  <c r="L13" i="36"/>
  <c r="L12" i="36"/>
  <c r="L14" i="36"/>
  <c r="L9" i="36"/>
  <c r="G10" i="57"/>
  <c r="G9" i="57"/>
  <c r="F12" i="92"/>
  <c r="G10" i="35"/>
  <c r="K11" i="35"/>
  <c r="G12" i="35"/>
  <c r="K13" i="35"/>
  <c r="G14" i="35"/>
  <c r="I17" i="35"/>
  <c r="E18" i="35"/>
  <c r="E21" i="35" s="1"/>
  <c r="I19" i="35"/>
  <c r="L21" i="35"/>
  <c r="K10" i="35"/>
  <c r="G11" i="35"/>
  <c r="K12" i="35"/>
  <c r="G13" i="35"/>
  <c r="K14" i="35"/>
  <c r="H11" i="32"/>
  <c r="E13" i="32"/>
  <c r="E9" i="32"/>
  <c r="E12" i="32"/>
  <c r="E10" i="32"/>
  <c r="E8" i="32"/>
  <c r="E11" i="32"/>
  <c r="E14" i="32"/>
  <c r="F15" i="32"/>
  <c r="G11" i="32" s="1"/>
  <c r="H14" i="32"/>
  <c r="D17" i="95"/>
  <c r="F17" i="95"/>
  <c r="F8" i="95"/>
  <c r="D21" i="29"/>
  <c r="E15" i="29" s="1"/>
  <c r="H20" i="29"/>
  <c r="H13" i="29"/>
  <c r="F21" i="29"/>
  <c r="H22" i="28"/>
  <c r="H14" i="28"/>
  <c r="E21" i="28"/>
  <c r="E14" i="28"/>
  <c r="E9" i="28"/>
  <c r="F23" i="28"/>
  <c r="G13" i="119"/>
  <c r="G8" i="119"/>
  <c r="G12" i="119"/>
  <c r="G11" i="119"/>
  <c r="G15" i="119"/>
  <c r="G10" i="119"/>
  <c r="G14" i="119"/>
  <c r="F17" i="69"/>
  <c r="F20" i="69"/>
  <c r="F12" i="69"/>
  <c r="F21" i="69"/>
  <c r="I17" i="69"/>
  <c r="G22" i="69"/>
  <c r="I12" i="69"/>
  <c r="D22" i="69"/>
  <c r="F22" i="69" s="1"/>
  <c r="F19" i="69"/>
  <c r="G12" i="68"/>
  <c r="G14" i="68"/>
  <c r="E8" i="68"/>
  <c r="E12" i="68"/>
  <c r="E10" i="68"/>
  <c r="E14" i="68"/>
  <c r="E9" i="68"/>
  <c r="E13" i="68"/>
  <c r="E15" i="68" s="1"/>
  <c r="I15" i="67"/>
  <c r="G16" i="67"/>
  <c r="I11" i="67"/>
  <c r="E16" i="67"/>
  <c r="F16" i="67"/>
  <c r="F11" i="67"/>
  <c r="H16" i="67"/>
  <c r="I17" i="22"/>
  <c r="F18" i="22"/>
  <c r="F12" i="22"/>
  <c r="F17" i="22"/>
  <c r="H18" i="22"/>
  <c r="E12" i="16"/>
  <c r="G10" i="16"/>
  <c r="G11" i="16"/>
  <c r="G8" i="16"/>
  <c r="F9" i="15"/>
  <c r="F24" i="15"/>
  <c r="E8" i="15"/>
  <c r="F9" i="54"/>
  <c r="E12" i="54"/>
  <c r="H11" i="14"/>
  <c r="G9" i="14"/>
  <c r="G10" i="14"/>
  <c r="G10" i="118"/>
  <c r="G13" i="118"/>
  <c r="G9" i="118"/>
  <c r="E8" i="118"/>
  <c r="E12" i="118"/>
  <c r="G10" i="12"/>
  <c r="E15" i="12"/>
  <c r="G11" i="12"/>
  <c r="G9" i="12"/>
  <c r="G13" i="12"/>
  <c r="G14" i="12"/>
  <c r="G8" i="12"/>
  <c r="G12" i="12"/>
  <c r="E9" i="11"/>
  <c r="E12" i="11"/>
  <c r="E10" i="11"/>
  <c r="E13" i="11"/>
  <c r="H8" i="11"/>
  <c r="E10" i="10"/>
  <c r="H14" i="10"/>
  <c r="G11" i="10"/>
  <c r="G9" i="10"/>
  <c r="G12" i="10"/>
  <c r="G13" i="10"/>
  <c r="G10" i="10"/>
  <c r="E13" i="10"/>
  <c r="H10" i="10"/>
  <c r="E12" i="10"/>
  <c r="E9" i="10"/>
  <c r="G10" i="9"/>
  <c r="G9" i="9"/>
  <c r="G13" i="9"/>
  <c r="G11" i="9"/>
  <c r="H14" i="9"/>
  <c r="E9" i="9"/>
  <c r="E13" i="9"/>
  <c r="E8" i="9"/>
  <c r="E12" i="9"/>
  <c r="G8" i="9"/>
  <c r="E8" i="8"/>
  <c r="E11" i="8"/>
  <c r="H8" i="8"/>
  <c r="F9" i="7"/>
  <c r="F10" i="7" s="1"/>
  <c r="I8" i="7"/>
  <c r="I9" i="7"/>
  <c r="I10" i="7" s="1"/>
  <c r="E10" i="4"/>
  <c r="E9" i="4"/>
  <c r="E8" i="4"/>
  <c r="H12" i="4"/>
  <c r="E11" i="3"/>
  <c r="H11" i="3"/>
  <c r="G9" i="3"/>
  <c r="G10" i="3"/>
  <c r="G8" i="3"/>
  <c r="G9" i="2"/>
  <c r="G8" i="2"/>
  <c r="G22" i="36" l="1"/>
  <c r="G12" i="36"/>
  <c r="G10" i="36"/>
  <c r="G14" i="36"/>
  <c r="G13" i="36"/>
  <c r="G11" i="36"/>
  <c r="G17" i="36"/>
  <c r="G20" i="36"/>
  <c r="G16" i="36"/>
  <c r="G9" i="36"/>
  <c r="K20" i="36"/>
  <c r="J23" i="81"/>
  <c r="K21" i="81" s="1"/>
  <c r="H10" i="40"/>
  <c r="H12" i="40"/>
  <c r="H13" i="40"/>
  <c r="H9" i="40"/>
  <c r="H11" i="40"/>
  <c r="H17" i="40"/>
  <c r="H19" i="40"/>
  <c r="H21" i="40"/>
  <c r="H20" i="40"/>
  <c r="H18" i="40"/>
  <c r="H16" i="40"/>
  <c r="I18" i="22"/>
  <c r="H14" i="11"/>
  <c r="G9" i="11"/>
  <c r="G10" i="11"/>
  <c r="G12" i="11"/>
  <c r="G11" i="11" s="1"/>
  <c r="G14" i="28"/>
  <c r="G14" i="118"/>
  <c r="G14" i="9"/>
  <c r="E17" i="50"/>
  <c r="E14" i="50"/>
  <c r="E19" i="50"/>
  <c r="E15" i="50"/>
  <c r="E10" i="50"/>
  <c r="E12" i="50"/>
  <c r="E11" i="50"/>
  <c r="L21" i="81"/>
  <c r="E19" i="28"/>
  <c r="E11" i="28"/>
  <c r="E16" i="28"/>
  <c r="E18" i="28"/>
  <c r="E22" i="28"/>
  <c r="E20" i="28"/>
  <c r="E17" i="28"/>
  <c r="E13" i="28"/>
  <c r="E12" i="28"/>
  <c r="G18" i="49"/>
  <c r="E10" i="49"/>
  <c r="E15" i="49"/>
  <c r="E12" i="49"/>
  <c r="E17" i="49"/>
  <c r="G16" i="110"/>
  <c r="G8" i="110"/>
  <c r="F25" i="82"/>
  <c r="G24" i="82" s="1"/>
  <c r="L14" i="82"/>
  <c r="L23" i="36"/>
  <c r="K22" i="36"/>
  <c r="I22" i="69"/>
  <c r="E18" i="49"/>
  <c r="E14" i="49"/>
  <c r="E11" i="49"/>
  <c r="M13" i="46"/>
  <c r="H16" i="43"/>
  <c r="H15" i="43"/>
  <c r="H17" i="43"/>
  <c r="H9" i="43"/>
  <c r="H8" i="43"/>
  <c r="H10" i="43"/>
  <c r="H12" i="43"/>
  <c r="G20" i="110"/>
  <c r="G17" i="110"/>
  <c r="G12" i="58"/>
  <c r="N15" i="41"/>
  <c r="F15" i="41"/>
  <c r="G23" i="40"/>
  <c r="K13" i="36"/>
  <c r="K14" i="36"/>
  <c r="G12" i="57"/>
  <c r="H12" i="8"/>
  <c r="G14" i="10"/>
  <c r="K21" i="35"/>
  <c r="I15" i="35"/>
  <c r="G16" i="119"/>
  <c r="G15" i="68"/>
  <c r="G12" i="4"/>
  <c r="G10" i="2"/>
  <c r="E23" i="28"/>
  <c r="E11" i="29"/>
  <c r="E9" i="29"/>
  <c r="E19" i="29"/>
  <c r="G16" i="81"/>
  <c r="L16" i="81"/>
  <c r="E19" i="49"/>
  <c r="E16" i="49"/>
  <c r="E12" i="20"/>
  <c r="E20" i="50"/>
  <c r="H20" i="50"/>
  <c r="G10" i="50"/>
  <c r="G19" i="50"/>
  <c r="G14" i="50"/>
  <c r="G11" i="50"/>
  <c r="G15" i="50"/>
  <c r="G18" i="50"/>
  <c r="G16" i="50"/>
  <c r="G9" i="50"/>
  <c r="G17" i="50"/>
  <c r="G12" i="50"/>
  <c r="H20" i="49"/>
  <c r="G16" i="49"/>
  <c r="G10" i="49"/>
  <c r="G14" i="49"/>
  <c r="G11" i="49"/>
  <c r="G19" i="49"/>
  <c r="G17" i="49"/>
  <c r="G15" i="49"/>
  <c r="G9" i="49"/>
  <c r="G9" i="110"/>
  <c r="G13" i="110"/>
  <c r="G10" i="110"/>
  <c r="G11" i="110"/>
  <c r="G18" i="110"/>
  <c r="G14" i="110"/>
  <c r="G12" i="110"/>
  <c r="G15" i="110"/>
  <c r="H21" i="110"/>
  <c r="E21" i="110"/>
  <c r="L21" i="82"/>
  <c r="J25" i="82"/>
  <c r="G18" i="81"/>
  <c r="G12" i="81"/>
  <c r="G11" i="81"/>
  <c r="G10" i="81"/>
  <c r="G19" i="81"/>
  <c r="G14" i="81"/>
  <c r="G13" i="81"/>
  <c r="G22" i="81"/>
  <c r="G20" i="81"/>
  <c r="G15" i="81"/>
  <c r="L11" i="97"/>
  <c r="K9" i="97"/>
  <c r="K10" i="97"/>
  <c r="K8" i="97"/>
  <c r="L16" i="37"/>
  <c r="K12" i="37"/>
  <c r="K14" i="37"/>
  <c r="K9" i="37"/>
  <c r="K13" i="37"/>
  <c r="K15" i="37"/>
  <c r="K11" i="37"/>
  <c r="K10" i="37"/>
  <c r="K17" i="36"/>
  <c r="K16" i="36"/>
  <c r="K12" i="36"/>
  <c r="K11" i="36"/>
  <c r="K9" i="36"/>
  <c r="K15" i="36"/>
  <c r="L18" i="36"/>
  <c r="G15" i="35"/>
  <c r="K15" i="35"/>
  <c r="I21" i="35"/>
  <c r="G14" i="32"/>
  <c r="G15" i="32" s="1"/>
  <c r="E15" i="32"/>
  <c r="H15" i="32"/>
  <c r="G8" i="32"/>
  <c r="G12" i="32"/>
  <c r="G10" i="32"/>
  <c r="G9" i="32"/>
  <c r="G13" i="32"/>
  <c r="E18" i="29"/>
  <c r="E16" i="29"/>
  <c r="E13" i="29"/>
  <c r="E10" i="29"/>
  <c r="E12" i="29"/>
  <c r="E20" i="29"/>
  <c r="E17" i="29"/>
  <c r="H21" i="29"/>
  <c r="G16" i="29"/>
  <c r="G9" i="29"/>
  <c r="G17" i="29"/>
  <c r="G10" i="29"/>
  <c r="G18" i="29"/>
  <c r="G11" i="29"/>
  <c r="G19" i="29"/>
  <c r="G15" i="29"/>
  <c r="G12" i="29"/>
  <c r="G13" i="29"/>
  <c r="G20" i="29"/>
  <c r="H23" i="28"/>
  <c r="G18" i="28"/>
  <c r="G11" i="28"/>
  <c r="G19" i="28"/>
  <c r="G12" i="28"/>
  <c r="G20" i="28"/>
  <c r="G16" i="28"/>
  <c r="G13" i="28"/>
  <c r="G9" i="28"/>
  <c r="G21" i="28"/>
  <c r="G17" i="28"/>
  <c r="G10" i="28"/>
  <c r="G22" i="28"/>
  <c r="I16" i="67"/>
  <c r="G12" i="16"/>
  <c r="F8" i="15"/>
  <c r="E7" i="15"/>
  <c r="F7" i="15" s="1"/>
  <c r="G11" i="14"/>
  <c r="E14" i="118"/>
  <c r="G15" i="12"/>
  <c r="E11" i="11"/>
  <c r="E8" i="11"/>
  <c r="E14" i="11" s="1"/>
  <c r="E14" i="10"/>
  <c r="E14" i="9"/>
  <c r="E12" i="8"/>
  <c r="E12" i="4"/>
  <c r="G11" i="3"/>
  <c r="K10" i="81" l="1"/>
  <c r="K22" i="81"/>
  <c r="K16" i="81"/>
  <c r="K18" i="81"/>
  <c r="K11" i="81"/>
  <c r="K20" i="81"/>
  <c r="K12" i="81"/>
  <c r="K13" i="81"/>
  <c r="K14" i="81"/>
  <c r="K15" i="81"/>
  <c r="K19" i="81"/>
  <c r="L23" i="81"/>
  <c r="K23" i="36"/>
  <c r="G23" i="36"/>
  <c r="G18" i="36"/>
  <c r="K11" i="97"/>
  <c r="G20" i="49"/>
  <c r="G8" i="11"/>
  <c r="G14" i="11" s="1"/>
  <c r="G23" i="28"/>
  <c r="G16" i="82"/>
  <c r="G11" i="82"/>
  <c r="G12" i="82"/>
  <c r="G22" i="82"/>
  <c r="G17" i="82"/>
  <c r="G18" i="82"/>
  <c r="G21" i="82"/>
  <c r="G19" i="82"/>
  <c r="G14" i="82"/>
  <c r="G13" i="82"/>
  <c r="G10" i="82"/>
  <c r="G23" i="82"/>
  <c r="G20" i="82"/>
  <c r="E20" i="49"/>
  <c r="E21" i="29"/>
  <c r="H19" i="43"/>
  <c r="H13" i="43"/>
  <c r="H22" i="40"/>
  <c r="H14" i="40"/>
  <c r="G23" i="81"/>
  <c r="G20" i="50"/>
  <c r="G21" i="110"/>
  <c r="L25" i="82"/>
  <c r="K17" i="82"/>
  <c r="K11" i="82"/>
  <c r="K23" i="82"/>
  <c r="K19" i="82"/>
  <c r="K13" i="82"/>
  <c r="K20" i="82"/>
  <c r="K22" i="82"/>
  <c r="K12" i="82"/>
  <c r="K10" i="82"/>
  <c r="K18" i="82"/>
  <c r="K16" i="82"/>
  <c r="K24" i="82"/>
  <c r="K21" i="82"/>
  <c r="K16" i="37"/>
  <c r="K18" i="36"/>
  <c r="G21" i="29"/>
  <c r="K23" i="81" l="1"/>
  <c r="G25" i="82"/>
  <c r="K14" i="82"/>
  <c r="K25" i="82" s="1"/>
  <c r="G10" i="108" l="1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H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G11" i="101"/>
  <c r="F11" i="101"/>
  <c r="E11" i="101"/>
  <c r="D11" i="101"/>
  <c r="I10" i="101"/>
  <c r="H10" i="101"/>
  <c r="I9" i="101"/>
  <c r="H9" i="101"/>
  <c r="I11" i="106" l="1"/>
  <c r="H10" i="108"/>
  <c r="I11" i="107"/>
  <c r="H11" i="106"/>
  <c r="H11" i="101"/>
  <c r="I10" i="108"/>
  <c r="H11" i="107"/>
  <c r="H11" i="103"/>
  <c r="I11" i="103"/>
  <c r="I11" i="101"/>
  <c r="E14" i="55" l="1"/>
  <c r="F14" i="55"/>
  <c r="G14" i="55"/>
  <c r="D14" i="55"/>
  <c r="E10" i="55"/>
  <c r="F10" i="55"/>
  <c r="G10" i="55"/>
  <c r="D10" i="55"/>
</calcChain>
</file>

<file path=xl/sharedStrings.xml><?xml version="1.0" encoding="utf-8"?>
<sst xmlns="http://schemas.openxmlformats.org/spreadsheetml/2006/main" count="2070" uniqueCount="793">
  <si>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</si>
  <si>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</si>
  <si>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</si>
  <si>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</si>
  <si>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</si>
  <si>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</si>
  <si>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</si>
  <si>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</si>
  <si>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</si>
  <si>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</si>
  <si>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</si>
  <si>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</si>
  <si>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</si>
  <si>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</si>
  <si>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</si>
  <si>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</si>
  <si>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</si>
  <si>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</si>
  <si>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</si>
  <si>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 xml:space="preserve">                                                                                                                                                                 </t>
  </si>
  <si>
    <t>Učešće %</t>
  </si>
  <si>
    <t>Novčana sredstva</t>
  </si>
  <si>
    <t>Ostala aktiva</t>
  </si>
  <si>
    <t>Depoziti</t>
  </si>
  <si>
    <t>Obaveze po uzetim kreditima</t>
  </si>
  <si>
    <t>Ostale obaveze</t>
  </si>
  <si>
    <t>Kapital</t>
  </si>
  <si>
    <t>Broj banaka</t>
  </si>
  <si>
    <t>Državne</t>
  </si>
  <si>
    <t>Privatne</t>
  </si>
  <si>
    <t xml:space="preserve">                                                                                                                                                              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</si>
  <si>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</si>
  <si>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</si>
  <si>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</si>
  <si>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</si>
  <si>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</si>
  <si>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</si>
  <si>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</si>
  <si>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</si>
  <si>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</si>
  <si>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</si>
  <si>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</si>
  <si>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</si>
  <si>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</si>
  <si>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</si>
  <si>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</si>
  <si>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</si>
  <si>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</si>
  <si>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</si>
  <si>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</si>
  <si>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</si>
  <si>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</si>
  <si>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</si>
  <si>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</si>
  <si>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</si>
  <si>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</si>
  <si>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</si>
  <si>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</si>
  <si>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</si>
  <si>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</si>
  <si>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</si>
  <si>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</si>
  <si>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</si>
  <si>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</si>
  <si>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</si>
  <si>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</si>
  <si>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</si>
  <si>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</si>
  <si>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</si>
  <si>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</si>
  <si>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</si>
  <si>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</si>
  <si>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</si>
  <si>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</si>
  <si>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</si>
  <si>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</si>
  <si>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</si>
  <si>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</si>
  <si>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</si>
  <si>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</si>
  <si>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</si>
  <si>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</si>
  <si>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</si>
  <si>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</si>
  <si>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>1.1.1.11.</t>
  </si>
  <si>
    <t>1.1.1.12.</t>
  </si>
  <si>
    <t>(–) Instrumenti redovnog osnovnog kapitala subjekata finansijskog sektora ako banka ima značajno ulaganje</t>
  </si>
  <si>
    <t>1.1.1.13.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</si>
  <si>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</si>
  <si>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</si>
  <si>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</si>
  <si>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</si>
  <si>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</si>
  <si>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</si>
  <si>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</si>
  <si>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</si>
  <si>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</si>
  <si>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</si>
  <si>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</si>
  <si>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</si>
  <si>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</si>
  <si>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</si>
  <si>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</si>
  <si>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</si>
  <si>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</si>
  <si>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</si>
  <si>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</si>
  <si>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</si>
  <si>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</si>
  <si>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</si>
  <si>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</si>
  <si>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</si>
  <si>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</si>
  <si>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</si>
  <si>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O p i s</t>
  </si>
  <si>
    <t>Kratk. krediti</t>
  </si>
  <si>
    <t>Dug. krediti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</si>
  <si>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</si>
  <si>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</si>
  <si>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</si>
  <si>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</si>
  <si>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</si>
  <si>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</si>
  <si>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</si>
  <si>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</si>
  <si>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</si>
  <si>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</si>
  <si>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</si>
  <si>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</si>
  <si>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</si>
  <si>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</si>
  <si>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</si>
  <si>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</si>
  <si>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</si>
  <si>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</si>
  <si>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</si>
  <si>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</si>
  <si>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</si>
  <si>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</si>
  <si>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</si>
  <si>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</si>
  <si>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</si>
  <si>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</si>
  <si>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</si>
  <si>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</si>
  <si>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</si>
  <si>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I 1-30 dana</t>
  </si>
  <si>
    <t>II 1-90 dana</t>
  </si>
  <si>
    <t>III 1-180 dana</t>
  </si>
  <si>
    <t>EUR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</si>
  <si>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</si>
  <si>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</si>
  <si>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</si>
  <si>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</si>
  <si>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</si>
  <si>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</si>
  <si>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</si>
  <si>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</si>
  <si>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</si>
  <si>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</si>
  <si>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</si>
  <si>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</si>
  <si>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</si>
  <si>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</si>
  <si>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</si>
  <si>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</si>
  <si>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</si>
  <si>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</si>
  <si>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</si>
  <si>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</si>
  <si>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</si>
  <si>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</si>
  <si>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</si>
  <si>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</si>
  <si>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</si>
  <si>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</si>
  <si>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</si>
  <si>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</si>
  <si>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</si>
  <si>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</si>
  <si>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</si>
  <si>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</si>
  <si>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</si>
  <si>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</si>
  <si>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</si>
  <si>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Uslužne djelatnosti</t>
  </si>
  <si>
    <t>Trgovina</t>
  </si>
  <si>
    <t>Poljoprivreda</t>
  </si>
  <si>
    <t>Proizvodnja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</si>
  <si>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</si>
  <si>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</si>
  <si>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</si>
  <si>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</si>
  <si>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</si>
  <si>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</si>
  <si>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</si>
  <si>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</si>
  <si>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</si>
  <si>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</si>
  <si>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</si>
  <si>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</si>
  <si>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</si>
  <si>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</si>
  <si>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</si>
  <si>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</si>
  <si>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</si>
  <si>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</si>
  <si>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</si>
  <si>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</si>
  <si>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</si>
  <si>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</si>
  <si>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</si>
  <si>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</si>
  <si>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</si>
  <si>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</si>
  <si>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</si>
  <si>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</si>
  <si>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</si>
  <si>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</si>
  <si>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</si>
  <si>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</si>
  <si>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</si>
  <si>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</si>
  <si>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</si>
  <si>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</si>
  <si>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</si>
  <si>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</si>
  <si>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</si>
  <si>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</si>
  <si>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</si>
  <si>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</si>
  <si>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</si>
  <si>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</si>
  <si>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</si>
  <si>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</si>
  <si>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</si>
  <si>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</si>
  <si>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</si>
  <si>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</si>
  <si>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</si>
  <si>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</si>
  <si>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</si>
  <si>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</si>
  <si>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</si>
  <si>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</si>
  <si>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>a)</t>
  </si>
  <si>
    <t>b)</t>
  </si>
  <si>
    <t>c)</t>
  </si>
  <si>
    <t>d)</t>
  </si>
  <si>
    <t>e)</t>
  </si>
  <si>
    <t>f)</t>
  </si>
  <si>
    <t>Prosječna neto aktiva</t>
  </si>
  <si>
    <t>Prosječni ukupni kapital</t>
  </si>
  <si>
    <t xml:space="preserve">Neto kamatni prihod </t>
  </si>
  <si>
    <t>Dobit na prosječnu aktivu (ROAA)</t>
  </si>
  <si>
    <t>Dobit na prosječni ukupni kapital (ROAE)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</si>
  <si>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</si>
  <si>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</si>
  <si>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</si>
  <si>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</si>
  <si>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</si>
  <si>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</si>
  <si>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</si>
  <si>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</si>
  <si>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</si>
  <si>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</si>
  <si>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</si>
  <si>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</si>
  <si>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</si>
  <si>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</si>
  <si>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</si>
  <si>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</si>
  <si>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</si>
  <si>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</si>
  <si>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</si>
  <si>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</si>
  <si>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</si>
  <si>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</si>
  <si>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</si>
  <si>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</si>
  <si>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</si>
  <si>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</si>
  <si>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</si>
  <si>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</si>
  <si>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</si>
  <si>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</si>
  <si>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</si>
  <si>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</si>
  <si>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</si>
  <si>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</si>
  <si>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</si>
  <si>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</si>
  <si>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</si>
  <si>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</si>
  <si>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</si>
  <si>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</si>
  <si>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</si>
  <si>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</si>
  <si>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</si>
  <si>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</si>
  <si>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</si>
  <si>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</si>
  <si>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</si>
  <si>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</si>
  <si>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</si>
  <si>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</si>
  <si>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</si>
  <si>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</si>
  <si>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   Indeks</t>
  </si>
  <si>
    <t>Troškovi rezervi</t>
  </si>
  <si>
    <t>Broj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</si>
  <si>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</si>
  <si>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</si>
  <si>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</si>
  <si>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</si>
  <si>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</si>
  <si>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</si>
  <si>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</si>
  <si>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</si>
  <si>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</si>
  <si>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</si>
  <si>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</si>
  <si>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</si>
  <si>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</si>
  <si>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</si>
  <si>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</si>
  <si>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</si>
  <si>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</si>
  <si>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</si>
  <si>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</si>
  <si>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</si>
  <si>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</si>
  <si>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</si>
  <si>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</si>
  <si>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</si>
  <si>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</si>
  <si>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</si>
  <si>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</si>
  <si>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</si>
  <si>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</si>
  <si>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</si>
  <si>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</si>
  <si>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</si>
  <si>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</si>
  <si>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</si>
  <si>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</si>
  <si>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</si>
  <si>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</si>
  <si>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</si>
  <si>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</si>
  <si>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</si>
  <si>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(5/3)</t>
  </si>
  <si>
    <t>Poslovna jedinica/viši organizacioni dijelovi</t>
  </si>
  <si>
    <t>(7/4)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</si>
  <si>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</si>
  <si>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</si>
  <si>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</si>
  <si>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</si>
  <si>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</si>
  <si>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</si>
  <si>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</si>
  <si>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</si>
  <si>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Finansijska imovina po fer vrijednosti</t>
  </si>
  <si>
    <t>Izdate garancije</t>
  </si>
  <si>
    <t>Nepokriveni akreditivi</t>
  </si>
  <si>
    <t>Neopozivo odobreni a neiskorišteni krediti</t>
  </si>
  <si>
    <t>Ostale potencijalne obaveze banke</t>
  </si>
  <si>
    <t xml:space="preserve">3. 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</si>
  <si>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</si>
  <si>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</si>
  <si>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</si>
  <si>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</si>
  <si>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</si>
  <si>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</si>
  <si>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</si>
  <si>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</si>
  <si>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</si>
  <si>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</si>
  <si>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</si>
  <si>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Naknade za izvršene usluge</t>
  </si>
  <si>
    <t>I Rashodi od kamata i slični rashodi</t>
  </si>
  <si>
    <t>Ostali rashodi od kamata</t>
  </si>
  <si>
    <t>Iznos finansijskih obaveza</t>
  </si>
  <si>
    <t>Razlika (+ ili -) = 1-2</t>
  </si>
  <si>
    <t>Uzeti krediti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</si>
  <si>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</si>
  <si>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</si>
  <si>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</si>
  <si>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</si>
  <si>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</si>
  <si>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</si>
  <si>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</si>
  <si>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 xml:space="preserve"> VP svih nivoa vlasti u BiH</t>
  </si>
  <si>
    <t xml:space="preserve"> Državni VP (druge zemlje)</t>
  </si>
  <si>
    <t>Nebankarske finans. instit.</t>
  </si>
  <si>
    <t>Učešće u ukup. kapit.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</si>
  <si>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</si>
  <si>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</si>
  <si>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</si>
  <si>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</si>
  <si>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</si>
  <si>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</si>
  <si>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</si>
  <si>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</si>
  <si>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</si>
  <si>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</si>
  <si>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</si>
  <si>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</si>
  <si>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</si>
  <si>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</si>
  <si>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</si>
  <si>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</si>
  <si>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</si>
  <si>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</si>
  <si>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</si>
  <si>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</si>
  <si>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</si>
  <si>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</si>
  <si>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</si>
  <si>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</si>
  <si>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</si>
  <si>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</si>
  <si>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</si>
  <si>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</si>
  <si>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</si>
  <si>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</si>
  <si>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</si>
  <si>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</si>
  <si>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</si>
  <si>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</si>
  <si>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</si>
  <si>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</si>
  <si>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</si>
  <si>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</si>
  <si>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</si>
  <si>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</si>
  <si>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</si>
  <si>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</si>
  <si>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</si>
  <si>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</si>
  <si>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</si>
  <si>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</si>
  <si>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</si>
  <si>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</si>
  <si>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</si>
  <si>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</si>
  <si>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</si>
  <si>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</si>
  <si>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</si>
  <si>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</si>
  <si>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</si>
  <si>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</si>
  <si>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</si>
  <si>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</si>
  <si>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</si>
  <si>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</si>
  <si>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</si>
  <si>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</si>
  <si>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 xml:space="preserve"> - % -</t>
  </si>
  <si>
    <t xml:space="preserve">2. </t>
  </si>
  <si>
    <t>Stopa pokrivenosti ukupne izloženosti sa ECL</t>
  </si>
  <si>
    <t>Stopa nekvalitetnih izloženosti</t>
  </si>
  <si>
    <t>Stopa pokrivenosti nekvalitetnih izloženosti sa ECL</t>
  </si>
  <si>
    <t>Stopa pokrivenosti NPL sa ECL</t>
  </si>
  <si>
    <t>II  Obaveze u bilansu stanja</t>
  </si>
  <si>
    <t>III Vanbilansna pozicija neto (+) ili (-)</t>
  </si>
  <si>
    <t>Neto mikrokrediti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</si>
  <si>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</si>
  <si>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</si>
  <si>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</si>
  <si>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</si>
  <si>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</si>
  <si>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</si>
  <si>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</si>
  <si>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</si>
  <si>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</si>
  <si>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</si>
  <si>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</si>
  <si>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</si>
  <si>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 xml:space="preserve">Tabela 1: Izdvojeni makroekonomski pokazatelji </t>
  </si>
  <si>
    <t>Područje/kamatne stope</t>
  </si>
  <si>
    <t>2020.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</si>
  <si>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</si>
  <si>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</si>
  <si>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</si>
  <si>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</si>
  <si>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</si>
  <si>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</si>
  <si>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</si>
  <si>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</si>
  <si>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</si>
  <si>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</si>
  <si>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6-mjesečni Euribor u %**</t>
  </si>
  <si>
    <t>Prinos na 10-godišnju državnu obveznicu Njemačke u %***</t>
  </si>
  <si>
    <t xml:space="preserve">**Podatak za period odnosi se na Euribor na prvi radni dan zadnjeg mjeseca u izvještajnom periodu. </t>
  </si>
  <si>
    <t>***Eurostat za države članice EU, 10-godišnji prinos koji se koristi za računanje kriterija iz Maastrichta: podaci za zadnji mjesec izvještajnog razdoblja</t>
  </si>
  <si>
    <t>Tabela 2: Org. dijelovi, mreža bankomata i POS uređaja banaka koje posluju u FBiH</t>
  </si>
  <si>
    <t>Tabela 3. Struktura vlasništva prema ukupnom kapitalu</t>
  </si>
  <si>
    <t>Tabela 4: Struktura vlasništva prema učešću državnog, privatnog i stranog kapitala</t>
  </si>
  <si>
    <t>Tabela 5: Tržišni udjeli banaka prema vrsti vlasništva (većinskom kapitalu)</t>
  </si>
  <si>
    <t>Tabela 6: Kvalifikaciona struktura zaposlenih u bankama FBiH</t>
  </si>
  <si>
    <t xml:space="preserve">Tabela 15: Štednja stanovništva  </t>
  </si>
  <si>
    <t>Tabela 16: Ročna struktura štednih depozita stanovništva</t>
  </si>
  <si>
    <t>Tabela 17: Krediti, štednja i depoziti stanovništva</t>
  </si>
  <si>
    <t xml:space="preserve">Tabela 18: Izvještaj o stanju regulatornog kapitala </t>
  </si>
  <si>
    <t>Tabela 19: Struktura izloženosti riziku</t>
  </si>
  <si>
    <t>Tabela 20: Pokazatelji adekvatnosti kapitala</t>
  </si>
  <si>
    <t>Tabela 21: Stopa finansijske poluge</t>
  </si>
  <si>
    <t xml:space="preserve">Tabela 22: Finansijska imovina, vanbilansne stavke i ECL </t>
  </si>
  <si>
    <t>Tabela 23: Izloženosti prema nivoima kreditnog rizika</t>
  </si>
  <si>
    <t>Tabela 24: Sektorska struktura kredita</t>
  </si>
  <si>
    <t>Tabela 25: Ročna struktura kredita</t>
  </si>
  <si>
    <t>Tabela 26: Krediti prema nivoima kreditnog rizika</t>
  </si>
  <si>
    <t>Izvršene platne transakcije</t>
  </si>
  <si>
    <t>DPP</t>
  </si>
  <si>
    <t>UPP</t>
  </si>
  <si>
    <t>Vrijednost</t>
  </si>
  <si>
    <t>(000 KM)</t>
  </si>
  <si>
    <t>7 (5/3)</t>
  </si>
  <si>
    <t>8 (6/4)</t>
  </si>
  <si>
    <t>Valuta</t>
  </si>
  <si>
    <t>Priliv</t>
  </si>
  <si>
    <t xml:space="preserve">     Odliv</t>
  </si>
  <si>
    <t>Vrijednost             (000 KM)</t>
  </si>
  <si>
    <t>Vrijednost (000 KM)</t>
  </si>
  <si>
    <t>USD</t>
  </si>
  <si>
    <t>Ostale valute</t>
  </si>
  <si>
    <t>Vrijednost                  (000 KM)</t>
  </si>
  <si>
    <t>Vrsta transakcije</t>
  </si>
  <si>
    <t>Gotovinske</t>
  </si>
  <si>
    <t>Otkup</t>
  </si>
  <si>
    <t xml:space="preserve">     Prodaja</t>
  </si>
  <si>
    <t>Prodaja</t>
  </si>
  <si>
    <t>Vrijednost     (000 KM)</t>
  </si>
  <si>
    <t>Vrijednost      (000 KM)</t>
  </si>
  <si>
    <t>Vrijednost    (000 KM)</t>
  </si>
  <si>
    <t>Transakcije prijavljene prije izvršenja</t>
  </si>
  <si>
    <t>Transakcije prijavljene u roku od 3 dana</t>
  </si>
  <si>
    <t>Transakcije prijavljene poslije roka od 3 dana</t>
  </si>
  <si>
    <t>Transakcije za koje je FOO tražio podatke</t>
  </si>
  <si>
    <t>Transakcije za koje FOO nije tražio podatke</t>
  </si>
  <si>
    <t>Tabela 2: Org. dijelovi,  mreža bankomata i POS uređaja banaka koje posluju u FBiH</t>
  </si>
  <si>
    <t>Tabela 3: Struktura vlasništva prema ukupnom kapitalu</t>
  </si>
  <si>
    <t>Tabela 6: Kvalifikaciona struktura zaposlenih  u bankama FBiH</t>
  </si>
  <si>
    <t>Pokazatelj</t>
  </si>
  <si>
    <t>Prinos na 10-godišnju državnu obveznicu Italije u %***</t>
  </si>
  <si>
    <t xml:space="preserve"> (–) Stvarne ili potencijalne obaveze kupovine vlastitih instrumenata redovnog osnovnog kapitala</t>
  </si>
  <si>
    <t>Imovina multilateralne razvojne banke i međunarodnih organizacija</t>
  </si>
  <si>
    <t>2021.</t>
  </si>
  <si>
    <t>Korporativne obveznice*</t>
  </si>
  <si>
    <t>* Obuhvataju bezgovinske unutar bankarske platne transakcije/interne naloge, međubankarske transakcije žiro kliringa i RTGS</t>
  </si>
  <si>
    <t>Bezgotovinske*</t>
  </si>
  <si>
    <t>Učešće       %</t>
  </si>
  <si>
    <t>Učešće        %</t>
  </si>
  <si>
    <t>Indeks   (5/3)</t>
  </si>
  <si>
    <t>Novac i novčani ekvivalenti</t>
  </si>
  <si>
    <t>Potraživanja po finansijskom lizingu, neto</t>
  </si>
  <si>
    <t>3a)</t>
  </si>
  <si>
    <t>Potraživanja po finansijskom lizingu, bruto</t>
  </si>
  <si>
    <t>3b)</t>
  </si>
  <si>
    <t>Rezerve za gubitke</t>
  </si>
  <si>
    <t>3c)</t>
  </si>
  <si>
    <t>Odgođeni prihod po osnovu kamata</t>
  </si>
  <si>
    <t>3d)</t>
  </si>
  <si>
    <t>Odgođeni prihod po osnovu naknada</t>
  </si>
  <si>
    <t xml:space="preserve">Potraživanja od supsidijarnih lica </t>
  </si>
  <si>
    <t>Materijalna i nematerijalna imovina, neto</t>
  </si>
  <si>
    <t>5a)</t>
  </si>
  <si>
    <t>Materijalna i nematerijalna imovina - vlastita sredstva, neto</t>
  </si>
  <si>
    <t>5b)</t>
  </si>
  <si>
    <t>Materijalna i nematerijalna imovina - operativnog lizinga, neto</t>
  </si>
  <si>
    <t>Ukupna pasiva</t>
  </si>
  <si>
    <t>Fizička lica</t>
  </si>
  <si>
    <t>Internet bankarstvo</t>
  </si>
  <si>
    <t>Broj transakcija</t>
  </si>
  <si>
    <t>IPP</t>
  </si>
  <si>
    <t>Vrijednost transakcija (000 KM)</t>
  </si>
  <si>
    <t>Mobilno bankarstvo</t>
  </si>
  <si>
    <t>Vrsta kartice</t>
  </si>
  <si>
    <t xml:space="preserve"> trans.</t>
  </si>
  <si>
    <t>Debitne</t>
  </si>
  <si>
    <t>Kreditne</t>
  </si>
  <si>
    <t>Prepaid</t>
  </si>
  <si>
    <t>Ostalo*</t>
  </si>
  <si>
    <t>Prihvatni uređaj</t>
  </si>
  <si>
    <t>POS</t>
  </si>
  <si>
    <t>ATM</t>
  </si>
  <si>
    <t>Internet</t>
  </si>
  <si>
    <t>* Kartice za koje nema podatka o vrsti</t>
  </si>
  <si>
    <t>Raspoloživo stabilno finansiranje (ASF)</t>
  </si>
  <si>
    <t>Potrebno stabilno finansiranje (RSF)</t>
  </si>
  <si>
    <t>NSFR</t>
  </si>
  <si>
    <t>Iznos imovine</t>
  </si>
  <si>
    <t>RSF</t>
  </si>
  <si>
    <t>(6/4)</t>
  </si>
  <si>
    <t>RSF od:</t>
  </si>
  <si>
    <t>Imovine centralne banke</t>
  </si>
  <si>
    <t>Likvidne imovine</t>
  </si>
  <si>
    <t>Vrijednosnih papira koji nisu likvidna imovina</t>
  </si>
  <si>
    <t>Kredita</t>
  </si>
  <si>
    <t>Ostale imovine</t>
  </si>
  <si>
    <t>Vanbilansnih stavki</t>
  </si>
  <si>
    <t>Ukupno RSF</t>
  </si>
  <si>
    <t>Iznos obaveza i kapitala</t>
  </si>
  <si>
    <t>ASF</t>
  </si>
  <si>
    <t>ASF od:</t>
  </si>
  <si>
    <t>Stavki i instrumenata kapitala</t>
  </si>
  <si>
    <t>Depozita stanovništva</t>
  </si>
  <si>
    <t>Ostalih nefinansijskih klijenata (osim centralnih banaka)</t>
  </si>
  <si>
    <t>Finansijskih klijenata i centralnih banaka</t>
  </si>
  <si>
    <t>Ostalih obaveza</t>
  </si>
  <si>
    <t>Ukupno ASF</t>
  </si>
  <si>
    <t>(–) Odgođena porezna imovina koja se može odbiti i koja zavisi o budućoj profitabilnosti i proizlazi iz privremenih razlika</t>
  </si>
  <si>
    <t>I Ukupno kratkoročni</t>
  </si>
  <si>
    <t>II Ukupno dugoročni</t>
  </si>
  <si>
    <t xml:space="preserve">    Ukupno (I + II)</t>
  </si>
  <si>
    <t xml:space="preserve"> - 000 KM ili % -</t>
  </si>
  <si>
    <t>2022.</t>
  </si>
  <si>
    <t xml:space="preserve"> I (preko 4 milijarde KM)</t>
  </si>
  <si>
    <t xml:space="preserve"> II (2-4 milijarde KM)</t>
  </si>
  <si>
    <t xml:space="preserve"> III (1-2 milijarde KM)</t>
  </si>
  <si>
    <t xml:space="preserve"> IV (ispod 1 milijarde KM)</t>
  </si>
  <si>
    <t>Operativnih depozita</t>
  </si>
  <si>
    <t xml:space="preserve"> I  Imovina u bilansu stanja</t>
  </si>
  <si>
    <t>Vrijednost transakcija    (000 KM)</t>
  </si>
  <si>
    <t>Gotovina i gotovinski ekvivalenti</t>
  </si>
  <si>
    <t>Ostala finansijska imovina</t>
  </si>
  <si>
    <t>Iznos finansijske imovine</t>
  </si>
  <si>
    <t>Imovina</t>
  </si>
  <si>
    <t>Gotovina i got. ekvival.</t>
  </si>
  <si>
    <t>2023.</t>
  </si>
  <si>
    <t>2024.*</t>
  </si>
  <si>
    <t>31.12.2023.</t>
  </si>
  <si>
    <t>Učešće u ukup. imovini</t>
  </si>
  <si>
    <t xml:space="preserve">       31.12.2023.</t>
  </si>
  <si>
    <t>Ukupna imovina</t>
  </si>
  <si>
    <t>Imovina po zaposlenom</t>
  </si>
  <si>
    <t xml:space="preserve"> Broj zaposlenih</t>
  </si>
  <si>
    <t>Tabela 7: Ukupna imovina po zaposlenom</t>
  </si>
  <si>
    <t>Tabela 8: Ukupna imovina banaka prema vlasničkoj strukturi</t>
  </si>
  <si>
    <t>Iznos ukupne imovine</t>
  </si>
  <si>
    <t xml:space="preserve">Tabela 9: Učešće grupa banaka u ukupnoj imovini </t>
  </si>
  <si>
    <t>Tabela 9: Učešće grupa banaka u ukupnoj imovini</t>
  </si>
  <si>
    <t>Gotov novac</t>
  </si>
  <si>
    <t>Račun rezervi kod CBBiH (uključujući iznos obavezne rezerve kod CBBiH)</t>
  </si>
  <si>
    <t>Novčana sredstva na računima depozita kod depozitnih institucija u BiH</t>
  </si>
  <si>
    <t>Novčana sredstva na računima depozita kod depozitnih institucija u inostranstvu</t>
  </si>
  <si>
    <t>Novčana sredstva u procesu naplate</t>
  </si>
  <si>
    <t>Ostala gotovina i gotovinski ekvivalenti</t>
  </si>
  <si>
    <t>Tabela 10: Novčana sredstva banaka</t>
  </si>
  <si>
    <t>Tabela 11: Vrijednosni papiri prema vrsti instrumenta</t>
  </si>
  <si>
    <t>Tabela 12: Vrijednosni papiri entitetskih vlada BiH</t>
  </si>
  <si>
    <t>Tabela 13: Sektorska struktura depozita</t>
  </si>
  <si>
    <t>Neprofitne organizacije</t>
  </si>
  <si>
    <t>Struktura</t>
  </si>
  <si>
    <t xml:space="preserve">Tekući računi </t>
  </si>
  <si>
    <t>Štedni depoziti po viđenju</t>
  </si>
  <si>
    <t>Oročeni do jedne godine</t>
  </si>
  <si>
    <t>Oročeni preko jedne godine</t>
  </si>
  <si>
    <t xml:space="preserve">Namjenski depoziti </t>
  </si>
  <si>
    <t>Obrtnici</t>
  </si>
  <si>
    <t>Tabela 14: Struktura depozita stanovništva</t>
  </si>
  <si>
    <t>Indeks (4/3)</t>
  </si>
  <si>
    <t>Vrsta proizvoda</t>
  </si>
  <si>
    <t>Hipotekarni krediti</t>
  </si>
  <si>
    <t>Lombardni krediti</t>
  </si>
  <si>
    <t>Krediti za kupovinu motornih vozila</t>
  </si>
  <si>
    <t>Potrošački nenamjenski krediti</t>
  </si>
  <si>
    <t>Potrošački namjenski krediti</t>
  </si>
  <si>
    <t>Prekoračenja po tekućem računu</t>
  </si>
  <si>
    <t>Kartični proizvodi koji imaju karakteristike odgođenog plaćanja</t>
  </si>
  <si>
    <t>Ostali krediti</t>
  </si>
  <si>
    <t>Tabela 27: Struktura kredita za opću potrošnju</t>
  </si>
  <si>
    <t xml:space="preserve">    31.12.2023.</t>
  </si>
  <si>
    <t>NPL/Ukupni kapital i ECL za NPL (Teksaški koeficijent)</t>
  </si>
  <si>
    <t>Neto NPL/Računovodstveni kapital</t>
  </si>
  <si>
    <t>Tabela 28: Pokazatelji kreditnog rizika</t>
  </si>
  <si>
    <t>Tabela 29: Ostvareni finansijski rezultat banaka</t>
  </si>
  <si>
    <t>Računi depozita kod drugih banaka</t>
  </si>
  <si>
    <t>Krediti i finansijski najmovi</t>
  </si>
  <si>
    <t>Ostali prihodi od kamata po imovini po amortiziranom trošku</t>
  </si>
  <si>
    <t>Prihodi po imovini po fer vrijednosti kroz bilans uspjeha</t>
  </si>
  <si>
    <t>Prihodi po imovini po fer vrijednosti kroz ostali ukupan rezultat</t>
  </si>
  <si>
    <t>II Nekamatni prihodi</t>
  </si>
  <si>
    <t>Naknade i provizije</t>
  </si>
  <si>
    <t>Neto pozitivne/(negativne) kursne razlike</t>
  </si>
  <si>
    <t>Ostali dobici i (gubici) od finansijske imovine</t>
  </si>
  <si>
    <t>Neto dobici/(gubici) od derivatnih fin. instrumenata</t>
  </si>
  <si>
    <t>Dobici i (gubici) od dugoročne nefinansijske imovine</t>
  </si>
  <si>
    <t xml:space="preserve">Ostali prihodi </t>
  </si>
  <si>
    <t>Tabela 30: Struktura ukupnih prihoda banaka</t>
  </si>
  <si>
    <t xml:space="preserve">Obaveze po uzetim kreditima </t>
  </si>
  <si>
    <t>Subordinisani dugovi</t>
  </si>
  <si>
    <t>II Nekamatni rashodi</t>
  </si>
  <si>
    <t xml:space="preserve">Umanjenja vrijednosti i rezervisanja </t>
  </si>
  <si>
    <t>Troškovi zaposlenih</t>
  </si>
  <si>
    <t>Ostali troškovi i rashodi</t>
  </si>
  <si>
    <t>Tabela 31: Struktura ukupnih rashoda banaka</t>
  </si>
  <si>
    <t>Neto prihod od naknada i provizija</t>
  </si>
  <si>
    <t>Neto kamatni prihod nakon troškova ECL-a</t>
  </si>
  <si>
    <t>Neto operativni prihod</t>
  </si>
  <si>
    <t>Nekamatni prihod</t>
  </si>
  <si>
    <t xml:space="preserve">9. </t>
  </si>
  <si>
    <t>Neto kamatni prihod nakon troškova ECL/Prosječna aktiva (NIA)</t>
  </si>
  <si>
    <t>Omjer troškova i prihoda (CIR)*</t>
  </si>
  <si>
    <t>* CIR eng. Cost-income Ratio</t>
  </si>
  <si>
    <t>Tabela 32: Pokazatelji profitabilnosti, produktivnosti i efikasnosti</t>
  </si>
  <si>
    <t>Tabela 33: LCR</t>
  </si>
  <si>
    <t>Tabela 34: Zaštitni sloj likvidnosti</t>
  </si>
  <si>
    <t>Tabela 35: Neto likvidnosni odlivi</t>
  </si>
  <si>
    <t>Tabela 36: NSFR</t>
  </si>
  <si>
    <t>Tabela 37: Struktura ASF</t>
  </si>
  <si>
    <t>Finansijskih derivata</t>
  </si>
  <si>
    <t>Tabela 38: Struktura RSF</t>
  </si>
  <si>
    <t>Tabela 39: Ročna struktura depozita po preostalom dospijeću</t>
  </si>
  <si>
    <t>Ostvareno % = red. br. 1 / red. br. 2</t>
  </si>
  <si>
    <t>Tabela 40: Ročna usklađenost finansijske imovine i finansijskih obaveza do 180 dana</t>
  </si>
  <si>
    <t>Likvidna imovina/Neto imovina</t>
  </si>
  <si>
    <t>Likvidna imovina/Kratkoročne finans. obaveze</t>
  </si>
  <si>
    <t>Krediti/Depoziti</t>
  </si>
  <si>
    <t>Krediti/Depoziti i uzeti krediti</t>
  </si>
  <si>
    <t>Ukupni stabilni izvori finansiranja/Ukupne obaveze i kapital</t>
  </si>
  <si>
    <t>Tabela 41: Pokazatelji likvidnosti</t>
  </si>
  <si>
    <t>Ostala fin. imov. sa val. kl.</t>
  </si>
  <si>
    <t xml:space="preserve">    Ukupno I </t>
  </si>
  <si>
    <t>Dep. i kred. sa val. klauz.</t>
  </si>
  <si>
    <t xml:space="preserve">   Ukupno II </t>
  </si>
  <si>
    <t>Tabela 42: Devizna pozicija (EUR i ukupno)</t>
  </si>
  <si>
    <t xml:space="preserve">Promjena ekonomske vrijednosti/Regulatorni kapital </t>
  </si>
  <si>
    <t>Tabela 43: Ukupna ponderisana pozicija bankarske knjige</t>
  </si>
  <si>
    <t>Tabela 44: Kvalifikaciona struktura zaposlenih u MKO u FBiH</t>
  </si>
  <si>
    <t xml:space="preserve">31.12.2023. </t>
  </si>
  <si>
    <t>Mikrokrediti, bruto</t>
  </si>
  <si>
    <t xml:space="preserve">Materijalna i nematerijalna imovina, neto </t>
  </si>
  <si>
    <t xml:space="preserve">Tabela 45: Bilans stanja mikrokreditnog sektora   </t>
  </si>
  <si>
    <t xml:space="preserve">Tabela 46: Struktura kapitala mikrokreditnog sektora  </t>
  </si>
  <si>
    <t xml:space="preserve">Tabela 47: Ročna struktura uzetih kredita </t>
  </si>
  <si>
    <t xml:space="preserve">Tabela 48: Neto mikrokrediti  </t>
  </si>
  <si>
    <t>Tabela 49: Sektorska i ročna struktura mikrokredita</t>
  </si>
  <si>
    <t xml:space="preserve">Tabela 50: RKG </t>
  </si>
  <si>
    <t>Tabela 51: Ostvareni finansijski rezultat MKO</t>
  </si>
  <si>
    <t>Tabela 52: Struktura ukupnih prihoda MKO</t>
  </si>
  <si>
    <t>Tabela 53: Struktura ukupnih rashoda MKO</t>
  </si>
  <si>
    <t>Tabela 54: Kvalifikaciona struktura zaposlenih u lizing društvima FBiH</t>
  </si>
  <si>
    <t>Tabela 55: Bilans stanja lizing sektora</t>
  </si>
  <si>
    <t>Tabela 56: Struktura potraživanja po finansijskom lizingu</t>
  </si>
  <si>
    <t>Tabela 57: Pregled rezervi za finansijski lizing</t>
  </si>
  <si>
    <t>Tabela 58: Ostvareni finansijski rezultat lizing društava</t>
  </si>
  <si>
    <t xml:space="preserve">                 Ukupno 1</t>
  </si>
  <si>
    <t xml:space="preserve"> Prihodi od prodaje lizing objekta, neto</t>
  </si>
  <si>
    <t xml:space="preserve">                Ukupno 2</t>
  </si>
  <si>
    <t xml:space="preserve">                Ukupni prihodi (1+2+3)</t>
  </si>
  <si>
    <t>Tabela 59: Struktura ukupnih prihoda lizing društava</t>
  </si>
  <si>
    <t xml:space="preserve">               Ukupno 1</t>
  </si>
  <si>
    <t xml:space="preserve">               Ukupno 2</t>
  </si>
  <si>
    <t>Tabela 60: Struktura ukupnih rashoda lizing društava</t>
  </si>
  <si>
    <t>Tabela 61: Struktura broja zaključenih ugovora i iznosa finansiranja lizing sistema</t>
  </si>
  <si>
    <t>Tabela 62: Nominalni iznos otkupljenih novčanih potraživanja i isplaćenih kupčevih obaveza prema dobavljačima u FBiH, prema vrsti faktoringa i domicilnosti</t>
  </si>
  <si>
    <t>Tabela 63: Obim UPP-a i DPP-a</t>
  </si>
  <si>
    <t>Tabela 64: Obim DPP-a</t>
  </si>
  <si>
    <t>Tabela 65: Obim UPP-a</t>
  </si>
  <si>
    <t>Tabela 67: Izvršeni mjenjački poslovi ovlaštenih mjenjača</t>
  </si>
  <si>
    <t>Tabela 68: Internet i mobilno bankarstvo</t>
  </si>
  <si>
    <t>Tabela 69: Obim kartičnog poslovanja prema vrsti kartice</t>
  </si>
  <si>
    <t>Tabela 70: Obim kartičnog poslovanja prema prihvatnim uređajima</t>
  </si>
  <si>
    <t>Tabela 71: Izvještene transakcije po broju i vrijednosti - banke</t>
  </si>
  <si>
    <t>Tabela 72: Izvještene sumnjive transakcije po broju i vrijednosti - banke</t>
  </si>
  <si>
    <t>Tabela 73: Izvještene sumnjive transakcije po broju i vrijednosti - MKO</t>
  </si>
  <si>
    <t xml:space="preserve">Tabela 56: Struktura potraživanja po finansijskom lizingu </t>
  </si>
  <si>
    <t>Tabela 66: Izvršeni mjenjački poslovi banaka</t>
  </si>
  <si>
    <t xml:space="preserve">Vrijednosti </t>
  </si>
  <si>
    <t>I Ukupno bilansna izloženost (1+2+3)</t>
  </si>
  <si>
    <t>II Ukupno vanbilansne stavke (4+5+6)</t>
  </si>
  <si>
    <t>I Ukupno bilansna izloženost (1+2+3+4)</t>
  </si>
  <si>
    <t>II Ukupno vanbilansne stavke (5+6+7+8)</t>
  </si>
  <si>
    <t>(–) Kvalificirani udjeli izvan finansijskog sektora na koje se kao alternativa može primjenjivati ponder rizika od 1250%</t>
  </si>
  <si>
    <t>* Projicirane vrijednosti za 2024. (MMF, World Economic Outlook, oktobar 2024. g.); za kamatne stope podatak decembar 2024. g.</t>
  </si>
  <si>
    <t>Izvor: MMF, World Economic Outlook Database, Octobar 2024; Eurostat</t>
  </si>
  <si>
    <t>31.12.2024.</t>
  </si>
  <si>
    <t xml:space="preserve">       31.12.2024.</t>
  </si>
  <si>
    <t xml:space="preserve">    31.12.2024.</t>
  </si>
  <si>
    <t>01.01. - 31.12.2023.</t>
  </si>
  <si>
    <t>01.01. - 31.12.2024.</t>
  </si>
  <si>
    <t xml:space="preserve">31.12.2024. </t>
  </si>
  <si>
    <t>01.01. - 31.12.2024. </t>
  </si>
  <si>
    <t xml:space="preserve">01.01. - 31.12.2023. </t>
  </si>
  <si>
    <t xml:space="preserve">01.01. - 31.12.2024. </t>
  </si>
  <si>
    <t>31.12.2024.*</t>
  </si>
  <si>
    <t xml:space="preserve">* Najveći dio, cca. 87%, odnosi se na obveznice banaka iz EU, SAD i Turske </t>
  </si>
  <si>
    <t>Neto kamatni prihod/Ukupan neto operativni prihod</t>
  </si>
  <si>
    <t>* U skladu sa izmjenama izvještajnog okvira iz novembra 2024. godine, u iznos depozita uključene i obračunate kamate u ukupnom iznosu od 34,7 miliona KM</t>
  </si>
  <si>
    <t>Neto likvidnosni odlivi (1-min(2;3)</t>
  </si>
  <si>
    <r>
      <t>Rashod od kamata i slični rashodi</t>
    </r>
    <r>
      <rPr>
        <sz val="12"/>
        <color rgb="FF2E74B5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</si>
</sst>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rgb="FF1F3864"/>
      <name val="Calibri"/>
      <family val="2"/>
      <scheme val="minor"/>
    </font>
    <font>
      <sz val="9"/>
      <color rgb="FF1F4E79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8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8" tint="-0.499984740745262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02">
    <xf numFmtId="0" fontId="0" fillId="0" borderId="0" xfId="0"/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/>
    <xf numFmtId="0" fontId="9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 applyAlignment="1">
      <alignment horizontal="right" vertical="center" indent="2"/>
    </xf>
    <xf numFmtId="0" fontId="19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0" fontId="21" fillId="0" borderId="0" xfId="0" applyFont="1"/>
    <xf numFmtId="0" fontId="22" fillId="0" borderId="0" xfId="0" applyFont="1" applyAlignment="1">
      <alignment horizontal="justify" vertical="center"/>
    </xf>
    <xf numFmtId="49" fontId="6" fillId="0" borderId="0" xfId="0" applyNumberFormat="1" applyFont="1"/>
    <xf numFmtId="49" fontId="23" fillId="0" borderId="0" xfId="0" applyNumberFormat="1" applyFont="1" applyAlignment="1">
      <alignment horizontal="center" vertical="center"/>
    </xf>
    <xf numFmtId="1" fontId="0" fillId="0" borderId="0" xfId="0" applyNumberFormat="1"/>
    <xf numFmtId="1" fontId="4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18" fillId="0" borderId="0" xfId="0" applyFont="1"/>
    <xf numFmtId="0" fontId="24" fillId="0" borderId="0" xfId="0" applyFont="1" applyAlignment="1">
      <alignment horizontal="center"/>
    </xf>
    <xf numFmtId="0" fontId="18" fillId="3" borderId="0" xfId="0" applyFont="1" applyFill="1"/>
    <xf numFmtId="9" fontId="0" fillId="0" borderId="0" xfId="0" applyNumberFormat="1"/>
    <xf numFmtId="3" fontId="25" fillId="0" borderId="0" xfId="0" applyNumberFormat="1" applyFont="1" applyAlignment="1">
      <alignment horizontal="right" vertical="center" wrapText="1"/>
    </xf>
    <xf numFmtId="2" fontId="0" fillId="0" borderId="0" xfId="0" applyNumberFormat="1"/>
    <xf numFmtId="2" fontId="18" fillId="0" borderId="0" xfId="0" applyNumberFormat="1" applyFont="1"/>
    <xf numFmtId="166" fontId="2" fillId="0" borderId="0" xfId="0" applyNumberFormat="1" applyFont="1"/>
    <xf numFmtId="3" fontId="8" fillId="0" borderId="0" xfId="0" applyNumberFormat="1" applyFont="1"/>
    <xf numFmtId="3" fontId="2" fillId="0" borderId="0" xfId="0" applyNumberFormat="1" applyFont="1"/>
    <xf numFmtId="0" fontId="26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7" fillId="0" borderId="0" xfId="0" applyNumberFormat="1" applyFont="1" applyAlignment="1">
      <alignment horizontal="right" vertical="center" wrapText="1"/>
    </xf>
    <xf numFmtId="10" fontId="18" fillId="0" borderId="0" xfId="0" applyNumberFormat="1" applyFont="1"/>
    <xf numFmtId="10" fontId="8" fillId="0" borderId="0" xfId="0" applyNumberFormat="1" applyFont="1"/>
    <xf numFmtId="3" fontId="20" fillId="0" borderId="0" xfId="0" applyNumberFormat="1" applyFont="1"/>
    <xf numFmtId="0" fontId="0" fillId="0" borderId="1" xfId="0" applyBorder="1"/>
    <xf numFmtId="0" fontId="31" fillId="5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vertical="center" wrapText="1"/>
    </xf>
    <xf numFmtId="0" fontId="32" fillId="5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0" fontId="33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3" fontId="32" fillId="5" borderId="0" xfId="0" applyNumberFormat="1" applyFont="1" applyFill="1" applyAlignment="1">
      <alignment horizontal="right" vertical="center" wrapText="1"/>
    </xf>
    <xf numFmtId="0" fontId="33" fillId="4" borderId="0" xfId="0" applyFont="1" applyFill="1" applyAlignment="1">
      <alignment horizontal="justify" vertical="center" wrapText="1"/>
    </xf>
    <xf numFmtId="165" fontId="33" fillId="4" borderId="0" xfId="0" applyNumberFormat="1" applyFont="1" applyFill="1" applyAlignment="1">
      <alignment horizontal="center" vertical="center" wrapText="1"/>
    </xf>
    <xf numFmtId="3" fontId="32" fillId="5" borderId="0" xfId="0" applyNumberFormat="1" applyFont="1" applyFill="1" applyAlignment="1">
      <alignment horizontal="center" vertical="center" wrapText="1"/>
    </xf>
    <xf numFmtId="166" fontId="33" fillId="4" borderId="0" xfId="0" applyNumberFormat="1" applyFont="1" applyFill="1" applyAlignment="1">
      <alignment horizontal="center" vertical="center" wrapText="1"/>
    </xf>
    <xf numFmtId="3" fontId="33" fillId="4" borderId="0" xfId="0" applyNumberFormat="1" applyFont="1" applyFill="1" applyAlignment="1">
      <alignment horizontal="center" vertical="center" wrapText="1"/>
    </xf>
    <xf numFmtId="49" fontId="34" fillId="0" borderId="0" xfId="0" applyNumberFormat="1" applyFont="1" applyAlignment="1">
      <alignment horizontal="right"/>
    </xf>
    <xf numFmtId="0" fontId="35" fillId="0" borderId="0" xfId="0" applyFont="1"/>
    <xf numFmtId="49" fontId="36" fillId="0" borderId="0" xfId="0" applyNumberFormat="1" applyFont="1" applyAlignment="1">
      <alignment horizontal="right"/>
    </xf>
    <xf numFmtId="0" fontId="8" fillId="0" borderId="1" xfId="0" applyFont="1" applyBorder="1"/>
    <xf numFmtId="49" fontId="30" fillId="0" borderId="1" xfId="0" applyNumberFormat="1" applyFont="1" applyBorder="1" applyAlignment="1">
      <alignment horizontal="center"/>
    </xf>
    <xf numFmtId="0" fontId="38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justify" vertical="center"/>
    </xf>
    <xf numFmtId="0" fontId="11" fillId="0" borderId="1" xfId="0" applyFont="1" applyBorder="1"/>
    <xf numFmtId="49" fontId="36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41" fillId="0" borderId="0" xfId="0" applyFont="1"/>
    <xf numFmtId="0" fontId="26" fillId="0" borderId="1" xfId="0" applyFont="1" applyBorder="1"/>
    <xf numFmtId="0" fontId="42" fillId="0" borderId="1" xfId="0" applyFont="1" applyBorder="1" applyAlignment="1">
      <alignment horizontal="center" vertical="center"/>
    </xf>
    <xf numFmtId="0" fontId="41" fillId="0" borderId="1" xfId="0" applyFont="1" applyBorder="1"/>
    <xf numFmtId="49" fontId="40" fillId="0" borderId="1" xfId="0" applyNumberFormat="1" applyFont="1" applyBorder="1" applyAlignment="1">
      <alignment horizontal="right"/>
    </xf>
    <xf numFmtId="0" fontId="40" fillId="0" borderId="0" xfId="0" applyFont="1" applyAlignment="1">
      <alignment horizontal="center" vertical="center" wrapText="1"/>
    </xf>
    <xf numFmtId="3" fontId="40" fillId="0" borderId="0" xfId="0" applyNumberFormat="1" applyFont="1" applyAlignment="1">
      <alignment horizontal="right" vertical="center" wrapText="1"/>
    </xf>
    <xf numFmtId="1" fontId="40" fillId="0" borderId="0" xfId="0" applyNumberFormat="1" applyFont="1" applyAlignment="1">
      <alignment horizontal="center" vertical="center" wrapText="1"/>
    </xf>
    <xf numFmtId="0" fontId="42" fillId="0" borderId="1" xfId="0" applyFont="1" applyBorder="1" applyAlignment="1">
      <alignment horizontal="justify" vertical="center"/>
    </xf>
    <xf numFmtId="0" fontId="33" fillId="4" borderId="0" xfId="0" applyFont="1" applyFill="1" applyAlignment="1">
      <alignment horizontal="left" vertical="center" wrapText="1"/>
    </xf>
    <xf numFmtId="0" fontId="43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44" fillId="5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vertical="center" wrapText="1"/>
    </xf>
    <xf numFmtId="3" fontId="45" fillId="4" borderId="0" xfId="0" applyNumberFormat="1" applyFont="1" applyFill="1" applyAlignment="1">
      <alignment horizontal="right" vertical="center" wrapText="1"/>
    </xf>
    <xf numFmtId="166" fontId="45" fillId="4" borderId="0" xfId="0" applyNumberFormat="1" applyFont="1" applyFill="1" applyAlignment="1">
      <alignment horizontal="center" vertical="center" wrapText="1"/>
    </xf>
    <xf numFmtId="1" fontId="45" fillId="4" borderId="0" xfId="0" applyNumberFormat="1" applyFont="1" applyFill="1" applyAlignment="1">
      <alignment horizontal="center" vertical="center" wrapText="1"/>
    </xf>
    <xf numFmtId="3" fontId="43" fillId="5" borderId="0" xfId="0" applyNumberFormat="1" applyFont="1" applyFill="1" applyAlignment="1">
      <alignment horizontal="right" vertical="center" wrapText="1"/>
    </xf>
    <xf numFmtId="1" fontId="43" fillId="5" borderId="0" xfId="0" applyNumberFormat="1" applyFont="1" applyFill="1" applyAlignment="1">
      <alignment horizontal="center" vertical="center" wrapText="1"/>
    </xf>
    <xf numFmtId="3" fontId="45" fillId="4" borderId="0" xfId="0" applyNumberFormat="1" applyFont="1" applyFill="1" applyAlignment="1">
      <alignment horizontal="center" vertical="center" wrapText="1"/>
    </xf>
    <xf numFmtId="0" fontId="33" fillId="4" borderId="0" xfId="0" applyFont="1" applyFill="1"/>
    <xf numFmtId="3" fontId="45" fillId="4" borderId="0" xfId="0" applyNumberFormat="1" applyFont="1" applyFill="1" applyAlignment="1">
      <alignment vertical="center" wrapText="1"/>
    </xf>
    <xf numFmtId="0" fontId="45" fillId="4" borderId="0" xfId="0" applyFont="1" applyFill="1" applyAlignment="1">
      <alignment horizontal="right" vertical="center" wrapText="1"/>
    </xf>
    <xf numFmtId="0" fontId="33" fillId="4" borderId="0" xfId="0" applyFont="1" applyFill="1" applyAlignment="1">
      <alignment horizontal="center"/>
    </xf>
    <xf numFmtId="0" fontId="45" fillId="4" borderId="0" xfId="0" applyFont="1" applyFill="1" applyAlignment="1">
      <alignment horizontal="left" vertical="center" wrapText="1"/>
    </xf>
    <xf numFmtId="165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justify" vertical="center" wrapText="1"/>
    </xf>
    <xf numFmtId="0" fontId="31" fillId="5" borderId="0" xfId="0" applyFont="1" applyFill="1" applyAlignment="1">
      <alignment horizontal="center" vertical="center"/>
    </xf>
    <xf numFmtId="3" fontId="45" fillId="4" borderId="0" xfId="0" applyNumberFormat="1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center" vertical="center" wrapText="1"/>
    </xf>
    <xf numFmtId="0" fontId="28" fillId="5" borderId="0" xfId="0" applyFont="1" applyFill="1"/>
    <xf numFmtId="49" fontId="45" fillId="4" borderId="0" xfId="1" applyNumberFormat="1" applyFont="1" applyFill="1" applyBorder="1" applyAlignment="1">
      <alignment horizontal="justify" vertical="center" wrapText="1"/>
    </xf>
    <xf numFmtId="0" fontId="28" fillId="0" borderId="0" xfId="0" applyFont="1"/>
    <xf numFmtId="0" fontId="45" fillId="0" borderId="0" xfId="0" applyFont="1"/>
    <xf numFmtId="16" fontId="43" fillId="5" borderId="0" xfId="0" applyNumberFormat="1" applyFont="1" applyFill="1" applyAlignment="1">
      <alignment horizontal="center" vertical="center" wrapText="1"/>
    </xf>
    <xf numFmtId="49" fontId="36" fillId="0" borderId="1" xfId="0" applyNumberFormat="1" applyFont="1" applyBorder="1"/>
    <xf numFmtId="0" fontId="9" fillId="0" borderId="1" xfId="0" applyFont="1" applyBorder="1"/>
    <xf numFmtId="0" fontId="41" fillId="0" borderId="1" xfId="0" applyFont="1" applyBorder="1" applyAlignment="1">
      <alignment horizontal="center" vertical="center"/>
    </xf>
    <xf numFmtId="0" fontId="43" fillId="5" borderId="0" xfId="0" applyFont="1" applyFill="1" applyAlignment="1">
      <alignment vertical="center" wrapText="1"/>
    </xf>
    <xf numFmtId="49" fontId="43" fillId="5" borderId="0" xfId="0" applyNumberFormat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/>
    </xf>
    <xf numFmtId="0" fontId="43" fillId="4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1" fontId="43" fillId="4" borderId="0" xfId="0" applyNumberFormat="1" applyFont="1" applyFill="1" applyAlignment="1">
      <alignment horizontal="center" vertical="center" wrapText="1"/>
    </xf>
    <xf numFmtId="0" fontId="43" fillId="4" borderId="0" xfId="0" applyFont="1" applyFill="1" applyAlignment="1">
      <alignment vertical="center" wrapText="1"/>
    </xf>
    <xf numFmtId="0" fontId="38" fillId="0" borderId="1" xfId="0" applyFont="1" applyBorder="1"/>
    <xf numFmtId="49" fontId="40" fillId="0" borderId="1" xfId="0" applyNumberFormat="1" applyFont="1" applyBorder="1"/>
    <xf numFmtId="0" fontId="44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3" fontId="43" fillId="5" borderId="0" xfId="0" applyNumberFormat="1" applyFont="1" applyFill="1" applyAlignment="1">
      <alignment vertical="center"/>
    </xf>
    <xf numFmtId="3" fontId="43" fillId="5" borderId="0" xfId="0" applyNumberFormat="1" applyFont="1" applyFill="1" applyAlignment="1">
      <alignment vertical="center" wrapText="1"/>
    </xf>
    <xf numFmtId="0" fontId="43" fillId="4" borderId="0" xfId="0" applyFont="1" applyFill="1" applyAlignment="1">
      <alignment vertical="center"/>
    </xf>
    <xf numFmtId="3" fontId="43" fillId="4" borderId="0" xfId="0" applyNumberFormat="1" applyFont="1" applyFill="1" applyAlignment="1">
      <alignment horizontal="right" vertical="center" wrapText="1"/>
    </xf>
    <xf numFmtId="3" fontId="43" fillId="4" borderId="0" xfId="0" applyNumberFormat="1" applyFont="1" applyFill="1" applyAlignment="1">
      <alignment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wrapText="1"/>
    </xf>
    <xf numFmtId="0" fontId="35" fillId="3" borderId="0" xfId="0" applyFont="1" applyFill="1"/>
    <xf numFmtId="0" fontId="26" fillId="3" borderId="1" xfId="0" applyFont="1" applyFill="1" applyBorder="1"/>
    <xf numFmtId="0" fontId="41" fillId="3" borderId="1" xfId="0" applyFont="1" applyFill="1" applyBorder="1"/>
    <xf numFmtId="49" fontId="40" fillId="3" borderId="1" xfId="0" applyNumberFormat="1" applyFont="1" applyFill="1" applyBorder="1" applyAlignment="1">
      <alignment horizontal="center"/>
    </xf>
    <xf numFmtId="0" fontId="37" fillId="4" borderId="0" xfId="0" applyFont="1" applyFill="1" applyAlignment="1">
      <alignment vertical="center"/>
    </xf>
    <xf numFmtId="0" fontId="32" fillId="4" borderId="0" xfId="0" applyFont="1" applyFill="1" applyAlignment="1">
      <alignment horizontal="center" vertical="center" wrapText="1"/>
    </xf>
    <xf numFmtId="3" fontId="33" fillId="4" borderId="0" xfId="0" applyNumberFormat="1" applyFont="1" applyFill="1"/>
    <xf numFmtId="0" fontId="30" fillId="4" borderId="0" xfId="0" applyFont="1" applyFill="1" applyAlignment="1">
      <alignment vertical="center"/>
    </xf>
    <xf numFmtId="49" fontId="30" fillId="0" borderId="1" xfId="0" applyNumberFormat="1" applyFont="1" applyBorder="1" applyAlignment="1">
      <alignment horizontal="right"/>
    </xf>
    <xf numFmtId="0" fontId="49" fillId="0" borderId="1" xfId="0" applyFont="1" applyBorder="1"/>
    <xf numFmtId="49" fontId="39" fillId="0" borderId="1" xfId="0" applyNumberFormat="1" applyFont="1" applyBorder="1" applyAlignment="1">
      <alignment horizontal="right" vertical="center"/>
    </xf>
    <xf numFmtId="0" fontId="45" fillId="4" borderId="0" xfId="0" applyFont="1" applyFill="1" applyAlignment="1">
      <alignment horizontal="justify" vertical="center"/>
    </xf>
    <xf numFmtId="0" fontId="43" fillId="5" borderId="0" xfId="0" applyFont="1" applyFill="1" applyAlignment="1">
      <alignment horizontal="center" vertical="top" wrapText="1"/>
    </xf>
    <xf numFmtId="0" fontId="32" fillId="5" borderId="0" xfId="0" applyFont="1" applyFill="1" applyAlignment="1">
      <alignment horizontal="center" vertical="top"/>
    </xf>
    <xf numFmtId="0" fontId="44" fillId="5" borderId="0" xfId="0" applyFont="1" applyFill="1" applyAlignment="1">
      <alignment horizontal="center" vertical="top" wrapText="1"/>
    </xf>
    <xf numFmtId="1" fontId="44" fillId="5" borderId="0" xfId="0" applyNumberFormat="1" applyFont="1" applyFill="1" applyAlignment="1">
      <alignment horizontal="center" vertical="top" wrapText="1"/>
    </xf>
    <xf numFmtId="164" fontId="43" fillId="5" borderId="0" xfId="0" applyNumberFormat="1" applyFont="1" applyFill="1" applyAlignment="1">
      <alignment horizontal="right" vertical="center" wrapText="1"/>
    </xf>
    <xf numFmtId="166" fontId="43" fillId="5" borderId="0" xfId="0" applyNumberFormat="1" applyFont="1" applyFill="1" applyAlignment="1">
      <alignment horizontal="center" vertical="center" wrapText="1"/>
    </xf>
    <xf numFmtId="49" fontId="50" fillId="0" borderId="1" xfId="0" applyNumberFormat="1" applyFont="1" applyBorder="1" applyAlignment="1">
      <alignment horizontal="right" vertical="center"/>
    </xf>
    <xf numFmtId="0" fontId="51" fillId="0" borderId="1" xfId="0" applyFont="1" applyBorder="1"/>
    <xf numFmtId="0" fontId="44" fillId="5" borderId="0" xfId="0" applyFont="1" applyFill="1" applyAlignment="1">
      <alignment horizontal="center" wrapText="1"/>
    </xf>
    <xf numFmtId="0" fontId="10" fillId="0" borderId="1" xfId="0" applyFont="1" applyBorder="1" applyAlignment="1">
      <alignment horizontal="justify" vertical="center"/>
    </xf>
    <xf numFmtId="3" fontId="32" fillId="5" borderId="0" xfId="0" applyNumberFormat="1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/>
    </xf>
    <xf numFmtId="0" fontId="28" fillId="4" borderId="0" xfId="0" applyFont="1" applyFill="1"/>
    <xf numFmtId="0" fontId="28" fillId="4" borderId="0" xfId="0" applyFont="1" applyFill="1" applyAlignment="1">
      <alignment horizontal="center"/>
    </xf>
    <xf numFmtId="0" fontId="29" fillId="4" borderId="0" xfId="0" applyFont="1" applyFill="1" applyAlignment="1">
      <alignment vertical="center" wrapText="1"/>
    </xf>
    <xf numFmtId="0" fontId="33" fillId="4" borderId="0" xfId="0" applyFont="1" applyFill="1" applyAlignment="1">
      <alignment wrapText="1"/>
    </xf>
    <xf numFmtId="166" fontId="45" fillId="4" borderId="0" xfId="0" applyNumberFormat="1" applyFont="1" applyFill="1" applyAlignment="1">
      <alignment horizontal="center" wrapText="1"/>
    </xf>
    <xf numFmtId="0" fontId="43" fillId="5" borderId="0" xfId="0" applyFont="1" applyFill="1" applyAlignment="1">
      <alignment horizontal="center" wrapText="1"/>
    </xf>
    <xf numFmtId="0" fontId="3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43" fillId="4" borderId="0" xfId="0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2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horizontal="left" vertical="center" wrapText="1"/>
    </xf>
    <xf numFmtId="3" fontId="32" fillId="5" borderId="0" xfId="0" applyNumberFormat="1" applyFont="1" applyFill="1" applyAlignment="1">
      <alignment vertical="center" wrapText="1"/>
    </xf>
    <xf numFmtId="3" fontId="32" fillId="4" borderId="0" xfId="0" applyNumberFormat="1" applyFont="1" applyFill="1" applyAlignment="1">
      <alignment vertical="center" wrapText="1"/>
    </xf>
    <xf numFmtId="49" fontId="34" fillId="0" borderId="1" xfId="0" applyNumberFormat="1" applyFont="1" applyBorder="1" applyAlignment="1">
      <alignment horizontal="right"/>
    </xf>
    <xf numFmtId="0" fontId="35" fillId="0" borderId="0" xfId="0" applyFont="1" applyAlignment="1">
      <alignment horizontal="justify" vertical="center"/>
    </xf>
    <xf numFmtId="3" fontId="33" fillId="4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right"/>
    </xf>
    <xf numFmtId="0" fontId="52" fillId="0" borderId="0" xfId="0" applyFont="1"/>
    <xf numFmtId="164" fontId="45" fillId="4" borderId="0" xfId="0" applyNumberFormat="1" applyFont="1" applyFill="1" applyAlignment="1">
      <alignment horizontal="center" vertical="center" wrapText="1"/>
    </xf>
    <xf numFmtId="164" fontId="43" fillId="5" borderId="0" xfId="0" applyNumberFormat="1" applyFont="1" applyFill="1" applyAlignment="1">
      <alignment horizontal="center" vertical="center" wrapText="1"/>
    </xf>
    <xf numFmtId="49" fontId="40" fillId="0" borderId="1" xfId="0" applyNumberFormat="1" applyFont="1" applyBorder="1" applyAlignment="1">
      <alignment horizontal="left"/>
    </xf>
    <xf numFmtId="0" fontId="32" fillId="5" borderId="0" xfId="0" applyFont="1" applyFill="1" applyAlignment="1">
      <alignment horizontal="left" vertical="top" wrapText="1"/>
    </xf>
    <xf numFmtId="164" fontId="32" fillId="5" borderId="0" xfId="0" applyNumberFormat="1" applyFont="1" applyFill="1" applyAlignment="1">
      <alignment horizontal="right" vertical="center" wrapText="1"/>
    </xf>
    <xf numFmtId="1" fontId="33" fillId="4" borderId="0" xfId="0" applyNumberFormat="1" applyFont="1" applyFill="1" applyAlignment="1">
      <alignment horizontal="center" vertical="center" wrapText="1"/>
    </xf>
    <xf numFmtId="1" fontId="32" fillId="5" borderId="0" xfId="0" applyNumberFormat="1" applyFont="1" applyFill="1" applyAlignment="1">
      <alignment horizontal="center" vertical="center" wrapText="1"/>
    </xf>
    <xf numFmtId="10" fontId="32" fillId="5" borderId="0" xfId="0" applyNumberFormat="1" applyFont="1" applyFill="1" applyAlignment="1">
      <alignment horizontal="center" vertical="center" wrapText="1"/>
    </xf>
    <xf numFmtId="166" fontId="33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/>
    </xf>
    <xf numFmtId="16" fontId="33" fillId="4" borderId="0" xfId="0" applyNumberFormat="1" applyFont="1" applyFill="1" applyAlignment="1">
      <alignment horizontal="center" vertical="center" wrapText="1"/>
    </xf>
    <xf numFmtId="1" fontId="32" fillId="5" borderId="0" xfId="0" applyNumberFormat="1" applyFont="1" applyFill="1" applyAlignment="1">
      <alignment horizontal="center" vertical="center"/>
    </xf>
    <xf numFmtId="4" fontId="32" fillId="4" borderId="0" xfId="0" applyNumberFormat="1" applyFont="1" applyFill="1" applyAlignment="1">
      <alignment horizontal="center" vertical="center" wrapText="1"/>
    </xf>
    <xf numFmtId="10" fontId="33" fillId="4" borderId="0" xfId="0" applyNumberFormat="1" applyFont="1" applyFill="1" applyAlignment="1">
      <alignment horizontal="center" vertical="center" wrapText="1"/>
    </xf>
    <xf numFmtId="10" fontId="38" fillId="0" borderId="1" xfId="0" applyNumberFormat="1" applyFont="1" applyBorder="1"/>
    <xf numFmtId="166" fontId="45" fillId="4" borderId="0" xfId="0" applyNumberFormat="1" applyFont="1" applyFill="1" applyAlignment="1">
      <alignment horizontal="center" vertical="center"/>
    </xf>
    <xf numFmtId="3" fontId="33" fillId="4" borderId="0" xfId="0" applyNumberFormat="1" applyFont="1" applyFill="1" applyAlignment="1">
      <alignment horizontal="right" vertical="center"/>
    </xf>
    <xf numFmtId="1" fontId="4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horizontal="right" vertical="center"/>
    </xf>
    <xf numFmtId="1" fontId="43" fillId="5" borderId="0" xfId="0" applyNumberFormat="1" applyFont="1" applyFill="1" applyAlignment="1">
      <alignment horizontal="center" vertical="center"/>
    </xf>
    <xf numFmtId="0" fontId="16" fillId="0" borderId="1" xfId="0" applyFont="1" applyBorder="1" applyAlignment="1">
      <alignment horizontal="justify" vertical="center"/>
    </xf>
    <xf numFmtId="49" fontId="40" fillId="0" borderId="1" xfId="0" applyNumberFormat="1" applyFont="1" applyBorder="1" applyAlignment="1">
      <alignment vertical="center"/>
    </xf>
    <xf numFmtId="0" fontId="33" fillId="4" borderId="0" xfId="0" applyFont="1" applyFill="1" applyAlignment="1">
      <alignment vertical="center"/>
    </xf>
    <xf numFmtId="3" fontId="33" fillId="4" borderId="0" xfId="0" applyNumberFormat="1" applyFont="1" applyFill="1" applyAlignment="1">
      <alignment vertical="center"/>
    </xf>
    <xf numFmtId="165" fontId="33" fillId="4" borderId="0" xfId="0" applyNumberFormat="1" applyFont="1" applyFill="1" applyAlignment="1">
      <alignment horizontal="center" vertical="center"/>
    </xf>
    <xf numFmtId="1" fontId="33" fillId="4" borderId="0" xfId="0" applyNumberFormat="1" applyFont="1" applyFill="1" applyAlignment="1">
      <alignment horizontal="center" vertical="center"/>
    </xf>
    <xf numFmtId="3" fontId="32" fillId="5" borderId="0" xfId="0" applyNumberFormat="1" applyFont="1" applyFill="1" applyAlignment="1">
      <alignment horizontal="center" vertical="center"/>
    </xf>
    <xf numFmtId="3" fontId="32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4" fillId="0" borderId="1" xfId="0" applyNumberFormat="1" applyFont="1" applyBorder="1" applyAlignment="1">
      <alignment horizontal="right" vertical="center"/>
    </xf>
    <xf numFmtId="49" fontId="30" fillId="0" borderId="1" xfId="0" applyNumberFormat="1" applyFont="1" applyBorder="1" applyAlignment="1">
      <alignment horizontal="right" vertical="center"/>
    </xf>
    <xf numFmtId="0" fontId="33" fillId="4" borderId="0" xfId="0" applyFont="1" applyFill="1" applyAlignment="1">
      <alignment horizontal="right"/>
    </xf>
    <xf numFmtId="0" fontId="32" fillId="4" borderId="0" xfId="0" applyFont="1" applyFill="1" applyAlignment="1">
      <alignment horizontal="right" vertical="center"/>
    </xf>
    <xf numFmtId="0" fontId="32" fillId="4" borderId="0" xfId="0" applyFont="1" applyFill="1" applyAlignment="1">
      <alignment horizontal="center" vertical="center"/>
    </xf>
    <xf numFmtId="2" fontId="32" fillId="4" borderId="0" xfId="0" applyNumberFormat="1" applyFont="1" applyFill="1" applyAlignment="1">
      <alignment horizontal="center" vertical="center"/>
    </xf>
    <xf numFmtId="0" fontId="53" fillId="0" borderId="1" xfId="0" applyFont="1" applyBorder="1"/>
    <xf numFmtId="9" fontId="33" fillId="4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right" vertical="center"/>
    </xf>
    <xf numFmtId="1" fontId="32" fillId="5" borderId="0" xfId="0" applyNumberFormat="1" applyFont="1" applyFill="1" applyAlignment="1">
      <alignment horizontal="right" vertical="center"/>
    </xf>
    <xf numFmtId="0" fontId="22" fillId="0" borderId="1" xfId="0" applyFont="1" applyBorder="1" applyAlignment="1">
      <alignment horizontal="justify" vertical="center"/>
    </xf>
    <xf numFmtId="0" fontId="32" fillId="4" borderId="0" xfId="0" applyFont="1" applyFill="1" applyAlignment="1">
      <alignment vertical="center"/>
    </xf>
    <xf numFmtId="3" fontId="33" fillId="4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 wrapText="1"/>
    </xf>
    <xf numFmtId="0" fontId="30" fillId="0" borderId="1" xfId="0" applyFont="1" applyBorder="1"/>
    <xf numFmtId="166" fontId="32" fillId="4" borderId="0" xfId="0" applyNumberFormat="1" applyFont="1" applyFill="1" applyAlignment="1">
      <alignment horizontal="center" vertical="center" wrapText="1"/>
    </xf>
    <xf numFmtId="3" fontId="32" fillId="4" borderId="0" xfId="0" applyNumberFormat="1" applyFont="1" applyFill="1" applyAlignment="1">
      <alignment horizontal="center" vertical="center"/>
    </xf>
    <xf numFmtId="3" fontId="32" fillId="4" borderId="0" xfId="0" applyNumberFormat="1" applyFont="1" applyFill="1" applyAlignment="1">
      <alignment horizontal="right" vertical="center"/>
    </xf>
    <xf numFmtId="1" fontId="32" fillId="4" borderId="0" xfId="0" applyNumberFormat="1" applyFont="1" applyFill="1" applyAlignment="1">
      <alignment horizontal="center" vertical="center"/>
    </xf>
    <xf numFmtId="3" fontId="32" fillId="4" borderId="0" xfId="0" applyNumberFormat="1" applyFont="1" applyFill="1" applyAlignment="1">
      <alignment horizontal="center" vertical="center" wrapText="1"/>
    </xf>
    <xf numFmtId="0" fontId="48" fillId="4" borderId="0" xfId="0" applyFont="1" applyFill="1" applyAlignment="1">
      <alignment vertical="center"/>
    </xf>
    <xf numFmtId="0" fontId="46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horizontal="center" vertical="center"/>
    </xf>
    <xf numFmtId="0" fontId="47" fillId="5" borderId="0" xfId="0" applyFont="1" applyFill="1" applyAlignment="1">
      <alignment horizontal="center" vertical="center" wrapText="1"/>
    </xf>
    <xf numFmtId="0" fontId="47" fillId="5" borderId="0" xfId="0" applyFont="1" applyFill="1" applyAlignment="1">
      <alignment horizontal="center" vertical="center"/>
    </xf>
    <xf numFmtId="0" fontId="48" fillId="4" borderId="0" xfId="0" applyFont="1" applyFill="1" applyAlignment="1">
      <alignment horizontal="center" vertical="center" wrapText="1"/>
    </xf>
    <xf numFmtId="3" fontId="48" fillId="4" borderId="0" xfId="0" applyNumberFormat="1" applyFont="1" applyFill="1" applyAlignment="1">
      <alignment horizontal="right" vertical="center"/>
    </xf>
    <xf numFmtId="166" fontId="48" fillId="4" borderId="0" xfId="0" applyNumberFormat="1" applyFont="1" applyFill="1" applyAlignment="1">
      <alignment horizontal="center" vertical="center"/>
    </xf>
    <xf numFmtId="1" fontId="48" fillId="4" borderId="0" xfId="0" applyNumberFormat="1" applyFont="1" applyFill="1" applyAlignment="1">
      <alignment horizontal="center" vertical="center"/>
    </xf>
    <xf numFmtId="3" fontId="46" fillId="5" borderId="0" xfId="0" applyNumberFormat="1" applyFont="1" applyFill="1" applyAlignment="1">
      <alignment horizontal="right" vertical="center"/>
    </xf>
    <xf numFmtId="1" fontId="46" fillId="5" borderId="0" xfId="0" applyNumberFormat="1" applyFont="1" applyFill="1" applyAlignment="1">
      <alignment horizontal="center" vertical="center"/>
    </xf>
    <xf numFmtId="9" fontId="48" fillId="4" borderId="0" xfId="0" applyNumberFormat="1" applyFont="1" applyFill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49" fontId="6" fillId="0" borderId="1" xfId="0" applyNumberFormat="1" applyFont="1" applyBorder="1" applyAlignment="1">
      <alignment horizontal="right"/>
    </xf>
    <xf numFmtId="0" fontId="46" fillId="4" borderId="0" xfId="0" applyFont="1" applyFill="1" applyAlignment="1">
      <alignment vertical="center"/>
    </xf>
    <xf numFmtId="0" fontId="48" fillId="4" borderId="0" xfId="0" applyFont="1" applyFill="1" applyAlignment="1">
      <alignment horizontal="right" vertical="center"/>
    </xf>
    <xf numFmtId="0" fontId="46" fillId="4" borderId="0" xfId="0" applyFont="1" applyFill="1" applyAlignment="1">
      <alignment horizontal="center" vertical="center" wrapText="1"/>
    </xf>
    <xf numFmtId="1" fontId="48" fillId="4" borderId="0" xfId="0" applyNumberFormat="1" applyFont="1" applyFill="1" applyAlignment="1">
      <alignment vertical="center"/>
    </xf>
    <xf numFmtId="49" fontId="48" fillId="4" borderId="0" xfId="0" applyNumberFormat="1" applyFont="1" applyFill="1" applyAlignment="1">
      <alignment horizontal="center" vertical="center" wrapText="1"/>
    </xf>
    <xf numFmtId="166" fontId="46" fillId="5" borderId="0" xfId="0" applyNumberFormat="1" applyFont="1" applyFill="1" applyAlignment="1">
      <alignment horizontal="center" vertical="center"/>
    </xf>
    <xf numFmtId="0" fontId="46" fillId="4" borderId="0" xfId="0" applyFont="1" applyFill="1" applyAlignment="1">
      <alignment horizontal="right" vertical="center"/>
    </xf>
    <xf numFmtId="166" fontId="46" fillId="4" borderId="0" xfId="0" applyNumberFormat="1" applyFont="1" applyFill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46" fillId="5" borderId="0" xfId="0" applyFont="1" applyFill="1" applyAlignment="1">
      <alignment vertical="center" wrapText="1"/>
    </xf>
    <xf numFmtId="0" fontId="46" fillId="5" borderId="0" xfId="0" applyFont="1" applyFill="1" applyAlignment="1">
      <alignment vertical="center"/>
    </xf>
    <xf numFmtId="165" fontId="33" fillId="4" borderId="0" xfId="0" applyNumberFormat="1" applyFont="1" applyFill="1" applyAlignment="1">
      <alignment horizontal="right" vertical="center" wrapText="1"/>
    </xf>
    <xf numFmtId="0" fontId="33" fillId="5" borderId="0" xfId="0" applyFont="1" applyFill="1" applyAlignment="1">
      <alignment horizontal="justify" vertical="center" wrapText="1"/>
    </xf>
    <xf numFmtId="0" fontId="30" fillId="0" borderId="1" xfId="0" applyFont="1" applyBorder="1" applyAlignment="1">
      <alignment horizontal="right"/>
    </xf>
    <xf numFmtId="0" fontId="43" fillId="5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left" vertical="center" wrapText="1"/>
    </xf>
    <xf numFmtId="164" fontId="32" fillId="4" borderId="0" xfId="0" applyNumberFormat="1" applyFont="1" applyFill="1" applyAlignment="1">
      <alignment horizontal="right" vertical="center" wrapText="1"/>
    </xf>
    <xf numFmtId="0" fontId="32" fillId="5" borderId="0" xfId="0" applyFont="1" applyFill="1" applyAlignment="1">
      <alignment horizontal="justify" vertical="center" wrapText="1"/>
    </xf>
    <xf numFmtId="0" fontId="32" fillId="5" borderId="0" xfId="0" applyFont="1" applyFill="1" applyAlignment="1">
      <alignment horizontal="right" vertical="center" wrapText="1"/>
    </xf>
    <xf numFmtId="164" fontId="48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5" fillId="0" borderId="0" xfId="0" applyFont="1" applyAlignment="1">
      <alignment horizontal="justify" vertical="center"/>
    </xf>
    <xf numFmtId="0" fontId="54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32" fillId="5" borderId="0" xfId="0" applyFont="1" applyFill="1"/>
    <xf numFmtId="2" fontId="33" fillId="4" borderId="0" xfId="0" applyNumberFormat="1" applyFont="1" applyFill="1" applyAlignment="1">
      <alignment horizontal="center" vertical="center" wrapText="1"/>
    </xf>
    <xf numFmtId="0" fontId="56" fillId="0" borderId="1" xfId="0" applyFont="1" applyBorder="1"/>
    <xf numFmtId="49" fontId="32" fillId="5" borderId="0" xfId="0" applyNumberFormat="1" applyFont="1" applyFill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57" fillId="0" borderId="0" xfId="0" applyFont="1" applyAlignment="1">
      <alignment vertical="center"/>
    </xf>
    <xf numFmtId="0" fontId="56" fillId="0" borderId="1" xfId="0" applyFont="1" applyBorder="1" applyAlignment="1">
      <alignment horizontal="right"/>
    </xf>
    <xf numFmtId="0" fontId="58" fillId="0" borderId="1" xfId="0" applyFont="1" applyBorder="1" applyAlignment="1">
      <alignment horizontal="right" vertical="center"/>
    </xf>
    <xf numFmtId="0" fontId="14" fillId="0" borderId="0" xfId="1"/>
    <xf numFmtId="0" fontId="14" fillId="0" borderId="0" xfId="1" applyFill="1"/>
    <xf numFmtId="0" fontId="14" fillId="0" borderId="0" xfId="1" applyFill="1" applyAlignment="1">
      <alignment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3" fontId="32" fillId="0" borderId="0" xfId="0" applyNumberFormat="1" applyFont="1" applyAlignment="1">
      <alignment horizontal="right" vertical="center" wrapText="1"/>
    </xf>
    <xf numFmtId="3" fontId="32" fillId="0" borderId="0" xfId="0" applyNumberFormat="1" applyFont="1" applyAlignment="1">
      <alignment horizontal="right" vertical="center"/>
    </xf>
    <xf numFmtId="3" fontId="32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6" fontId="33" fillId="4" borderId="0" xfId="0" applyNumberFormat="1" applyFont="1" applyFill="1" applyAlignment="1">
      <alignment horizontal="right" vertical="center" wrapText="1"/>
    </xf>
    <xf numFmtId="0" fontId="59" fillId="0" borderId="0" xfId="0" applyFont="1" applyAlignment="1">
      <alignment horizontal="justify" vertical="center"/>
    </xf>
    <xf numFmtId="3" fontId="33" fillId="0" borderId="0" xfId="0" applyNumberFormat="1" applyFont="1" applyAlignment="1">
      <alignment horizontal="right" vertical="center"/>
    </xf>
    <xf numFmtId="166" fontId="33" fillId="4" borderId="0" xfId="0" applyNumberFormat="1" applyFont="1" applyFill="1" applyAlignment="1">
      <alignment horizontal="right" vertical="center"/>
    </xf>
    <xf numFmtId="9" fontId="32" fillId="5" borderId="0" xfId="0" applyNumberFormat="1" applyFont="1" applyFill="1" applyAlignment="1">
      <alignment horizontal="center" vertical="center" wrapText="1"/>
    </xf>
    <xf numFmtId="0" fontId="62" fillId="5" borderId="0" xfId="0" applyFont="1" applyFill="1" applyAlignment="1">
      <alignment horizontal="center" vertical="center" wrapText="1"/>
    </xf>
    <xf numFmtId="0" fontId="63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63" fillId="4" borderId="0" xfId="0" applyFont="1" applyFill="1" applyAlignment="1">
      <alignment horizontal="center" vertical="center" wrapText="1"/>
    </xf>
    <xf numFmtId="49" fontId="33" fillId="4" borderId="0" xfId="0" applyNumberFormat="1" applyFont="1" applyFill="1" applyAlignment="1">
      <alignment horizontal="center" vertical="center" wrapText="1"/>
    </xf>
    <xf numFmtId="164" fontId="32" fillId="4" borderId="0" xfId="0" applyNumberFormat="1" applyFont="1" applyFill="1" applyAlignment="1">
      <alignment horizontal="right" vertical="center"/>
    </xf>
    <xf numFmtId="9" fontId="43" fillId="5" borderId="0" xfId="0" applyNumberFormat="1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5" fillId="5" borderId="0" xfId="0" applyFont="1" applyFill="1" applyAlignment="1">
      <alignment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0" fontId="64" fillId="5" borderId="0" xfId="0" applyFont="1" applyFill="1" applyAlignment="1">
      <alignment horizontal="center" vertical="center" wrapText="1"/>
    </xf>
    <xf numFmtId="3" fontId="33" fillId="4" borderId="0" xfId="0" applyNumberFormat="1" applyFont="1" applyFill="1" applyAlignment="1">
      <alignment horizontal="left" vertical="center" wrapText="1"/>
    </xf>
    <xf numFmtId="0" fontId="32" fillId="4" borderId="0" xfId="0" applyFont="1" applyFill="1" applyAlignment="1">
      <alignment horizontal="justify" vertical="center" wrapText="1"/>
    </xf>
    <xf numFmtId="0" fontId="61" fillId="0" borderId="0" xfId="0" applyFont="1" applyAlignment="1">
      <alignment vertical="center"/>
    </xf>
    <xf numFmtId="10" fontId="45" fillId="4" borderId="0" xfId="0" applyNumberFormat="1" applyFont="1" applyFill="1" applyAlignment="1">
      <alignment horizontal="center" wrapText="1"/>
    </xf>
    <xf numFmtId="0" fontId="45" fillId="4" borderId="0" xfId="0" applyFont="1" applyFill="1" applyAlignment="1">
      <alignment horizontal="center" wrapText="1"/>
    </xf>
    <xf numFmtId="164" fontId="0" fillId="0" borderId="0" xfId="0" applyNumberFormat="1"/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5" fillId="0" borderId="0" xfId="0" applyFont="1" applyAlignment="1">
      <alignment horizontal="right" vertical="center"/>
    </xf>
    <xf numFmtId="9" fontId="45" fillId="4" borderId="0" xfId="0" applyNumberFormat="1" applyFont="1" applyFill="1" applyAlignment="1">
      <alignment horizontal="center" vertical="center" wrapText="1"/>
    </xf>
    <xf numFmtId="49" fontId="45" fillId="4" borderId="0" xfId="0" applyNumberFormat="1" applyFont="1" applyFill="1" applyAlignment="1">
      <alignment horizontal="center" vertical="center" wrapText="1"/>
    </xf>
    <xf numFmtId="3" fontId="31" fillId="0" borderId="0" xfId="0" applyNumberFormat="1" applyFont="1"/>
    <xf numFmtId="0" fontId="43" fillId="5" borderId="0" xfId="0" applyFont="1" applyFill="1" applyAlignment="1">
      <alignment horizontal="left" wrapText="1"/>
    </xf>
    <xf numFmtId="3" fontId="67" fillId="0" borderId="0" xfId="0" applyNumberFormat="1" applyFont="1" applyAlignment="1">
      <alignment horizontal="right" vertical="center" wrapText="1"/>
    </xf>
    <xf numFmtId="0" fontId="67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3" fontId="69" fillId="0" borderId="0" xfId="0" applyNumberFormat="1" applyFont="1"/>
    <xf numFmtId="3" fontId="69" fillId="0" borderId="0" xfId="0" applyNumberFormat="1" applyFont="1" applyAlignment="1">
      <alignment horizontal="right"/>
    </xf>
    <xf numFmtId="0" fontId="45" fillId="5" borderId="0" xfId="0" applyFont="1" applyFill="1" applyAlignment="1">
      <alignment horizontal="center" vertical="center" wrapText="1"/>
    </xf>
    <xf numFmtId="10" fontId="69" fillId="0" borderId="0" xfId="0" applyNumberFormat="1" applyFont="1" applyAlignment="1">
      <alignment horizontal="right"/>
    </xf>
    <xf numFmtId="164" fontId="45" fillId="4" borderId="0" xfId="0" applyNumberFormat="1" applyFont="1" applyFill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vertical="center" wrapText="1"/>
    </xf>
    <xf numFmtId="1" fontId="33" fillId="4" borderId="0" xfId="0" applyNumberFormat="1" applyFont="1" applyFill="1" applyAlignment="1">
      <alignment horizontal="right" vertical="center"/>
    </xf>
    <xf numFmtId="0" fontId="60" fillId="5" borderId="0" xfId="0" applyFont="1" applyFill="1" applyAlignment="1">
      <alignment horizontal="justify" vertical="center" wrapText="1"/>
    </xf>
    <xf numFmtId="0" fontId="0" fillId="4" borderId="5" xfId="0" applyFill="1" applyBorder="1"/>
    <xf numFmtId="0" fontId="0" fillId="4" borderId="0" xfId="0" applyFill="1"/>
    <xf numFmtId="49" fontId="40" fillId="0" borderId="0" xfId="0" applyNumberFormat="1" applyFont="1" applyAlignment="1">
      <alignment horizontal="right"/>
    </xf>
    <xf numFmtId="0" fontId="30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3" fontId="48" fillId="0" borderId="0" xfId="0" applyNumberFormat="1" applyFont="1" applyAlignment="1">
      <alignment horizontal="right" vertical="center"/>
    </xf>
    <xf numFmtId="3" fontId="46" fillId="0" borderId="0" xfId="0" applyNumberFormat="1" applyFont="1" applyAlignment="1">
      <alignment horizontal="right" vertical="center"/>
    </xf>
    <xf numFmtId="165" fontId="67" fillId="0" borderId="0" xfId="0" applyNumberFormat="1" applyFont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3" fontId="59" fillId="0" borderId="0" xfId="0" applyNumberFormat="1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3" fontId="71" fillId="0" borderId="0" xfId="0" applyNumberFormat="1" applyFont="1" applyAlignment="1">
      <alignment horizontal="center" vertical="center" wrapText="1"/>
    </xf>
    <xf numFmtId="165" fontId="32" fillId="0" borderId="0" xfId="0" applyNumberFormat="1" applyFont="1" applyAlignment="1">
      <alignment horizontal="right" vertical="center" wrapText="1"/>
    </xf>
    <xf numFmtId="166" fontId="45" fillId="4" borderId="0" xfId="0" applyNumberFormat="1" applyFont="1" applyFill="1" applyAlignment="1">
      <alignment horizontal="right" vertical="center" wrapText="1"/>
    </xf>
    <xf numFmtId="0" fontId="0" fillId="0" borderId="0" xfId="0" applyAlignment="1">
      <alignment wrapText="1"/>
    </xf>
    <xf numFmtId="0" fontId="72" fillId="0" borderId="0" xfId="0" applyFont="1"/>
    <xf numFmtId="3" fontId="10" fillId="0" borderId="0" xfId="0" applyNumberFormat="1" applyFont="1" applyAlignment="1">
      <alignment vertical="center" wrapText="1"/>
    </xf>
    <xf numFmtId="0" fontId="43" fillId="4" borderId="0" xfId="0" applyFont="1" applyFill="1" applyAlignment="1">
      <alignment horizontal="left" vertical="center"/>
    </xf>
    <xf numFmtId="1" fontId="33" fillId="4" borderId="0" xfId="0" applyNumberFormat="1" applyFont="1" applyFill="1" applyAlignment="1">
      <alignment horizontal="right" vertical="center" wrapText="1"/>
    </xf>
    <xf numFmtId="0" fontId="35" fillId="0" borderId="0" xfId="1" applyFont="1" applyAlignment="1">
      <alignment horizontal="left" wrapText="1"/>
    </xf>
    <xf numFmtId="0" fontId="30" fillId="4" borderId="0" xfId="0" applyFont="1" applyFill="1" applyAlignment="1">
      <alignment horizontal="left" vertical="center" wrapText="1"/>
    </xf>
    <xf numFmtId="0" fontId="32" fillId="5" borderId="0" xfId="0" applyFont="1" applyFill="1" applyAlignment="1">
      <alignment horizontal="center" vertical="center" wrapText="1"/>
    </xf>
    <xf numFmtId="0" fontId="35" fillId="0" borderId="0" xfId="1" applyFont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32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horizontal="center" vertical="center" wrapText="1"/>
    </xf>
    <xf numFmtId="0" fontId="40" fillId="4" borderId="0" xfId="0" applyFont="1" applyFill="1" applyAlignment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/>
    </xf>
    <xf numFmtId="16" fontId="43" fillId="5" borderId="0" xfId="0" applyNumberFormat="1" applyFont="1" applyFill="1" applyAlignment="1">
      <alignment horizontal="center" vertical="center" wrapText="1"/>
    </xf>
    <xf numFmtId="49" fontId="43" fillId="5" borderId="0" xfId="0" applyNumberFormat="1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/>
    </xf>
    <xf numFmtId="0" fontId="68" fillId="0" borderId="0" xfId="0" applyFont="1" applyAlignment="1">
      <alignment vertical="center" wrapText="1"/>
    </xf>
    <xf numFmtId="0" fontId="43" fillId="5" borderId="0" xfId="0" applyFont="1" applyFill="1" applyAlignment="1">
      <alignment horizontal="center" vertical="top" wrapText="1"/>
    </xf>
    <xf numFmtId="0" fontId="30" fillId="4" borderId="0" xfId="0" applyFont="1" applyFill="1" applyAlignment="1">
      <alignment vertical="center" wrapText="1"/>
    </xf>
    <xf numFmtId="0" fontId="60" fillId="4" borderId="3" xfId="0" applyFont="1" applyFill="1" applyBorder="1" applyAlignment="1">
      <alignment vertical="center" wrapText="1"/>
    </xf>
    <xf numFmtId="0" fontId="60" fillId="4" borderId="0" xfId="0" applyFont="1" applyFill="1" applyAlignment="1">
      <alignment horizontal="left" vertical="center" wrapText="1"/>
    </xf>
    <xf numFmtId="0" fontId="43" fillId="5" borderId="0" xfId="0" applyFont="1" applyFill="1" applyAlignment="1">
      <alignment vertical="center" wrapText="1"/>
    </xf>
    <xf numFmtId="0" fontId="60" fillId="4" borderId="2" xfId="0" applyFont="1" applyFill="1" applyBorder="1" applyAlignment="1">
      <alignment horizontal="left" vertical="center" wrapText="1"/>
    </xf>
    <xf numFmtId="0" fontId="62" fillId="5" borderId="0" xfId="0" applyFont="1" applyFill="1" applyAlignment="1">
      <alignment vertical="center" wrapText="1"/>
    </xf>
    <xf numFmtId="0" fontId="62" fillId="5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32" fillId="5" borderId="0" xfId="0" applyFont="1" applyFill="1" applyAlignment="1">
      <alignment vertical="center" wrapText="1"/>
    </xf>
    <xf numFmtId="0" fontId="30" fillId="4" borderId="0" xfId="0" applyFont="1" applyFill="1" applyAlignment="1">
      <alignment horizontal="justify" vertical="center" wrapText="1"/>
    </xf>
    <xf numFmtId="0" fontId="27" fillId="2" borderId="0" xfId="0" applyFont="1" applyFill="1" applyAlignment="1">
      <alignment horizontal="right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right" vertical="center" wrapText="1"/>
    </xf>
    <xf numFmtId="0" fontId="43" fillId="5" borderId="0" xfId="0" applyFont="1" applyFill="1" applyAlignment="1">
      <alignment horizontal="center" vertical="center"/>
    </xf>
    <xf numFmtId="0" fontId="40" fillId="4" borderId="0" xfId="0" applyFont="1" applyFill="1" applyAlignment="1">
      <alignment horizontal="justify" vertical="center" wrapText="1"/>
    </xf>
    <xf numFmtId="0" fontId="32" fillId="4" borderId="0" xfId="0" applyFont="1" applyFill="1" applyAlignment="1">
      <alignment vertical="center"/>
    </xf>
    <xf numFmtId="0" fontId="30" fillId="4" borderId="3" xfId="0" applyFont="1" applyFill="1" applyBorder="1" applyAlignment="1">
      <alignment horizontal="justify" vertical="center" wrapText="1"/>
    </xf>
    <xf numFmtId="49" fontId="40" fillId="0" borderId="1" xfId="0" applyNumberFormat="1" applyFont="1" applyBorder="1" applyAlignment="1">
      <alignment horizontal="right"/>
    </xf>
    <xf numFmtId="0" fontId="46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horizontal="left" vertical="center"/>
    </xf>
    <xf numFmtId="0" fontId="46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left" vertical="center"/>
    </xf>
    <xf numFmtId="0" fontId="33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49" fontId="32" fillId="5" borderId="0" xfId="0" applyNumberFormat="1" applyFont="1" applyFill="1" applyAlignment="1">
      <alignment horizontal="center" vertical="center" wrapText="1"/>
    </xf>
    <xf numFmtId="0" fontId="60" fillId="4" borderId="3" xfId="0" applyFont="1" applyFill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F7FB"/>
      <color rgb="FFDEEAF6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BF9F3-02DE-4151-97DC-745C87CCFD1A}"/>
            </a:ext>
          </a:extLst>
        </xdr:cNvPr>
        <xdr:cNvSpPr/>
      </xdr:nvSpPr>
      <xdr:spPr>
        <a:xfrm>
          <a:off x="9467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A9BE6-F6E8-4D82-8705-8DB07BFC0871}"/>
            </a:ext>
          </a:extLst>
        </xdr:cNvPr>
        <xdr:cNvSpPr/>
      </xdr:nvSpPr>
      <xdr:spPr>
        <a:xfrm>
          <a:off x="8629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0968DE-1F10-44B4-B471-3796E3097422}"/>
            </a:ext>
          </a:extLst>
        </xdr:cNvPr>
        <xdr:cNvSpPr/>
      </xdr:nvSpPr>
      <xdr:spPr>
        <a:xfrm>
          <a:off x="9134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FE0DD0-430A-45BF-A305-56D39E35919B}"/>
            </a:ext>
          </a:extLst>
        </xdr:cNvPr>
        <xdr:cNvSpPr/>
      </xdr:nvSpPr>
      <xdr:spPr>
        <a:xfrm>
          <a:off x="8010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B280D-0B2D-45FB-AFCB-08314CE11D46}"/>
            </a:ext>
          </a:extLst>
        </xdr:cNvPr>
        <xdr:cNvSpPr/>
      </xdr:nvSpPr>
      <xdr:spPr>
        <a:xfrm>
          <a:off x="82105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BF7061-85D0-47B3-945E-92046D63808A}"/>
            </a:ext>
          </a:extLst>
        </xdr:cNvPr>
        <xdr:cNvSpPr/>
      </xdr:nvSpPr>
      <xdr:spPr>
        <a:xfrm>
          <a:off x="63055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78F28A-D032-4B35-99A3-27B8F00330E3}"/>
            </a:ext>
          </a:extLst>
        </xdr:cNvPr>
        <xdr:cNvSpPr/>
      </xdr:nvSpPr>
      <xdr:spPr>
        <a:xfrm>
          <a:off x="84772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FFBA17-4555-4574-9470-D5F2FE0A84D7}"/>
            </a:ext>
          </a:extLst>
        </xdr:cNvPr>
        <xdr:cNvSpPr/>
      </xdr:nvSpPr>
      <xdr:spPr>
        <a:xfrm>
          <a:off x="676275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0DDEB0-DC25-42F8-B99B-03187EE74C31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45D9C4-DC9C-49DF-91E6-DB287BDA9051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B026BF-2AB2-4D2F-8131-DAD4A8FDF361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D910E-4B77-42F2-B8E0-0DC344BE2CF4}"/>
            </a:ext>
          </a:extLst>
        </xdr:cNvPr>
        <xdr:cNvSpPr/>
      </xdr:nvSpPr>
      <xdr:spPr>
        <a:xfrm>
          <a:off x="87249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57E38D-B4D2-4327-8F09-9EF07C921FAE}"/>
            </a:ext>
          </a:extLst>
        </xdr:cNvPr>
        <xdr:cNvSpPr/>
      </xdr:nvSpPr>
      <xdr:spPr>
        <a:xfrm>
          <a:off x="75152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F6773B-8ECD-49FB-8D5C-E1CCFA4BB964}"/>
            </a:ext>
          </a:extLst>
        </xdr:cNvPr>
        <xdr:cNvSpPr/>
      </xdr:nvSpPr>
      <xdr:spPr>
        <a:xfrm>
          <a:off x="9839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967331-89EE-44E8-B833-05335A2ADB8E}"/>
            </a:ext>
          </a:extLst>
        </xdr:cNvPr>
        <xdr:cNvSpPr/>
      </xdr:nvSpPr>
      <xdr:spPr>
        <a:xfrm>
          <a:off x="9020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5D870D-1B8E-4FE7-8B90-D9D5249D95DF}"/>
            </a:ext>
          </a:extLst>
        </xdr:cNvPr>
        <xdr:cNvSpPr/>
      </xdr:nvSpPr>
      <xdr:spPr>
        <a:xfrm>
          <a:off x="788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4CA2D6-A8A1-46DB-B234-BD87062C6B55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5120A-B5DB-4569-A2EE-408FA1D6FD28}"/>
            </a:ext>
          </a:extLst>
        </xdr:cNvPr>
        <xdr:cNvSpPr/>
      </xdr:nvSpPr>
      <xdr:spPr>
        <a:xfrm>
          <a:off x="80200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966A4-8E5F-4194-8FF4-2EF40B5CCA95}"/>
            </a:ext>
          </a:extLst>
        </xdr:cNvPr>
        <xdr:cNvSpPr/>
      </xdr:nvSpPr>
      <xdr:spPr>
        <a:xfrm>
          <a:off x="788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30BF94-FC0B-4699-B89C-0B8A67DA5D0D}"/>
            </a:ext>
          </a:extLst>
        </xdr:cNvPr>
        <xdr:cNvSpPr/>
      </xdr:nvSpPr>
      <xdr:spPr>
        <a:xfrm>
          <a:off x="8467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563D7F-71C5-49FA-9AC8-4E35B34EDCA0}"/>
            </a:ext>
          </a:extLst>
        </xdr:cNvPr>
        <xdr:cNvSpPr/>
      </xdr:nvSpPr>
      <xdr:spPr>
        <a:xfrm>
          <a:off x="69056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19050</xdr:rowOff>
    </xdr:from>
    <xdr:to>
      <xdr:col>9</xdr:col>
      <xdr:colOff>561975</xdr:colOff>
      <xdr:row>2</xdr:row>
      <xdr:rowOff>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269131-57F8-4BA3-BD8F-C1F8C28B07C9}"/>
            </a:ext>
          </a:extLst>
        </xdr:cNvPr>
        <xdr:cNvSpPr/>
      </xdr:nvSpPr>
      <xdr:spPr>
        <a:xfrm>
          <a:off x="77343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D7BFE-93C9-40EF-9C9A-57BAA19A1F37}"/>
            </a:ext>
          </a:extLst>
        </xdr:cNvPr>
        <xdr:cNvSpPr/>
      </xdr:nvSpPr>
      <xdr:spPr>
        <a:xfrm>
          <a:off x="9934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469A8-2937-40E5-924D-D7A026AC110B}"/>
            </a:ext>
          </a:extLst>
        </xdr:cNvPr>
        <xdr:cNvSpPr/>
      </xdr:nvSpPr>
      <xdr:spPr>
        <a:xfrm>
          <a:off x="95440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D0AF35-438D-4B20-8F23-3110EF7B7BD9}"/>
            </a:ext>
          </a:extLst>
        </xdr:cNvPr>
        <xdr:cNvSpPr/>
      </xdr:nvSpPr>
      <xdr:spPr>
        <a:xfrm>
          <a:off x="8467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959D8-C6B1-4300-803E-417ACDE76AB7}"/>
            </a:ext>
          </a:extLst>
        </xdr:cNvPr>
        <xdr:cNvSpPr/>
      </xdr:nvSpPr>
      <xdr:spPr>
        <a:xfrm>
          <a:off x="6924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987CDC-078D-4B01-90B0-C1D522AAC3F5}"/>
            </a:ext>
          </a:extLst>
        </xdr:cNvPr>
        <xdr:cNvSpPr/>
      </xdr:nvSpPr>
      <xdr:spPr>
        <a:xfrm>
          <a:off x="7753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D6C7E6-2C3A-480D-BCA1-FDF761164E3B}"/>
            </a:ext>
          </a:extLst>
        </xdr:cNvPr>
        <xdr:cNvSpPr/>
      </xdr:nvSpPr>
      <xdr:spPr>
        <a:xfrm>
          <a:off x="741045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CCFF70-E024-4489-B27C-D14157416583}"/>
            </a:ext>
          </a:extLst>
        </xdr:cNvPr>
        <xdr:cNvSpPr/>
      </xdr:nvSpPr>
      <xdr:spPr>
        <a:xfrm>
          <a:off x="7839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E589D-B5B0-4650-8F2B-CF77269DCA82}"/>
            </a:ext>
          </a:extLst>
        </xdr:cNvPr>
        <xdr:cNvSpPr/>
      </xdr:nvSpPr>
      <xdr:spPr>
        <a:xfrm>
          <a:off x="9782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36C198-E2AE-4082-8B8F-56177E9B6F9B}"/>
            </a:ext>
          </a:extLst>
        </xdr:cNvPr>
        <xdr:cNvSpPr/>
      </xdr:nvSpPr>
      <xdr:spPr>
        <a:xfrm>
          <a:off x="10458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163DA-51CB-4206-8EC7-652E66B28D4C}"/>
            </a:ext>
          </a:extLst>
        </xdr:cNvPr>
        <xdr:cNvSpPr/>
      </xdr:nvSpPr>
      <xdr:spPr>
        <a:xfrm>
          <a:off x="92392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19050</xdr:rowOff>
    </xdr:from>
    <xdr:to>
      <xdr:col>9</xdr:col>
      <xdr:colOff>552450</xdr:colOff>
      <xdr:row>1</xdr:row>
      <xdr:rowOff>190500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52710-E919-4641-BEEC-69CD2C6BA930}"/>
            </a:ext>
          </a:extLst>
        </xdr:cNvPr>
        <xdr:cNvSpPr/>
      </xdr:nvSpPr>
      <xdr:spPr>
        <a:xfrm>
          <a:off x="84772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B0059F-8C36-4C4B-A57A-D54BB9B937E6}"/>
            </a:ext>
          </a:extLst>
        </xdr:cNvPr>
        <xdr:cNvSpPr/>
      </xdr:nvSpPr>
      <xdr:spPr>
        <a:xfrm>
          <a:off x="8039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32DDF3-3FE1-4D3A-9C92-F6BBF12E5680}"/>
            </a:ext>
          </a:extLst>
        </xdr:cNvPr>
        <xdr:cNvSpPr/>
      </xdr:nvSpPr>
      <xdr:spPr>
        <a:xfrm>
          <a:off x="8382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E8BD6B-EF43-4924-B539-E8669E1D6991}"/>
            </a:ext>
          </a:extLst>
        </xdr:cNvPr>
        <xdr:cNvSpPr/>
      </xdr:nvSpPr>
      <xdr:spPr>
        <a:xfrm>
          <a:off x="122396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1F9E66-1514-422F-BD22-7AB67843334C}"/>
            </a:ext>
          </a:extLst>
        </xdr:cNvPr>
        <xdr:cNvSpPr/>
      </xdr:nvSpPr>
      <xdr:spPr>
        <a:xfrm>
          <a:off x="7162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E6A195-C6F4-4975-B986-6331031378B7}"/>
            </a:ext>
          </a:extLst>
        </xdr:cNvPr>
        <xdr:cNvSpPr/>
      </xdr:nvSpPr>
      <xdr:spPr>
        <a:xfrm>
          <a:off x="7562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90889-134A-4423-95B1-C4E72BFC4E86}"/>
            </a:ext>
          </a:extLst>
        </xdr:cNvPr>
        <xdr:cNvSpPr/>
      </xdr:nvSpPr>
      <xdr:spPr>
        <a:xfrm>
          <a:off x="13277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12E637-05F5-4B8E-B5B7-C40448C6F26F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5A820-1113-4902-B92D-03653E1C422E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AC7DF1-617D-4215-9D6A-93E0479F6D83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66EFA-D8F0-4532-BF22-5BA23384CDDE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8A3EF5-F7EE-4F45-9E4F-61BEDB565AB9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0</xdr:rowOff>
    </xdr:from>
    <xdr:to>
      <xdr:col>10</xdr:col>
      <xdr:colOff>561975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424809-8D7C-481C-84D8-FDB902ECBFAE}"/>
            </a:ext>
          </a:extLst>
        </xdr:cNvPr>
        <xdr:cNvSpPr/>
      </xdr:nvSpPr>
      <xdr:spPr>
        <a:xfrm>
          <a:off x="96488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63646B-CD38-4908-981E-757165EA9402}"/>
            </a:ext>
          </a:extLst>
        </xdr:cNvPr>
        <xdr:cNvSpPr/>
      </xdr:nvSpPr>
      <xdr:spPr>
        <a:xfrm>
          <a:off x="138207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568806-70C9-47B4-B8D5-202286C5D56A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C01EB0-C1E6-48A5-8693-45B620445C4B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F1E0A-8001-4E84-8153-9245971F9A1B}"/>
            </a:ext>
          </a:extLst>
        </xdr:cNvPr>
        <xdr:cNvSpPr/>
      </xdr:nvSpPr>
      <xdr:spPr>
        <a:xfrm>
          <a:off x="10887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E7C55-9B88-401F-A8F7-C78C0018057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AAD9D1-4FA7-4C9B-A2E4-C6D1FFC71B97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7175B-10AD-45A0-AA3D-C729443287FA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F4C03A-8B98-441A-9078-DC830B69633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6E0983-01BD-42F9-9C33-94DD9B9786E1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73B947-94AD-4F1F-A06F-E346C9533F43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0</xdr:rowOff>
    </xdr:from>
    <xdr:to>
      <xdr:col>9</xdr:col>
      <xdr:colOff>542925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CD42A-06FE-418B-B3AA-214D3DD70A18}"/>
            </a:ext>
          </a:extLst>
        </xdr:cNvPr>
        <xdr:cNvSpPr/>
      </xdr:nvSpPr>
      <xdr:spPr>
        <a:xfrm>
          <a:off x="8753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78544B-99BB-4D5B-9CCD-A580624252A2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C3A103-AE55-46D7-9F3A-E541A5D52BBC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D346C-6C25-47A7-94A3-D2B062223FD6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3295F3-A8E1-46A3-AF98-415D823956E5}"/>
            </a:ext>
          </a:extLst>
        </xdr:cNvPr>
        <xdr:cNvSpPr/>
      </xdr:nvSpPr>
      <xdr:spPr>
        <a:xfrm>
          <a:off x="103822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20BC91-8C1C-429E-B79C-D656C9D8532D}"/>
            </a:ext>
          </a:extLst>
        </xdr:cNvPr>
        <xdr:cNvSpPr/>
      </xdr:nvSpPr>
      <xdr:spPr>
        <a:xfrm>
          <a:off x="98393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AEF46-FAA3-4612-88D8-A1B8D9E700C4}"/>
            </a:ext>
          </a:extLst>
        </xdr:cNvPr>
        <xdr:cNvSpPr/>
      </xdr:nvSpPr>
      <xdr:spPr>
        <a:xfrm>
          <a:off x="75819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9E87D2-5FAC-422D-B528-0AF5439F40A6}"/>
            </a:ext>
          </a:extLst>
        </xdr:cNvPr>
        <xdr:cNvSpPr/>
      </xdr:nvSpPr>
      <xdr:spPr>
        <a:xfrm>
          <a:off x="103917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FC1B1-C5F3-4DD1-832F-5E0F979DB7E1}"/>
            </a:ext>
          </a:extLst>
        </xdr:cNvPr>
        <xdr:cNvSpPr/>
      </xdr:nvSpPr>
      <xdr:spPr>
        <a:xfrm>
          <a:off x="85915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E5E329-92B1-412D-91CD-394DCF878025}"/>
            </a:ext>
          </a:extLst>
        </xdr:cNvPr>
        <xdr:cNvSpPr/>
      </xdr:nvSpPr>
      <xdr:spPr>
        <a:xfrm>
          <a:off x="91059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4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5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5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74"/>
  <sheetViews>
    <sheetView tabSelected="1" topLeftCell="A49" workbookViewId="0"/>
  </sheetViews>
  <sheetFormatPr defaultRowHeight="15" x14ac:dyDescent="0.25"/>
  <cols>
    <col min="2" max="2" width="92.140625" customWidth="1"/>
  </cols>
  <sheetData>
    <row r="1" spans="1:2" x14ac:dyDescent="0.25">
      <c r="A1" s="113" t="s">
        <v>404</v>
      </c>
      <c r="B1" s="113"/>
    </row>
    <row r="2" spans="1:2" x14ac:dyDescent="0.25">
      <c r="A2" s="113"/>
      <c r="B2" s="282" t="s">
        <v>479</v>
      </c>
    </row>
    <row r="3" spans="1:2" x14ac:dyDescent="0.25">
      <c r="A3" s="113"/>
      <c r="B3" s="282" t="s">
        <v>541</v>
      </c>
    </row>
    <row r="4" spans="1:2" x14ac:dyDescent="0.25">
      <c r="A4" s="113"/>
      <c r="B4" s="282" t="s">
        <v>542</v>
      </c>
    </row>
    <row r="5" spans="1:2" x14ac:dyDescent="0.25">
      <c r="A5" s="113"/>
      <c r="B5" s="282" t="s">
        <v>498</v>
      </c>
    </row>
    <row r="6" spans="1:2" x14ac:dyDescent="0.25">
      <c r="A6" s="113"/>
      <c r="B6" s="282" t="s">
        <v>499</v>
      </c>
    </row>
    <row r="7" spans="1:2" x14ac:dyDescent="0.25">
      <c r="A7" s="113"/>
      <c r="B7" s="282" t="s">
        <v>543</v>
      </c>
    </row>
    <row r="8" spans="1:2" x14ac:dyDescent="0.25">
      <c r="A8" s="113"/>
      <c r="B8" s="282" t="s">
        <v>638</v>
      </c>
    </row>
    <row r="9" spans="1:2" x14ac:dyDescent="0.25">
      <c r="A9" s="113"/>
      <c r="B9" s="282" t="s">
        <v>639</v>
      </c>
    </row>
    <row r="10" spans="1:2" x14ac:dyDescent="0.25">
      <c r="A10" s="113"/>
      <c r="B10" s="282" t="s">
        <v>642</v>
      </c>
    </row>
    <row r="11" spans="1:2" x14ac:dyDescent="0.25">
      <c r="A11" s="113"/>
      <c r="B11" s="282" t="s">
        <v>649</v>
      </c>
    </row>
    <row r="12" spans="1:2" x14ac:dyDescent="0.25">
      <c r="A12" s="113"/>
      <c r="B12" s="282" t="s">
        <v>650</v>
      </c>
    </row>
    <row r="13" spans="1:2" x14ac:dyDescent="0.25">
      <c r="A13" s="113"/>
      <c r="B13" s="282" t="s">
        <v>651</v>
      </c>
    </row>
    <row r="14" spans="1:2" x14ac:dyDescent="0.25">
      <c r="A14" s="113"/>
      <c r="B14" s="282" t="s">
        <v>652</v>
      </c>
    </row>
    <row r="15" spans="1:2" x14ac:dyDescent="0.25">
      <c r="A15" s="113"/>
      <c r="B15" s="282" t="s">
        <v>661</v>
      </c>
    </row>
    <row r="16" spans="1:2" x14ac:dyDescent="0.25">
      <c r="A16" s="113"/>
      <c r="B16" s="282" t="s">
        <v>501</v>
      </c>
    </row>
    <row r="17" spans="1:2" x14ac:dyDescent="0.25">
      <c r="A17" s="113"/>
      <c r="B17" s="282" t="s">
        <v>502</v>
      </c>
    </row>
    <row r="18" spans="1:2" x14ac:dyDescent="0.25">
      <c r="A18" s="113"/>
      <c r="B18" s="282" t="s">
        <v>503</v>
      </c>
    </row>
    <row r="19" spans="1:2" x14ac:dyDescent="0.25">
      <c r="A19" s="113"/>
      <c r="B19" s="282" t="s">
        <v>504</v>
      </c>
    </row>
    <row r="20" spans="1:2" x14ac:dyDescent="0.25">
      <c r="A20" s="113"/>
      <c r="B20" s="282" t="s">
        <v>505</v>
      </c>
    </row>
    <row r="21" spans="1:2" x14ac:dyDescent="0.25">
      <c r="A21" s="113"/>
      <c r="B21" s="282" t="s">
        <v>506</v>
      </c>
    </row>
    <row r="22" spans="1:2" x14ac:dyDescent="0.25">
      <c r="A22" s="113"/>
      <c r="B22" s="282" t="s">
        <v>507</v>
      </c>
    </row>
    <row r="23" spans="1:2" x14ac:dyDescent="0.25">
      <c r="A23" s="113"/>
      <c r="B23" s="282" t="s">
        <v>508</v>
      </c>
    </row>
    <row r="24" spans="1:2" x14ac:dyDescent="0.25">
      <c r="A24" s="113"/>
      <c r="B24" s="282" t="s">
        <v>509</v>
      </c>
    </row>
    <row r="25" spans="1:2" x14ac:dyDescent="0.25">
      <c r="A25" s="113"/>
      <c r="B25" s="282" t="s">
        <v>510</v>
      </c>
    </row>
    <row r="26" spans="1:2" x14ac:dyDescent="0.25">
      <c r="A26" s="113"/>
      <c r="B26" s="282" t="s">
        <v>511</v>
      </c>
    </row>
    <row r="27" spans="1:2" x14ac:dyDescent="0.25">
      <c r="A27" s="113"/>
      <c r="B27" s="282" t="s">
        <v>512</v>
      </c>
    </row>
    <row r="28" spans="1:2" x14ac:dyDescent="0.25">
      <c r="A28" s="113"/>
      <c r="B28" s="282" t="s">
        <v>672</v>
      </c>
    </row>
    <row r="29" spans="1:2" x14ac:dyDescent="0.25">
      <c r="A29" s="113"/>
      <c r="B29" s="282" t="s">
        <v>676</v>
      </c>
    </row>
    <row r="30" spans="1:2" x14ac:dyDescent="0.25">
      <c r="A30" s="113"/>
      <c r="B30" s="282" t="s">
        <v>677</v>
      </c>
    </row>
    <row r="31" spans="1:2" x14ac:dyDescent="0.25">
      <c r="A31" s="113"/>
      <c r="B31" s="282" t="s">
        <v>690</v>
      </c>
    </row>
    <row r="32" spans="1:2" x14ac:dyDescent="0.25">
      <c r="A32" s="113"/>
      <c r="B32" s="282" t="s">
        <v>697</v>
      </c>
    </row>
    <row r="33" spans="1:2" x14ac:dyDescent="0.25">
      <c r="A33" s="113"/>
      <c r="B33" s="282" t="s">
        <v>706</v>
      </c>
    </row>
    <row r="34" spans="1:2" x14ac:dyDescent="0.25">
      <c r="A34" s="113"/>
      <c r="B34" s="282" t="s">
        <v>707</v>
      </c>
    </row>
    <row r="35" spans="1:2" x14ac:dyDescent="0.25">
      <c r="A35" s="113"/>
      <c r="B35" s="282" t="s">
        <v>708</v>
      </c>
    </row>
    <row r="36" spans="1:2" x14ac:dyDescent="0.25">
      <c r="A36" s="113"/>
      <c r="B36" s="282" t="s">
        <v>709</v>
      </c>
    </row>
    <row r="37" spans="1:2" x14ac:dyDescent="0.25">
      <c r="A37" s="113"/>
      <c r="B37" s="282" t="s">
        <v>710</v>
      </c>
    </row>
    <row r="38" spans="1:2" x14ac:dyDescent="0.25">
      <c r="A38" s="113"/>
      <c r="B38" s="282" t="s">
        <v>711</v>
      </c>
    </row>
    <row r="39" spans="1:2" x14ac:dyDescent="0.25">
      <c r="A39" s="113"/>
      <c r="B39" s="282" t="s">
        <v>713</v>
      </c>
    </row>
    <row r="40" spans="1:2" x14ac:dyDescent="0.25">
      <c r="A40" s="113"/>
      <c r="B40" s="282" t="s">
        <v>714</v>
      </c>
    </row>
    <row r="41" spans="1:2" x14ac:dyDescent="0.25">
      <c r="A41" s="113"/>
      <c r="B41" s="282" t="s">
        <v>716</v>
      </c>
    </row>
    <row r="42" spans="1:2" x14ac:dyDescent="0.25">
      <c r="A42" s="113"/>
      <c r="B42" s="282" t="s">
        <v>722</v>
      </c>
    </row>
    <row r="43" spans="1:2" x14ac:dyDescent="0.25">
      <c r="A43" s="113"/>
      <c r="B43" s="282" t="s">
        <v>727</v>
      </c>
    </row>
    <row r="44" spans="1:2" x14ac:dyDescent="0.25">
      <c r="A44" s="113"/>
      <c r="B44" s="282" t="s">
        <v>729</v>
      </c>
    </row>
    <row r="45" spans="1:2" x14ac:dyDescent="0.25">
      <c r="A45" s="113"/>
      <c r="B45" s="282" t="s">
        <v>730</v>
      </c>
    </row>
    <row r="46" spans="1:2" x14ac:dyDescent="0.25">
      <c r="A46" s="113"/>
      <c r="B46" s="282" t="s">
        <v>734</v>
      </c>
    </row>
    <row r="47" spans="1:2" x14ac:dyDescent="0.25">
      <c r="A47" s="113"/>
      <c r="B47" s="282" t="s">
        <v>735</v>
      </c>
    </row>
    <row r="48" spans="1:2" x14ac:dyDescent="0.25">
      <c r="A48" s="113"/>
      <c r="B48" s="282" t="s">
        <v>736</v>
      </c>
    </row>
    <row r="49" spans="1:2" x14ac:dyDescent="0.25">
      <c r="A49" s="113"/>
      <c r="B49" s="282" t="s">
        <v>737</v>
      </c>
    </row>
    <row r="50" spans="1:2" x14ac:dyDescent="0.25">
      <c r="A50" s="113"/>
      <c r="B50" s="282" t="s">
        <v>738</v>
      </c>
    </row>
    <row r="51" spans="1:2" x14ac:dyDescent="0.25">
      <c r="A51" s="113"/>
      <c r="B51" s="282" t="s">
        <v>739</v>
      </c>
    </row>
    <row r="52" spans="1:2" x14ac:dyDescent="0.25">
      <c r="A52" s="113"/>
      <c r="B52" s="282" t="s">
        <v>740</v>
      </c>
    </row>
    <row r="53" spans="1:2" x14ac:dyDescent="0.25">
      <c r="A53" s="113"/>
      <c r="B53" s="282" t="s">
        <v>741</v>
      </c>
    </row>
    <row r="54" spans="1:2" x14ac:dyDescent="0.25">
      <c r="A54" s="113"/>
      <c r="B54" s="282" t="s">
        <v>742</v>
      </c>
    </row>
    <row r="55" spans="1:2" x14ac:dyDescent="0.25">
      <c r="A55" s="113"/>
      <c r="B55" s="282" t="s">
        <v>743</v>
      </c>
    </row>
    <row r="56" spans="1:2" x14ac:dyDescent="0.25">
      <c r="A56" s="113"/>
      <c r="B56" s="282" t="s">
        <v>744</v>
      </c>
    </row>
    <row r="57" spans="1:2" x14ac:dyDescent="0.25">
      <c r="A57" s="113"/>
      <c r="B57" s="283" t="s">
        <v>768</v>
      </c>
    </row>
    <row r="58" spans="1:2" x14ac:dyDescent="0.25">
      <c r="A58" s="113"/>
      <c r="B58" s="283" t="s">
        <v>746</v>
      </c>
    </row>
    <row r="59" spans="1:2" x14ac:dyDescent="0.25">
      <c r="A59" s="113"/>
      <c r="B59" s="283" t="s">
        <v>747</v>
      </c>
    </row>
    <row r="60" spans="1:2" x14ac:dyDescent="0.25">
      <c r="A60" s="113"/>
      <c r="B60" s="283" t="s">
        <v>752</v>
      </c>
    </row>
    <row r="61" spans="1:2" x14ac:dyDescent="0.25">
      <c r="A61" s="113"/>
      <c r="B61" s="283" t="s">
        <v>755</v>
      </c>
    </row>
    <row r="62" spans="1:2" x14ac:dyDescent="0.25">
      <c r="A62" s="113"/>
      <c r="B62" s="283" t="s">
        <v>756</v>
      </c>
    </row>
    <row r="63" spans="1:2" ht="30" x14ac:dyDescent="0.25">
      <c r="A63" s="113"/>
      <c r="B63" s="284" t="s">
        <v>757</v>
      </c>
    </row>
    <row r="64" spans="1:2" x14ac:dyDescent="0.25">
      <c r="A64" s="113"/>
      <c r="B64" s="282" t="s">
        <v>758</v>
      </c>
    </row>
    <row r="65" spans="1:2" x14ac:dyDescent="0.25">
      <c r="A65" s="113"/>
      <c r="B65" s="282" t="s">
        <v>759</v>
      </c>
    </row>
    <row r="66" spans="1:2" x14ac:dyDescent="0.25">
      <c r="A66" s="113"/>
      <c r="B66" s="282" t="s">
        <v>760</v>
      </c>
    </row>
    <row r="67" spans="1:2" x14ac:dyDescent="0.25">
      <c r="A67" s="113"/>
      <c r="B67" s="282" t="s">
        <v>769</v>
      </c>
    </row>
    <row r="68" spans="1:2" x14ac:dyDescent="0.25">
      <c r="A68" s="113"/>
      <c r="B68" s="282" t="s">
        <v>761</v>
      </c>
    </row>
    <row r="69" spans="1:2" x14ac:dyDescent="0.25">
      <c r="A69" s="113"/>
      <c r="B69" s="282" t="s">
        <v>762</v>
      </c>
    </row>
    <row r="70" spans="1:2" x14ac:dyDescent="0.25">
      <c r="A70" s="113"/>
      <c r="B70" s="282" t="s">
        <v>763</v>
      </c>
    </row>
    <row r="71" spans="1:2" x14ac:dyDescent="0.25">
      <c r="A71" s="113"/>
      <c r="B71" s="282" t="s">
        <v>764</v>
      </c>
    </row>
    <row r="72" spans="1:2" x14ac:dyDescent="0.25">
      <c r="A72" s="113"/>
      <c r="B72" s="282" t="s">
        <v>765</v>
      </c>
    </row>
    <row r="73" spans="1:2" x14ac:dyDescent="0.25">
      <c r="A73" s="113"/>
      <c r="B73" s="282" t="s">
        <v>766</v>
      </c>
    </row>
    <row r="74" spans="1:2" x14ac:dyDescent="0.25">
      <c r="A74" s="113"/>
      <c r="B74" s="282" t="s">
        <v>767</v>
      </c>
    </row>
  </sheetData>
  <hyperlinks>
    <hyperlink ref="B3" location="'Tabela 2'!A1" display="Tabela 2: Org. dijelovi,  mreža bankomata i POS uređaja banaka koje posluju u FBiH" xr:uid="{BBF4B344-B4F7-48E3-99D3-124ED0A472B9}"/>
    <hyperlink ref="B4" location="'Tabela 3'!A1" display="Tabela 3: Struktura vlasništva prema ukupnom kapitalu" xr:uid="{55EBF0B7-1132-4CBD-AD18-5BA9D0F98BBA}"/>
    <hyperlink ref="B5" location="'Tabela 4'!A1" display="Tabela 4: Struktura vlasništva prema učešću državnog, privatnog i stranog kapitala" xr:uid="{CEC96BE0-EB46-4FE5-AB41-539F6AEA45B8}"/>
    <hyperlink ref="B6" location="'Tabela 5'!A1" display="Tabela 5: Tržišni udjeli banaka prema vrsti vlasništva (većinskom kapitalu)" xr:uid="{DC727F1F-1EC6-4BC4-854B-BE1009148C7C}"/>
    <hyperlink ref="B7" location="'Tabela 6'!A1" display="Tabela 6: Kvalifikaciona struktura zaposlenih  u bankama FBiH" xr:uid="{CC7F0778-E0C8-4CD5-B5D2-5E934B8A8E20}"/>
    <hyperlink ref="B8" location="'Tabela 7'!A1" display="Tabela 7: Ukupna aktiva po zaposlenom" xr:uid="{0A1E21C9-63EB-4738-B078-81BDA0E25303}"/>
    <hyperlink ref="B9" location="'Tabela 8'!A1" display="Tabela 8: Ukupna imovina banaka prema vlasničkoj strukturi" xr:uid="{96268232-1161-4947-A650-795135112A3B}"/>
    <hyperlink ref="B10" location="'Tabela 9'!A1" display="Tabela 9: Učešće grupa banaka u ukupnoj imovini" xr:uid="{28D9D0A7-32A7-4FA6-8C13-6BF21CDE17D5}"/>
    <hyperlink ref="B11" location="'Tabela 10'!A1" display="Tabela 10: Novčana sredstva banaka" xr:uid="{4767A1D6-598B-45A4-B458-1AEAB3F46982}"/>
    <hyperlink ref="B12" location="'Tabela 11'!A1" display="Tabela 11: Vrijednosni papiri prema vrsti instrumenta" xr:uid="{537402B1-0D21-46BB-B56F-5EF9F55624B7}"/>
    <hyperlink ref="B13" location="'Tabela 12'!A1" display="Tabela 12: Vrijednosni papiri entitetskih vlada BiH" xr:uid="{43FA025B-AE02-4E05-8B0A-D65ACCFCB856}"/>
    <hyperlink ref="B14" location="'Tabela 13'!A1" display="Tabela 13: Sektorska struktura depozita" xr:uid="{DA6EB249-57F0-443B-8C7F-CB33117E9C41}"/>
    <hyperlink ref="B16" location="'Tabela 15'!A1" display="Tabela 15: Štednja stanovništva  " xr:uid="{0D4B47A5-41E0-4BAC-A9B2-B0028CDC3FAA}"/>
    <hyperlink ref="B17" location="'Tabela 16'!A1" display="Tabela 16: Ročna struktura štednih depozita stanovništva" xr:uid="{EAC9F0A0-28D5-4442-BD0D-D9A44C3FD7AE}"/>
    <hyperlink ref="B18" location="'Tabela 17'!A1" display="Tabela 17: Krediti, štednja i depoziti stanovništva" xr:uid="{54D7593C-7ADA-4655-96B8-28EEB6D7FB25}"/>
    <hyperlink ref="B19" location="'Tabela 18'!A1" display="Tabela 18: Izvještaj o stanju regulatornog kapitala " xr:uid="{9FF74056-37EF-416E-8E1F-BF6B30FCEBA1}"/>
    <hyperlink ref="B20" location="'Tabela 19'!A1" display="Tabela 19: Struktura izloženosti riziku" xr:uid="{F8F9E289-4D4B-43D9-9E6E-C6797FDD28DC}"/>
    <hyperlink ref="B21" location="'Tabela 20'!A1" display="Tabela 20: Pokazatelji adekvatnosti kapitala" xr:uid="{050032BA-14CD-441D-B5CE-C89ADA6F8F20}"/>
    <hyperlink ref="B22" location="'Tabela 21'!A1" display="Tabela 21: Stopa finansijske poluge" xr:uid="{F23A8244-A6C7-47DC-8B4D-ED52CF57D830}"/>
    <hyperlink ref="B23" location="'Tabela 22'!A1" display="Tabela 22: Finansijska imovina, vanbilansne stavke i ECL " xr:uid="{DD12517F-16D8-49E7-9ACA-A42373157331}"/>
    <hyperlink ref="B24" location="'Tabela 23'!A1" display="Tabela 23: Izloženosti prema nivoima kreditnog rizika" xr:uid="{EF0240FF-9B38-4C49-90FF-A0C18AC3D04C}"/>
    <hyperlink ref="B25" location="'Tabela 24'!A1" display="Tabela 24: Sektorska struktura kredita" xr:uid="{A4792F5C-CFD9-4DDF-B3A3-7EF1A955BEF9}"/>
    <hyperlink ref="B26" location="'Tabela 25'!A1" display="Tabela 25: Ročna struktura kredita" xr:uid="{31AFE0D1-4BAE-40C8-BDA2-0608F52A56E1}"/>
    <hyperlink ref="B27" location="'Tabela 26'!A1" display="Tabela 26: Krediti prema nivoima kreditnog rizika" xr:uid="{8C9EF8BA-E66B-4470-B544-3038946F1B2F}"/>
    <hyperlink ref="B30" location="'Tabela 29'!A1" display="Tabela 29: Ostvareni finansijski rezultat banaka" xr:uid="{AB5E31A0-7B5F-4800-B678-8804EE82D5BB}"/>
    <hyperlink ref="B31" location="'Tabela 30'!A1" display="Tabela 30: Struktura ukupnih prihoda banaka" xr:uid="{42938E32-610A-44D5-9ED4-EF8340921542}"/>
    <hyperlink ref="B32" location="'Tabela 31'!A1" display="Tabela 31: Struktura ukupnih rashoda banaka" xr:uid="{D94DD3D9-A4EF-4A17-8DEF-E723A788C48A}"/>
    <hyperlink ref="B33" location="'Tabela 32'!A1" display="Tabela 32: Pokazatelji profitabilnosti, produktivnosti i efikasnosti" xr:uid="{14A1B57B-12B5-4692-8D77-BE53B08B91FA}"/>
    <hyperlink ref="B34" location="'Tabela 33'!A1" display="Tabela 33: LCR" xr:uid="{F47C4671-3005-4940-9914-3FA5D16F7A8D}"/>
    <hyperlink ref="B40" location="'Tabela 39'!A1" display="Tabela 39: Ročna struktura depozita po preostalom dospijeću" xr:uid="{F2358CB4-54E3-44B9-9BA0-F5820CA8BE28}"/>
    <hyperlink ref="B42" location="'Tabela 41'!A1" display="Tabela 41: Pokazatelji likvidnosti" xr:uid="{C754894E-FD8E-4010-872E-D7B0CE5E4D9F}"/>
    <hyperlink ref="B43" location="'Tabela 42'!A1" display="Tabela 42: Devizna pozicija (EUR i ukupno)" xr:uid="{CD2A7205-DE75-4088-82EF-26A4A9A02777}"/>
    <hyperlink ref="B45" location="'Tabela 44'!A1" display="Tabela 44: Kvalifikaciona struktura zaposlenih u MKO u FBiH" xr:uid="{16AC1F4A-F630-404D-9F4B-52F73BD3824F}"/>
    <hyperlink ref="B46" location="'Tabela 45'!A1" display="Tabela 45: Bilans stanja mikrokreditnog sektora   " xr:uid="{C927635E-AE3F-4286-A427-FC1002A3518A}"/>
    <hyperlink ref="B48" location="'Tabela 47'!A1" display="Tabela 47: Ročna struktura uzetih kredita " xr:uid="{713AC26E-B8E5-4676-96C6-9765B6186E2A}"/>
    <hyperlink ref="B47" location="'Tabela 46'!A1" display="Tabela 46: Struktura kapitala mikrokreditnog sektora  " xr:uid="{EF544E2E-0057-40C6-BEDD-DF21B8C21FE4}"/>
    <hyperlink ref="B49" location="'Tabela 48'!A1" display="Tabela 48: Neto mikrokrediti  " xr:uid="{51CF4066-6A4B-4E33-A695-00F0663B1373}"/>
    <hyperlink ref="B50" location="'Tabela 49'!A1" display="Tabela 49: Sektorska i ročna struktura mikrokredita" xr:uid="{FC12C73B-98B6-4B36-AB68-7F28E1B95B04}"/>
    <hyperlink ref="B51" location="'Tabela 50 '!A1" display="Tabela 50: RKG " xr:uid="{05FBB105-4592-4366-BB39-7FE36E2CC8B0}"/>
    <hyperlink ref="B53" location="'Tabela 52'!A1" display="Tabela 52: Struktura ukupnih prihoda MKO" xr:uid="{2A15DC91-6B63-4C9E-B6E9-9F4BE1B78B6A}"/>
    <hyperlink ref="B55" location="'Tabela 54'!A1" display="Tabela 54: Kvalifikaciona struktura zaposlenih u lizing društvima FBiH" xr:uid="{976E6B71-0676-4DF8-99E4-B60FB862C6B4}"/>
    <hyperlink ref="B63" location="'Tabela 62'!A1" display="Tabela 62: Nominalni iznos otkupljenih novčanih potraživanja i isplaćenih kupčevih obaveza prema dobavljačima u FBiH, prema vrsti faktoringa i domicilnosti" xr:uid="{61D4AFA4-D650-4E02-940C-5D6A800A1C37}"/>
    <hyperlink ref="B62" location="'Tabela 61'!A1" display="Tabela 61: Struktura broja zaključenih ugovora i iznosa finansiranja lizing sistema" xr:uid="{B4D0F7AD-2F35-4717-903C-1B24709B2DCF}"/>
    <hyperlink ref="B61" location="'Tabela 60'!A1" display="Tabela 60: Struktura ukupnih rashoda lizing društava" xr:uid="{10E21CB9-4515-41DD-9542-37CF8C3C1FC1}"/>
    <hyperlink ref="B60" location="'Tabela 59'!A1" display="Tabela 59: Struktura ukupnih prihoda lizing društava" xr:uid="{100968BF-EFCA-40C5-AEAF-F52064D71B52}"/>
    <hyperlink ref="B58" location="'Tabela 57'!A1" display="Tabela 57: Pregled rezervi za finansijski lizing" xr:uid="{7E1B06DA-361F-4AF9-8BDD-D93D370BB69D}"/>
    <hyperlink ref="B54" location="'Tabela 53'!A1" display="Tabela 53: Struktura ukupnih rashoda MKO" xr:uid="{44EB777C-6FA4-4B92-850B-854ABD5E6847}"/>
    <hyperlink ref="B44" location="'Tabela 43'!A1" display="Tabela 43: Ukupna ponderisana pozicija bankarske knjige" xr:uid="{065892B1-C25D-459F-9A5E-30543D464209}"/>
    <hyperlink ref="B29" location="'Tabela 28 '!A1" display="Tabela 28: Pokazatelji kreditnog rizika" xr:uid="{52D72661-884E-4005-8301-8D0972251B6F}"/>
    <hyperlink ref="B35" location="'Tabela 34'!A1" display="Tabela 34: Zaštitni sloj likvidnosti" xr:uid="{54F6FDF3-405F-436E-974E-36C44018D3EF}"/>
    <hyperlink ref="B36" location="'Tabela 35'!A1" display="Tabela 35: Neto likvidnosni odlivi" xr:uid="{694F2008-6C48-4928-BDA5-FA27D95EB03D}"/>
    <hyperlink ref="B52" location="'Tabela 51'!A1" display="Tabela 51: Ostvareni finansijski rezultat MKO" xr:uid="{2AA1617E-816A-4DB2-BA7D-4162E8730F1B}"/>
    <hyperlink ref="B57" location="'Tabela 56'!A1" display="Tabela 56: Struktura potraživanja po finansijskom lizingu " xr:uid="{8352A693-711F-4E49-980C-1850E4EDE506}"/>
    <hyperlink ref="B59" location="'Tabela 58'!A1" display="Tabela 58: Ostvareni finansijski rezultat lizing društava" xr:uid="{71CD3BC5-0FA7-4A2D-B4D4-44AA21A08296}"/>
    <hyperlink ref="B2" location="'Tabela 1'!A1" display="Tabela 1: Izdvojeni makroekonomski pokazatelji " xr:uid="{EA196CD7-F23E-4FA5-86A3-275466ECF7A4}"/>
    <hyperlink ref="B64" location="'Tabela 63'!A1" display="Tabela 63: Obim UPP-a i DPP-a" xr:uid="{3861DDAE-D8BC-465C-BE78-F5E507A32B4A}"/>
    <hyperlink ref="B65" location="'Tabela 64'!A1" display="Tabela 64: Obim DPP-a" xr:uid="{FE616384-F345-4032-AC0D-252E9E5118FE}"/>
    <hyperlink ref="B66" location="'Tabela 65'!A1" display="Tabela 65: Obim UPP-a" xr:uid="{BCEC3B45-6573-4651-9BA9-4ADC88B971CB}"/>
    <hyperlink ref="B67" location="'Tabela 66'!A1" display="Tabela 66: Izvršeni mjenjački poslovi banaka" xr:uid="{B6985CC1-15ED-4216-8F32-4D4A46775061}"/>
    <hyperlink ref="B68" location="'Tabela 67'!A1" display="Tabela 67: Izvršeni mjenjački poslovi ovlaštenih mjenjača" xr:uid="{5D9B15A3-B3D3-451A-BA1D-B908FD7F75C3}"/>
    <hyperlink ref="B72" location="'Tabela 71'!A1" display="Tabela 71: Izvještene transakcije po broju i vrijednosti - banke" xr:uid="{15C50161-A5FF-4CB0-9E02-2C7D9EAD931E}"/>
    <hyperlink ref="B73" location="'Tabela 72'!A1" display="Tabela 72: Izvještene sumnjive transakcije po broju i vrijednosti - banke" xr:uid="{0DF9207D-8F8E-4AC7-AD62-5573B4DDB9C3}"/>
    <hyperlink ref="B74" location="'Tabela 73'!A1" display="Tabela 73: Izvještene sumnjive transakcije po broju i vrijednosti - MKO" xr:uid="{20E5CB10-C93A-4E54-9D36-A39E6ED5FA50}"/>
    <hyperlink ref="B41" location="'Tabela 40'!A1" display="Tabela 40: Ročna usklađenost finansijske imovine i finansijskih obaveza do 180 dana" xr:uid="{2298CB5D-5E8F-43CC-B596-E4BD8E7362D5}"/>
    <hyperlink ref="B56" location="'Tabela 55'!A1" display="Tabela 55: Bilans stanja lizing sektora" xr:uid="{10026DCE-64D1-4898-B6D8-9086B624D2D8}"/>
    <hyperlink ref="B69" location="'Tabela 68'!A1" display="Tabela 68: Internet i mobilno bankarstvo" xr:uid="{5322E977-0F83-4D17-8CCE-BA65AC7AC94D}"/>
    <hyperlink ref="B70" location="'Tabela 69'!A1" display="Tabela 69: Obim kartičnog poslovanja prema vrsti kartice" xr:uid="{99B1F75E-0B21-4284-92BF-880B48878984}"/>
    <hyperlink ref="B71" location="'Tabela 70'!A1" display="Tabela 70: Obim kartičnog poslovanja prema prihvatnim uređajima" xr:uid="{D11B51F2-803D-400D-817F-BA0536906211}"/>
    <hyperlink ref="B37" location="'Tabela 36'!A1" display="Tabela 36: NSFR" xr:uid="{AD7A7CE0-5E0E-43D3-B49B-773A701AEEE8}"/>
    <hyperlink ref="B38" location="'Tabela 37'!A1" display="Tabela 37: Struktura ASF" xr:uid="{028C6959-1782-4CAB-B6C3-4C8F2C35F20C}"/>
    <hyperlink ref="B39" location="'Tabela 38'!A1" display="Tabela 38: Struktura RSF" xr:uid="{0090A7ED-A4C4-4B2D-8E71-F2F63E36DE63}"/>
    <hyperlink ref="B15" location="'Tabela 14'!A1" display="Tabela 14: Struktura depozita stanovništva" xr:uid="{4544C05A-898B-4412-A56B-241F862B8C8F}"/>
    <hyperlink ref="B28" location="'Tabela 27'!A1" display="Tabela 27: Struktura kredita za opću potrošnju" xr:uid="{C1DC117E-2746-4AC2-8CF0-59D8549449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I13"/>
  <sheetViews>
    <sheetView workbookViewId="0">
      <selection activeCell="K20" sqref="K20"/>
    </sheetView>
  </sheetViews>
  <sheetFormatPr defaultRowHeight="15" x14ac:dyDescent="0.25"/>
  <cols>
    <col min="2" max="2" width="7.7109375" customWidth="1"/>
    <col min="3" max="3" width="28.85546875" customWidth="1"/>
    <col min="4" max="4" width="15.85546875" customWidth="1"/>
    <col min="5" max="5" width="12.140625" customWidth="1"/>
    <col min="6" max="6" width="13.140625" customWidth="1"/>
    <col min="7" max="7" width="15.140625" customWidth="1"/>
    <col min="8" max="8" width="12.42578125" customWidth="1"/>
    <col min="9" max="9" width="13" customWidth="1"/>
  </cols>
  <sheetData>
    <row r="2" spans="2:9" x14ac:dyDescent="0.25">
      <c r="B2" s="43"/>
      <c r="C2" s="43"/>
      <c r="D2" s="43"/>
      <c r="E2" s="43"/>
      <c r="F2" s="43"/>
      <c r="G2" s="43"/>
      <c r="H2" s="43"/>
      <c r="I2" s="43"/>
    </row>
    <row r="3" spans="2:9" ht="16.5" thickBot="1" x14ac:dyDescent="0.3">
      <c r="B3" s="78"/>
      <c r="C3" s="79" t="s">
        <v>30</v>
      </c>
      <c r="D3" s="80"/>
      <c r="E3" s="80"/>
      <c r="F3" s="80"/>
      <c r="G3" s="80"/>
      <c r="H3" s="80"/>
      <c r="I3" s="81" t="s">
        <v>274</v>
      </c>
    </row>
    <row r="4" spans="2:9" ht="24.95" customHeight="1" thickTop="1" x14ac:dyDescent="0.25">
      <c r="B4" s="368" t="s">
        <v>641</v>
      </c>
      <c r="C4" s="368"/>
      <c r="D4" s="368"/>
      <c r="E4" s="368"/>
      <c r="F4" s="368"/>
      <c r="G4" s="368"/>
      <c r="H4" s="368"/>
      <c r="I4" s="368"/>
    </row>
    <row r="5" spans="2:9" ht="15.75" x14ac:dyDescent="0.25">
      <c r="B5" s="365" t="s">
        <v>102</v>
      </c>
      <c r="C5" s="366" t="s">
        <v>640</v>
      </c>
      <c r="D5" s="366" t="s">
        <v>632</v>
      </c>
      <c r="E5" s="366"/>
      <c r="F5" s="366"/>
      <c r="G5" s="366" t="s">
        <v>778</v>
      </c>
      <c r="H5" s="366"/>
      <c r="I5" s="366"/>
    </row>
    <row r="6" spans="2:9" ht="15.75" x14ac:dyDescent="0.25">
      <c r="B6" s="365"/>
      <c r="C6" s="366"/>
      <c r="D6" s="87" t="s">
        <v>2</v>
      </c>
      <c r="E6" s="87" t="s">
        <v>20</v>
      </c>
      <c r="F6" s="87" t="s">
        <v>27</v>
      </c>
      <c r="G6" s="87" t="s">
        <v>2</v>
      </c>
      <c r="H6" s="87" t="s">
        <v>20</v>
      </c>
      <c r="I6" s="87" t="s">
        <v>27</v>
      </c>
    </row>
    <row r="7" spans="2:9" x14ac:dyDescent="0.25">
      <c r="B7" s="107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9" ht="15.75" x14ac:dyDescent="0.25">
      <c r="B8" s="90" t="s">
        <v>259</v>
      </c>
      <c r="C8" s="91" t="s">
        <v>618</v>
      </c>
      <c r="D8" s="92">
        <v>12375933</v>
      </c>
      <c r="E8" s="93">
        <f>D8/D$12*100</f>
        <v>42.752284406206378</v>
      </c>
      <c r="F8" s="104">
        <v>2</v>
      </c>
      <c r="G8" s="108">
        <v>13744899</v>
      </c>
      <c r="H8" s="93">
        <f>G8/G$12*100</f>
        <v>42.868100668450992</v>
      </c>
      <c r="I8" s="104">
        <v>2</v>
      </c>
    </row>
    <row r="9" spans="2:9" ht="15.75" x14ac:dyDescent="0.25">
      <c r="B9" s="90" t="s">
        <v>260</v>
      </c>
      <c r="C9" s="91" t="s">
        <v>619</v>
      </c>
      <c r="D9" s="92">
        <v>7902993</v>
      </c>
      <c r="E9" s="93">
        <f>D9/D$12*100</f>
        <v>27.300649122474901</v>
      </c>
      <c r="F9" s="104">
        <v>3</v>
      </c>
      <c r="G9" s="92">
        <v>8673211</v>
      </c>
      <c r="H9" s="93">
        <f>G9/G$12*100</f>
        <v>27.050332073499888</v>
      </c>
      <c r="I9" s="104">
        <v>3</v>
      </c>
    </row>
    <row r="10" spans="2:9" ht="15.75" x14ac:dyDescent="0.25">
      <c r="B10" s="90" t="s">
        <v>261</v>
      </c>
      <c r="C10" s="91" t="s">
        <v>620</v>
      </c>
      <c r="D10" s="92">
        <v>6986953</v>
      </c>
      <c r="E10" s="93">
        <f>D10/D$12*100</f>
        <v>24.136216783720219</v>
      </c>
      <c r="F10" s="104">
        <v>5</v>
      </c>
      <c r="G10" s="92">
        <v>8845395</v>
      </c>
      <c r="H10" s="93">
        <f>G10/G$12*100</f>
        <v>27.587345917362732</v>
      </c>
      <c r="I10" s="104">
        <v>6</v>
      </c>
    </row>
    <row r="11" spans="2:9" ht="15.75" x14ac:dyDescent="0.25">
      <c r="B11" s="90" t="s">
        <v>262</v>
      </c>
      <c r="C11" s="91" t="s">
        <v>621</v>
      </c>
      <c r="D11" s="92">
        <v>1682125</v>
      </c>
      <c r="E11" s="93">
        <f>D11/D$12*100</f>
        <v>5.8108496875984956</v>
      </c>
      <c r="F11" s="104">
        <v>3</v>
      </c>
      <c r="G11" s="92">
        <v>799728</v>
      </c>
      <c r="H11" s="93">
        <f>G11/G$12*100</f>
        <v>2.4942213406863867</v>
      </c>
      <c r="I11" s="104">
        <v>2</v>
      </c>
    </row>
    <row r="12" spans="2:9" ht="20.100000000000001" customHeight="1" x14ac:dyDescent="0.25">
      <c r="B12" s="366" t="s">
        <v>5</v>
      </c>
      <c r="C12" s="366"/>
      <c r="D12" s="95">
        <f t="shared" ref="D12:I12" si="0">SUM(D8:D11)</f>
        <v>28948004</v>
      </c>
      <c r="E12" s="96">
        <f t="shared" si="0"/>
        <v>99.999999999999986</v>
      </c>
      <c r="F12" s="87">
        <f t="shared" si="0"/>
        <v>13</v>
      </c>
      <c r="G12" s="95">
        <f t="shared" si="0"/>
        <v>32063233</v>
      </c>
      <c r="H12" s="96">
        <f t="shared" si="0"/>
        <v>100</v>
      </c>
      <c r="I12" s="87">
        <f t="shared" si="0"/>
        <v>13</v>
      </c>
    </row>
    <row r="13" spans="2:9" ht="15.75" x14ac:dyDescent="0.25">
      <c r="C13" s="4"/>
      <c r="D13" s="4"/>
      <c r="E13" s="4"/>
      <c r="F13" s="4"/>
      <c r="G13" s="4"/>
      <c r="H13" s="4"/>
      <c r="I13" s="4"/>
    </row>
  </sheetData>
  <mergeCells count="6">
    <mergeCell ref="B4:I4"/>
    <mergeCell ref="B5:B6"/>
    <mergeCell ref="B12:C12"/>
    <mergeCell ref="C5:C6"/>
    <mergeCell ref="D5:F5"/>
    <mergeCell ref="G5:I5"/>
  </mergeCells>
  <pageMargins left="0.7" right="0.7" top="0.75" bottom="0.75" header="0.3" footer="0.3"/>
  <pageSetup orientation="portrait" r:id="rId1"/>
  <ignoredErrors>
    <ignoredError sqref="D12:G12 I12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K16"/>
  <sheetViews>
    <sheetView workbookViewId="0">
      <selection activeCell="F14" sqref="F14"/>
    </sheetView>
  </sheetViews>
  <sheetFormatPr defaultRowHeight="15" x14ac:dyDescent="0.25"/>
  <cols>
    <col min="3" max="3" width="47.5703125" customWidth="1"/>
    <col min="4" max="4" width="18.85546875" customWidth="1"/>
    <col min="5" max="5" width="12.140625" customWidth="1"/>
    <col min="6" max="6" width="16.140625" customWidth="1"/>
    <col min="7" max="7" width="13" customWidth="1"/>
    <col min="8" max="8" width="14.140625" customWidth="1"/>
    <col min="11" max="11" width="10.5703125" customWidth="1"/>
  </cols>
  <sheetData>
    <row r="2" spans="2:11" ht="15.75" x14ac:dyDescent="0.25">
      <c r="C2" s="4"/>
      <c r="D2" s="4"/>
      <c r="E2" s="4"/>
      <c r="F2" s="4"/>
      <c r="G2" s="4"/>
      <c r="H2" s="4"/>
    </row>
    <row r="3" spans="2:11" ht="16.5" thickBot="1" x14ac:dyDescent="0.3">
      <c r="B3" s="78"/>
      <c r="C3" s="85" t="s">
        <v>32</v>
      </c>
      <c r="D3" s="80"/>
      <c r="E3" s="80"/>
      <c r="F3" s="80"/>
      <c r="G3" s="80"/>
      <c r="H3" s="81" t="s">
        <v>275</v>
      </c>
    </row>
    <row r="4" spans="2:11" ht="24.95" customHeight="1" thickTop="1" x14ac:dyDescent="0.25">
      <c r="B4" s="368" t="s">
        <v>649</v>
      </c>
      <c r="C4" s="368"/>
      <c r="D4" s="368"/>
      <c r="E4" s="368"/>
      <c r="F4" s="368"/>
      <c r="G4" s="368"/>
      <c r="H4" s="368"/>
    </row>
    <row r="5" spans="2:11" ht="15.75" x14ac:dyDescent="0.25">
      <c r="B5" s="365" t="s">
        <v>102</v>
      </c>
      <c r="C5" s="366" t="s">
        <v>21</v>
      </c>
      <c r="D5" s="370" t="s">
        <v>632</v>
      </c>
      <c r="E5" s="370"/>
      <c r="F5" s="366" t="s">
        <v>778</v>
      </c>
      <c r="G5" s="366"/>
      <c r="H5" s="87" t="s">
        <v>1</v>
      </c>
    </row>
    <row r="6" spans="2:11" ht="15.75" x14ac:dyDescent="0.25">
      <c r="B6" s="365"/>
      <c r="C6" s="366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351</v>
      </c>
    </row>
    <row r="7" spans="2:11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1" ht="18" customHeight="1" x14ac:dyDescent="0.25">
      <c r="B8" s="90" t="s">
        <v>259</v>
      </c>
      <c r="C8" s="102" t="s">
        <v>643</v>
      </c>
      <c r="D8" s="92">
        <v>1164678</v>
      </c>
      <c r="E8" s="93">
        <f>D8/D$14*100</f>
        <v>13.555708414660971</v>
      </c>
      <c r="F8" s="108">
        <v>1101504</v>
      </c>
      <c r="G8" s="103">
        <f>F8/F$14*100</f>
        <v>11.647549703874152</v>
      </c>
      <c r="H8" s="94">
        <f>F8/D8*100</f>
        <v>94.575839845862973</v>
      </c>
      <c r="J8" s="13"/>
      <c r="K8" s="352"/>
    </row>
    <row r="9" spans="2:11" ht="27.75" customHeight="1" x14ac:dyDescent="0.25">
      <c r="B9" s="90" t="s">
        <v>260</v>
      </c>
      <c r="C9" s="102" t="s">
        <v>644</v>
      </c>
      <c r="D9" s="92">
        <v>5541847</v>
      </c>
      <c r="E9" s="93">
        <f>D9/D$14*100</f>
        <v>64.50165797813959</v>
      </c>
      <c r="F9" s="108">
        <v>5845628</v>
      </c>
      <c r="G9" s="103">
        <f>F9/F$14*100</f>
        <v>61.812978146569108</v>
      </c>
      <c r="H9" s="94">
        <f t="shared" ref="H9:H14" si="0">F9/D9*100</f>
        <v>105.48158402785208</v>
      </c>
      <c r="J9" s="13"/>
      <c r="K9" s="352"/>
    </row>
    <row r="10" spans="2:11" ht="31.5" customHeight="1" x14ac:dyDescent="0.25">
      <c r="B10" s="90" t="s">
        <v>261</v>
      </c>
      <c r="C10" s="102" t="s">
        <v>645</v>
      </c>
      <c r="D10" s="92">
        <v>11510</v>
      </c>
      <c r="E10" s="93">
        <f>D10/D$14*100</f>
        <v>0.13396509924008848</v>
      </c>
      <c r="F10" s="108">
        <v>36133</v>
      </c>
      <c r="G10" s="103">
        <f>F10/F$14*100</f>
        <v>0.38207842499898748</v>
      </c>
      <c r="H10" s="94">
        <f t="shared" si="0"/>
        <v>313.92701998262379</v>
      </c>
      <c r="J10" s="13"/>
      <c r="K10" s="352"/>
    </row>
    <row r="11" spans="2:11" ht="27" customHeight="1" x14ac:dyDescent="0.25">
      <c r="B11" s="90" t="s">
        <v>262</v>
      </c>
      <c r="C11" s="102" t="s">
        <v>646</v>
      </c>
      <c r="D11" s="92">
        <v>1872504</v>
      </c>
      <c r="E11" s="93">
        <f>D11/D$14*100</f>
        <v>21.794108096217435</v>
      </c>
      <c r="F11" s="108">
        <v>2472210</v>
      </c>
      <c r="G11" s="103">
        <f>F11/F$14*100</f>
        <v>26.141701576585032</v>
      </c>
      <c r="H11" s="94">
        <f t="shared" si="0"/>
        <v>132.02695428153959</v>
      </c>
      <c r="J11" s="13"/>
      <c r="K11" s="352"/>
    </row>
    <row r="12" spans="2:11" ht="21" customHeight="1" x14ac:dyDescent="0.25">
      <c r="B12" s="90" t="s">
        <v>263</v>
      </c>
      <c r="C12" s="102" t="s">
        <v>647</v>
      </c>
      <c r="D12" s="92">
        <v>2</v>
      </c>
      <c r="E12" s="93">
        <f t="shared" ref="E12:E13" si="1">D12/D$14*100</f>
        <v>2.3278036357964985E-5</v>
      </c>
      <c r="F12" s="108">
        <v>1</v>
      </c>
      <c r="G12" s="103">
        <f t="shared" ref="G12:G13" si="2">F12/F$14*100</f>
        <v>1.0574223701297636E-5</v>
      </c>
      <c r="H12" s="94">
        <f t="shared" si="0"/>
        <v>50</v>
      </c>
      <c r="J12" s="13"/>
      <c r="K12" s="352"/>
    </row>
    <row r="13" spans="2:11" ht="19.5" customHeight="1" x14ac:dyDescent="0.25">
      <c r="B13" s="90" t="s">
        <v>264</v>
      </c>
      <c r="C13" s="102" t="s">
        <v>648</v>
      </c>
      <c r="D13" s="92">
        <v>1249</v>
      </c>
      <c r="E13" s="93">
        <f t="shared" si="1"/>
        <v>1.4537133705549134E-2</v>
      </c>
      <c r="F13" s="108">
        <v>1483</v>
      </c>
      <c r="G13" s="103">
        <f t="shared" si="2"/>
        <v>1.5681573749024395E-2</v>
      </c>
      <c r="H13" s="94">
        <f t="shared" si="0"/>
        <v>118.7349879903923</v>
      </c>
      <c r="J13" s="13"/>
      <c r="K13" s="352"/>
    </row>
    <row r="14" spans="2:11" ht="15.75" x14ac:dyDescent="0.25">
      <c r="B14" s="366" t="s">
        <v>31</v>
      </c>
      <c r="C14" s="366"/>
      <c r="D14" s="95">
        <f>SUM(D8:D13)</f>
        <v>8591790</v>
      </c>
      <c r="E14" s="96">
        <f>SUM(E8:E13)</f>
        <v>99.999999999999986</v>
      </c>
      <c r="F14" s="109">
        <f>SUM(F8:F13)</f>
        <v>9456959</v>
      </c>
      <c r="G14" s="110">
        <f>SUM(G8:G13)</f>
        <v>100.00000000000001</v>
      </c>
      <c r="H14" s="96">
        <f t="shared" si="0"/>
        <v>110.06971771889211</v>
      </c>
      <c r="J14" s="13"/>
    </row>
    <row r="15" spans="2:11" ht="15.75" x14ac:dyDescent="0.25">
      <c r="C15" s="4"/>
      <c r="D15" s="4"/>
      <c r="E15" s="4"/>
      <c r="F15" s="4"/>
      <c r="G15" s="4"/>
      <c r="H15" s="4"/>
    </row>
    <row r="16" spans="2:11" x14ac:dyDescent="0.25">
      <c r="F16" s="13"/>
    </row>
  </sheetData>
  <mergeCells count="6">
    <mergeCell ref="B4:H4"/>
    <mergeCell ref="B14:C1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4:F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M18"/>
  <sheetViews>
    <sheetView workbookViewId="0"/>
  </sheetViews>
  <sheetFormatPr defaultRowHeight="15" x14ac:dyDescent="0.25"/>
  <cols>
    <col min="3" max="3" width="26.85546875" customWidth="1"/>
    <col min="4" max="4" width="16" customWidth="1"/>
    <col min="5" max="5" width="13.140625" customWidth="1"/>
    <col min="6" max="6" width="17.28515625" customWidth="1"/>
    <col min="7" max="7" width="13.85546875" customWidth="1"/>
    <col min="8" max="8" width="14.85546875" customWidth="1"/>
  </cols>
  <sheetData>
    <row r="2" spans="2:13" ht="15.75" x14ac:dyDescent="0.25">
      <c r="C2" s="4"/>
      <c r="D2" s="4"/>
      <c r="E2" s="4"/>
      <c r="F2" s="4"/>
      <c r="G2" s="4"/>
      <c r="H2" s="4"/>
    </row>
    <row r="3" spans="2:13" ht="16.5" thickBot="1" x14ac:dyDescent="0.3">
      <c r="B3" s="78"/>
      <c r="C3" s="79" t="s">
        <v>37</v>
      </c>
      <c r="D3" s="80"/>
      <c r="E3" s="80"/>
      <c r="F3" s="80"/>
      <c r="G3" s="80"/>
      <c r="H3" s="81" t="s">
        <v>275</v>
      </c>
    </row>
    <row r="4" spans="2:13" ht="24.95" customHeight="1" thickTop="1" x14ac:dyDescent="0.25">
      <c r="B4" s="368" t="s">
        <v>650</v>
      </c>
      <c r="C4" s="368"/>
      <c r="D4" s="368"/>
      <c r="E4" s="368"/>
      <c r="F4" s="368"/>
      <c r="G4" s="368"/>
      <c r="H4" s="368"/>
    </row>
    <row r="5" spans="2:13" ht="15.75" x14ac:dyDescent="0.25">
      <c r="B5" s="365" t="s">
        <v>102</v>
      </c>
      <c r="C5" s="366" t="s">
        <v>33</v>
      </c>
      <c r="D5" s="366" t="s">
        <v>632</v>
      </c>
      <c r="E5" s="366"/>
      <c r="F5" s="366" t="s">
        <v>778</v>
      </c>
      <c r="G5" s="366"/>
      <c r="H5" s="87" t="s">
        <v>1</v>
      </c>
    </row>
    <row r="6" spans="2:13" ht="15.75" x14ac:dyDescent="0.25">
      <c r="B6" s="365"/>
      <c r="C6" s="366"/>
      <c r="D6" s="366" t="s">
        <v>2</v>
      </c>
      <c r="E6" s="87" t="s">
        <v>20</v>
      </c>
      <c r="F6" s="366" t="s">
        <v>2</v>
      </c>
      <c r="G6" s="87" t="s">
        <v>20</v>
      </c>
      <c r="H6" s="371" t="s">
        <v>351</v>
      </c>
    </row>
    <row r="7" spans="2:13" ht="15.75" hidden="1" x14ac:dyDescent="0.25">
      <c r="B7" s="111"/>
      <c r="C7" s="366"/>
      <c r="D7" s="366"/>
      <c r="E7" s="87" t="s">
        <v>34</v>
      </c>
      <c r="F7" s="366"/>
      <c r="G7" s="87" t="s">
        <v>34</v>
      </c>
      <c r="H7" s="371"/>
    </row>
    <row r="8" spans="2:13" x14ac:dyDescent="0.25">
      <c r="B8" s="107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</row>
    <row r="9" spans="2:13" ht="23.1" customHeight="1" x14ac:dyDescent="0.25">
      <c r="B9" s="90" t="s">
        <v>259</v>
      </c>
      <c r="C9" s="106" t="s">
        <v>35</v>
      </c>
      <c r="D9" s="92">
        <v>29580</v>
      </c>
      <c r="E9" s="93">
        <f>D9/D$14*100</f>
        <v>1.182786024891288</v>
      </c>
      <c r="F9" s="92">
        <v>34463</v>
      </c>
      <c r="G9" s="93">
        <f>F9/F$14*100</f>
        <v>1.1084825628613471</v>
      </c>
      <c r="H9" s="94">
        <f>F9/D9*100</f>
        <v>116.50777552400271</v>
      </c>
      <c r="J9" s="13"/>
      <c r="L9" s="13"/>
      <c r="M9" s="13"/>
    </row>
    <row r="10" spans="2:13" ht="23.1" customHeight="1" x14ac:dyDescent="0.25">
      <c r="B10" s="90" t="s">
        <v>260</v>
      </c>
      <c r="C10" s="106" t="s">
        <v>36</v>
      </c>
      <c r="D10" s="92">
        <f>SUM(D11:D13)</f>
        <v>2471295</v>
      </c>
      <c r="E10" s="93">
        <f t="shared" ref="E10:E13" si="0">D10/D$14*100</f>
        <v>98.817213975108714</v>
      </c>
      <c r="F10" s="92">
        <f>SUM(F11:F13)</f>
        <v>3074562</v>
      </c>
      <c r="G10" s="93">
        <f t="shared" ref="G10:G13" si="1">F10/F$14*100</f>
        <v>98.89151743713866</v>
      </c>
      <c r="H10" s="94">
        <f t="shared" ref="H10:H14" si="2">F10/D10*100</f>
        <v>124.41096671987764</v>
      </c>
      <c r="J10" s="13"/>
      <c r="L10" s="13"/>
      <c r="M10" s="13"/>
    </row>
    <row r="11" spans="2:13" ht="18.75" customHeight="1" x14ac:dyDescent="0.25">
      <c r="B11" s="90" t="s">
        <v>290</v>
      </c>
      <c r="C11" s="106" t="s">
        <v>392</v>
      </c>
      <c r="D11" s="92">
        <v>1108698</v>
      </c>
      <c r="E11" s="93">
        <f t="shared" si="0"/>
        <v>44.33240365871945</v>
      </c>
      <c r="F11" s="92">
        <v>1410969</v>
      </c>
      <c r="G11" s="93">
        <f t="shared" si="1"/>
        <v>45.383005926295219</v>
      </c>
      <c r="H11" s="94">
        <f t="shared" si="2"/>
        <v>127.26360108884475</v>
      </c>
      <c r="J11" s="13"/>
      <c r="L11" s="13"/>
      <c r="M11" s="13"/>
    </row>
    <row r="12" spans="2:13" ht="23.25" customHeight="1" x14ac:dyDescent="0.25">
      <c r="B12" s="90" t="s">
        <v>291</v>
      </c>
      <c r="C12" s="106" t="s">
        <v>393</v>
      </c>
      <c r="D12" s="92">
        <v>1135776</v>
      </c>
      <c r="E12" s="93">
        <f t="shared" si="0"/>
        <v>45.415144699355224</v>
      </c>
      <c r="F12" s="92">
        <v>1473047</v>
      </c>
      <c r="G12" s="93">
        <f t="shared" si="1"/>
        <v>47.379709072780052</v>
      </c>
      <c r="H12" s="94">
        <f t="shared" si="2"/>
        <v>129.69520398388414</v>
      </c>
      <c r="J12" s="13"/>
      <c r="L12" s="13"/>
      <c r="M12" s="13"/>
    </row>
    <row r="13" spans="2:13" ht="24.75" customHeight="1" x14ac:dyDescent="0.25">
      <c r="B13" s="90" t="s">
        <v>292</v>
      </c>
      <c r="C13" s="112" t="s">
        <v>549</v>
      </c>
      <c r="D13" s="92">
        <v>226821</v>
      </c>
      <c r="E13" s="93">
        <f t="shared" si="0"/>
        <v>9.0696656170340386</v>
      </c>
      <c r="F13" s="92">
        <v>190546</v>
      </c>
      <c r="G13" s="93">
        <f t="shared" si="1"/>
        <v>6.1288024380633797</v>
      </c>
      <c r="H13" s="94">
        <f t="shared" si="2"/>
        <v>84.007212736034148</v>
      </c>
      <c r="J13" s="13"/>
      <c r="L13" s="13"/>
      <c r="M13" s="13"/>
    </row>
    <row r="14" spans="2:13" ht="21" customHeight="1" x14ac:dyDescent="0.25">
      <c r="B14" s="366" t="s">
        <v>31</v>
      </c>
      <c r="C14" s="366"/>
      <c r="D14" s="95">
        <f t="shared" ref="D14:G14" si="3">D9+D10</f>
        <v>2500875</v>
      </c>
      <c r="E14" s="87">
        <f t="shared" si="3"/>
        <v>100</v>
      </c>
      <c r="F14" s="95">
        <f t="shared" si="3"/>
        <v>3109025</v>
      </c>
      <c r="G14" s="87">
        <f t="shared" si="3"/>
        <v>100</v>
      </c>
      <c r="H14" s="96">
        <f t="shared" si="2"/>
        <v>124.31748887889238</v>
      </c>
      <c r="I14" s="13"/>
      <c r="J14" s="13"/>
      <c r="L14" s="13"/>
      <c r="M14" s="13"/>
    </row>
    <row r="15" spans="2:13" ht="12.75" customHeight="1" x14ac:dyDescent="0.25">
      <c r="B15" s="82"/>
      <c r="C15" s="82"/>
      <c r="D15" s="83"/>
      <c r="E15" s="82"/>
      <c r="F15" s="83"/>
      <c r="G15" s="82"/>
      <c r="H15" s="84"/>
      <c r="I15" s="13"/>
      <c r="J15" s="13"/>
    </row>
    <row r="16" spans="2:13" ht="15.75" x14ac:dyDescent="0.25">
      <c r="B16" s="66" t="s">
        <v>788</v>
      </c>
      <c r="C16" s="66"/>
      <c r="D16" s="77"/>
      <c r="E16" s="77"/>
      <c r="F16" s="77"/>
      <c r="G16" s="77"/>
      <c r="H16" s="77"/>
    </row>
    <row r="17" spans="2:8" x14ac:dyDescent="0.25">
      <c r="B17" s="43"/>
      <c r="C17" s="43"/>
      <c r="D17" s="43"/>
      <c r="E17" s="43"/>
      <c r="F17" s="43"/>
      <c r="G17" s="43"/>
      <c r="H17" s="43"/>
    </row>
    <row r="18" spans="2:8" x14ac:dyDescent="0.25">
      <c r="B18" s="270"/>
    </row>
  </sheetData>
  <mergeCells count="9">
    <mergeCell ref="H6:H7"/>
    <mergeCell ref="B4:H4"/>
    <mergeCell ref="B5:B6"/>
    <mergeCell ref="B14:C14"/>
    <mergeCell ref="C5:C7"/>
    <mergeCell ref="D5:E5"/>
    <mergeCell ref="F5:G5"/>
    <mergeCell ref="D6:D7"/>
    <mergeCell ref="F6:F7"/>
  </mergeCells>
  <pageMargins left="0.7" right="0.7" top="0.75" bottom="0.75" header="0.3" footer="0.3"/>
  <pageSetup orientation="portrait" r:id="rId1"/>
  <ignoredErrors>
    <ignoredError sqref="E10:F10" formula="1"/>
    <ignoredError sqref="G9:G14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J22"/>
  <sheetViews>
    <sheetView workbookViewId="0">
      <selection activeCell="J22" sqref="J22"/>
    </sheetView>
  </sheetViews>
  <sheetFormatPr defaultRowHeight="15" x14ac:dyDescent="0.25"/>
  <cols>
    <col min="3" max="3" width="41.42578125" customWidth="1"/>
    <col min="4" max="4" width="15.140625" customWidth="1"/>
    <col min="5" max="5" width="11.85546875" customWidth="1"/>
    <col min="6" max="6" width="14.85546875" customWidth="1"/>
    <col min="7" max="8" width="13.140625" customWidth="1"/>
  </cols>
  <sheetData>
    <row r="2" spans="2:10" x14ac:dyDescent="0.25">
      <c r="J2" s="43"/>
    </row>
    <row r="3" spans="2:10" ht="16.5" thickBot="1" x14ac:dyDescent="0.3">
      <c r="B3" s="50"/>
      <c r="C3" s="50"/>
      <c r="D3" s="50"/>
      <c r="E3" s="50"/>
      <c r="F3" s="50"/>
      <c r="G3" s="50"/>
      <c r="H3" s="116" t="s">
        <v>274</v>
      </c>
    </row>
    <row r="4" spans="2:10" ht="24.95" customHeight="1" thickTop="1" x14ac:dyDescent="0.25">
      <c r="B4" s="368" t="s">
        <v>651</v>
      </c>
      <c r="C4" s="368"/>
      <c r="D4" s="368"/>
      <c r="E4" s="368"/>
      <c r="F4" s="368"/>
      <c r="G4" s="368"/>
      <c r="H4" s="368"/>
    </row>
    <row r="5" spans="2:10" ht="15.75" x14ac:dyDescent="0.25">
      <c r="B5" s="365" t="s">
        <v>102</v>
      </c>
      <c r="C5" s="366" t="s">
        <v>33</v>
      </c>
      <c r="D5" s="366" t="s">
        <v>632</v>
      </c>
      <c r="E5" s="366"/>
      <c r="F5" s="366" t="s">
        <v>778</v>
      </c>
      <c r="G5" s="366"/>
      <c r="H5" s="87" t="s">
        <v>1</v>
      </c>
    </row>
    <row r="6" spans="2:10" ht="15.75" x14ac:dyDescent="0.25">
      <c r="B6" s="365"/>
      <c r="C6" s="366"/>
      <c r="D6" s="87" t="s">
        <v>2</v>
      </c>
      <c r="E6" s="87" t="s">
        <v>20</v>
      </c>
      <c r="F6" s="87" t="s">
        <v>2</v>
      </c>
      <c r="G6" s="87" t="s">
        <v>20</v>
      </c>
      <c r="H6" s="115" t="s">
        <v>351</v>
      </c>
    </row>
    <row r="7" spans="2:10" s="34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0" ht="15.75" x14ac:dyDescent="0.25">
      <c r="B8" s="101" t="s">
        <v>259</v>
      </c>
      <c r="C8" s="91" t="s">
        <v>38</v>
      </c>
      <c r="D8" s="92">
        <f>D9+D10</f>
        <v>815229</v>
      </c>
      <c r="E8" s="93">
        <f t="shared" ref="E8:G8" si="0">E9+E10</f>
        <v>73.562682163127931</v>
      </c>
      <c r="F8" s="92">
        <f>F9+F10</f>
        <v>1154255</v>
      </c>
      <c r="G8" s="93">
        <f t="shared" si="0"/>
        <v>81.815404549462585</v>
      </c>
      <c r="H8" s="94">
        <f>F8/D8*100</f>
        <v>141.58659714019007</v>
      </c>
    </row>
    <row r="9" spans="2:10" ht="15.75" x14ac:dyDescent="0.25">
      <c r="B9" s="101" t="s">
        <v>60</v>
      </c>
      <c r="C9" s="91" t="s">
        <v>40</v>
      </c>
      <c r="D9" s="92">
        <v>93574</v>
      </c>
      <c r="E9" s="93">
        <f t="shared" ref="E9:E13" si="1">D9/D$14*100</f>
        <v>8.4437065177177608</v>
      </c>
      <c r="F9" s="92">
        <v>106725</v>
      </c>
      <c r="G9" s="93">
        <f t="shared" ref="G9:G13" si="2">F9/F$14*100</f>
        <v>7.5648353704696039</v>
      </c>
      <c r="H9" s="94">
        <f t="shared" ref="H9:H14" si="3">F9/D9*100</f>
        <v>114.05411759676834</v>
      </c>
    </row>
    <row r="10" spans="2:10" ht="15.75" x14ac:dyDescent="0.25">
      <c r="B10" s="101" t="s">
        <v>90</v>
      </c>
      <c r="C10" s="91" t="s">
        <v>41</v>
      </c>
      <c r="D10" s="92">
        <v>721655</v>
      </c>
      <c r="E10" s="93">
        <f t="shared" si="1"/>
        <v>65.118975645410174</v>
      </c>
      <c r="F10" s="92">
        <v>1047530</v>
      </c>
      <c r="G10" s="93">
        <f t="shared" si="2"/>
        <v>74.250569178992976</v>
      </c>
      <c r="H10" s="94">
        <f t="shared" si="3"/>
        <v>145.15661916012499</v>
      </c>
    </row>
    <row r="11" spans="2:10" ht="15.75" x14ac:dyDescent="0.25">
      <c r="B11" s="101" t="s">
        <v>260</v>
      </c>
      <c r="C11" s="91" t="s">
        <v>39</v>
      </c>
      <c r="D11" s="92">
        <f>D12+D13</f>
        <v>292981</v>
      </c>
      <c r="E11" s="93">
        <f t="shared" ref="E11:G11" si="4">E12+E13</f>
        <v>26.437317836872076</v>
      </c>
      <c r="F11" s="92">
        <f>F12+F13</f>
        <v>256549</v>
      </c>
      <c r="G11" s="93">
        <f t="shared" si="4"/>
        <v>18.184595450537426</v>
      </c>
      <c r="H11" s="94">
        <f t="shared" si="3"/>
        <v>87.565063946126202</v>
      </c>
    </row>
    <row r="12" spans="2:10" ht="15.75" x14ac:dyDescent="0.25">
      <c r="B12" s="101" t="s">
        <v>290</v>
      </c>
      <c r="C12" s="91" t="s">
        <v>40</v>
      </c>
      <c r="D12" s="92">
        <v>35794</v>
      </c>
      <c r="E12" s="93">
        <f t="shared" si="1"/>
        <v>3.2298932512790897</v>
      </c>
      <c r="F12" s="92">
        <v>0</v>
      </c>
      <c r="G12" s="93">
        <f t="shared" si="2"/>
        <v>0</v>
      </c>
      <c r="H12" s="94">
        <f t="shared" si="3"/>
        <v>0</v>
      </c>
    </row>
    <row r="13" spans="2:10" ht="15.75" x14ac:dyDescent="0.25">
      <c r="B13" s="101" t="s">
        <v>291</v>
      </c>
      <c r="C13" s="91" t="s">
        <v>41</v>
      </c>
      <c r="D13" s="92">
        <v>257187</v>
      </c>
      <c r="E13" s="93">
        <f t="shared" si="1"/>
        <v>23.207424585592985</v>
      </c>
      <c r="F13" s="92">
        <v>256549</v>
      </c>
      <c r="G13" s="93">
        <f t="shared" si="2"/>
        <v>18.184595450537426</v>
      </c>
      <c r="H13" s="94">
        <f t="shared" si="3"/>
        <v>99.751931473985849</v>
      </c>
    </row>
    <row r="14" spans="2:10" ht="15.75" x14ac:dyDescent="0.25">
      <c r="B14" s="366" t="s">
        <v>18</v>
      </c>
      <c r="C14" s="366"/>
      <c r="D14" s="95">
        <f t="shared" ref="D14:G14" si="5">D8+D11</f>
        <v>1108210</v>
      </c>
      <c r="E14" s="87">
        <f t="shared" si="5"/>
        <v>100</v>
      </c>
      <c r="F14" s="95">
        <f>F8+F11</f>
        <v>1410804</v>
      </c>
      <c r="G14" s="87">
        <f t="shared" si="5"/>
        <v>100.00000000000001</v>
      </c>
      <c r="H14" s="96">
        <f t="shared" si="3"/>
        <v>127.30475270932405</v>
      </c>
    </row>
    <row r="16" spans="2:10" x14ac:dyDescent="0.25">
      <c r="D16" s="13"/>
      <c r="F16" s="13"/>
    </row>
    <row r="17" spans="4:6" x14ac:dyDescent="0.25">
      <c r="D17" s="13"/>
      <c r="F17" s="13"/>
    </row>
    <row r="18" spans="4:6" x14ac:dyDescent="0.25">
      <c r="D18" s="13"/>
      <c r="F18" s="13"/>
    </row>
    <row r="19" spans="4:6" x14ac:dyDescent="0.25">
      <c r="D19" s="13"/>
      <c r="F19" s="13"/>
    </row>
    <row r="20" spans="4:6" x14ac:dyDescent="0.25">
      <c r="D20" s="13"/>
    </row>
    <row r="21" spans="4:6" x14ac:dyDescent="0.25">
      <c r="D21" s="13"/>
      <c r="F21" s="13"/>
    </row>
    <row r="22" spans="4:6" x14ac:dyDescent="0.25">
      <c r="D22" s="13"/>
      <c r="F22" s="13"/>
    </row>
  </sheetData>
  <mergeCells count="6">
    <mergeCell ref="B4:H4"/>
    <mergeCell ref="B5:B6"/>
    <mergeCell ref="B14:C14"/>
    <mergeCell ref="D5:E5"/>
    <mergeCell ref="F5:G5"/>
    <mergeCell ref="C5:C6"/>
  </mergeCells>
  <pageMargins left="0.7" right="0.7" top="0.75" bottom="0.75" header="0.3" footer="0.3"/>
  <pageSetup orientation="portrait" r:id="rId1"/>
  <ignoredErrors>
    <ignoredError sqref="E11:G1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M25"/>
  <sheetViews>
    <sheetView workbookViewId="0"/>
  </sheetViews>
  <sheetFormatPr defaultRowHeight="15" x14ac:dyDescent="0.25"/>
  <cols>
    <col min="2" max="2" width="7" customWidth="1"/>
    <col min="3" max="3" width="25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2" max="12" width="11.7109375" bestFit="1" customWidth="1"/>
    <col min="13" max="13" width="10.140625" bestFit="1" customWidth="1"/>
  </cols>
  <sheetData>
    <row r="2" spans="2:13" x14ac:dyDescent="0.25">
      <c r="J2" s="43"/>
    </row>
    <row r="3" spans="2:13" ht="16.5" thickBot="1" x14ac:dyDescent="0.3">
      <c r="B3" s="50"/>
      <c r="C3" s="117" t="s">
        <v>49</v>
      </c>
      <c r="D3" s="71"/>
      <c r="E3" s="71"/>
      <c r="F3" s="71"/>
      <c r="G3" s="71"/>
      <c r="H3" s="74" t="s">
        <v>275</v>
      </c>
    </row>
    <row r="4" spans="2:13" ht="24.95" customHeight="1" thickTop="1" x14ac:dyDescent="0.25">
      <c r="B4" s="368" t="s">
        <v>652</v>
      </c>
      <c r="C4" s="368"/>
      <c r="D4" s="368"/>
      <c r="E4" s="368"/>
      <c r="F4" s="368"/>
      <c r="G4" s="368"/>
      <c r="H4" s="368"/>
    </row>
    <row r="5" spans="2:13" ht="15.75" x14ac:dyDescent="0.25">
      <c r="B5" s="365" t="s">
        <v>102</v>
      </c>
      <c r="C5" s="366" t="s">
        <v>42</v>
      </c>
      <c r="D5" s="366" t="s">
        <v>632</v>
      </c>
      <c r="E5" s="366"/>
      <c r="F5" s="366" t="s">
        <v>778</v>
      </c>
      <c r="G5" s="366"/>
      <c r="H5" s="87" t="s">
        <v>1</v>
      </c>
    </row>
    <row r="6" spans="2:13" ht="15.75" x14ac:dyDescent="0.25">
      <c r="B6" s="365"/>
      <c r="C6" s="366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351</v>
      </c>
    </row>
    <row r="7" spans="2:13" x14ac:dyDescent="0.25">
      <c r="B7" s="107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3" ht="15.75" x14ac:dyDescent="0.25">
      <c r="B8" s="101" t="s">
        <v>259</v>
      </c>
      <c r="C8" s="106" t="s">
        <v>43</v>
      </c>
      <c r="D8" s="92">
        <v>3111672</v>
      </c>
      <c r="E8" s="93">
        <f>D8/D$15*100</f>
        <v>13.019727887456186</v>
      </c>
      <c r="F8" s="108">
        <v>3234493</v>
      </c>
      <c r="G8" s="93">
        <f t="shared" ref="G8:G14" si="0">F8/F$15*100</f>
        <v>12.391836028510825</v>
      </c>
      <c r="H8" s="94">
        <f>F8/D8*100</f>
        <v>103.94710625027317</v>
      </c>
      <c r="J8" s="13"/>
      <c r="L8" s="24"/>
      <c r="M8" s="13"/>
    </row>
    <row r="9" spans="2:13" ht="20.45" customHeight="1" x14ac:dyDescent="0.25">
      <c r="B9" s="101" t="s">
        <v>260</v>
      </c>
      <c r="C9" s="106" t="s">
        <v>44</v>
      </c>
      <c r="D9" s="92">
        <v>1757365</v>
      </c>
      <c r="E9" s="93">
        <f>D9/D$15*100</f>
        <v>7.3530931598637137</v>
      </c>
      <c r="F9" s="108">
        <v>1790347</v>
      </c>
      <c r="G9" s="93">
        <f t="shared" si="0"/>
        <v>6.8590924321481808</v>
      </c>
      <c r="H9" s="94">
        <f t="shared" ref="H9:H15" si="1">F9/D9*100</f>
        <v>101.87678712162811</v>
      </c>
      <c r="J9" s="13"/>
      <c r="L9" s="24"/>
      <c r="M9" s="13"/>
    </row>
    <row r="10" spans="2:13" ht="15.75" x14ac:dyDescent="0.25">
      <c r="B10" s="101" t="s">
        <v>261</v>
      </c>
      <c r="C10" s="91" t="s">
        <v>45</v>
      </c>
      <c r="D10" s="92">
        <v>5656226</v>
      </c>
      <c r="E10" s="93">
        <f>D10/D$15*100</f>
        <v>23.666544349775538</v>
      </c>
      <c r="F10" s="108">
        <v>6443805</v>
      </c>
      <c r="G10" s="93">
        <f t="shared" si="0"/>
        <v>24.687199805254856</v>
      </c>
      <c r="H10" s="94">
        <f t="shared" si="1"/>
        <v>113.92410770008129</v>
      </c>
      <c r="J10" s="13"/>
      <c r="L10" s="24"/>
      <c r="M10" s="13"/>
    </row>
    <row r="11" spans="2:13" ht="15.75" x14ac:dyDescent="0.25">
      <c r="B11" s="101" t="s">
        <v>262</v>
      </c>
      <c r="C11" s="106" t="s">
        <v>46</v>
      </c>
      <c r="D11" s="92">
        <v>179679</v>
      </c>
      <c r="E11" s="93">
        <f>D11/D$15*100</f>
        <v>0.75180535965559359</v>
      </c>
      <c r="F11" s="108">
        <v>191182</v>
      </c>
      <c r="G11" s="93">
        <f t="shared" si="0"/>
        <v>0.7324474022985229</v>
      </c>
      <c r="H11" s="94">
        <f t="shared" si="1"/>
        <v>106.40197240634689</v>
      </c>
      <c r="J11" s="13"/>
      <c r="L11" s="24"/>
      <c r="M11" s="13"/>
    </row>
    <row r="12" spans="2:13" ht="18.75" customHeight="1" x14ac:dyDescent="0.25">
      <c r="B12" s="101" t="s">
        <v>263</v>
      </c>
      <c r="C12" s="106" t="s">
        <v>394</v>
      </c>
      <c r="D12" s="92">
        <v>712629</v>
      </c>
      <c r="E12" s="93">
        <f>D12/D$15*100</f>
        <v>2.9817524677118974</v>
      </c>
      <c r="F12" s="108">
        <v>731655</v>
      </c>
      <c r="G12" s="93">
        <f t="shared" si="0"/>
        <v>2.8030819016891013</v>
      </c>
      <c r="H12" s="94">
        <f t="shared" si="1"/>
        <v>102.66983240929011</v>
      </c>
      <c r="J12" s="13"/>
      <c r="L12" s="24"/>
      <c r="M12" s="13"/>
    </row>
    <row r="13" spans="2:13" ht="15.75" x14ac:dyDescent="0.25">
      <c r="B13" s="101" t="s">
        <v>264</v>
      </c>
      <c r="C13" s="106" t="s">
        <v>653</v>
      </c>
      <c r="D13" s="92">
        <v>572311</v>
      </c>
      <c r="E13" s="93">
        <f t="shared" ref="E13:E14" si="2">D13/D$15*100</f>
        <v>2.3946397586242822</v>
      </c>
      <c r="F13" s="108">
        <v>658599</v>
      </c>
      <c r="G13" s="93">
        <f t="shared" si="0"/>
        <v>2.5231932227218303</v>
      </c>
      <c r="H13" s="94">
        <f t="shared" si="1"/>
        <v>115.07711716182285</v>
      </c>
      <c r="J13" s="13"/>
      <c r="L13" s="24"/>
      <c r="M13" s="13"/>
    </row>
    <row r="14" spans="2:13" ht="15.75" x14ac:dyDescent="0.25">
      <c r="B14" s="101" t="s">
        <v>265</v>
      </c>
      <c r="C14" s="106" t="s">
        <v>47</v>
      </c>
      <c r="D14" s="92">
        <v>11909788</v>
      </c>
      <c r="E14" s="93">
        <f t="shared" si="2"/>
        <v>49.832437016912785</v>
      </c>
      <c r="F14" s="108">
        <v>13051725</v>
      </c>
      <c r="G14" s="93">
        <f t="shared" si="0"/>
        <v>50.003149207376687</v>
      </c>
      <c r="H14" s="94">
        <f t="shared" si="1"/>
        <v>109.58822272906956</v>
      </c>
      <c r="J14" s="13"/>
      <c r="L14" s="24"/>
      <c r="M14" s="13"/>
    </row>
    <row r="15" spans="2:13" ht="17.45" customHeight="1" x14ac:dyDescent="0.25">
      <c r="B15" s="366" t="s">
        <v>18</v>
      </c>
      <c r="C15" s="366"/>
      <c r="D15" s="95">
        <f>SUM(D8:D14)</f>
        <v>23899670</v>
      </c>
      <c r="E15" s="96">
        <f>SUM(E8:E14)</f>
        <v>100</v>
      </c>
      <c r="F15" s="95">
        <f>SUM(F8:F14)</f>
        <v>26101806</v>
      </c>
      <c r="G15" s="96">
        <f>SUM(G8:G14)</f>
        <v>100</v>
      </c>
      <c r="H15" s="96">
        <f t="shared" si="1"/>
        <v>109.21408538276889</v>
      </c>
      <c r="J15" s="13"/>
      <c r="L15" s="24"/>
      <c r="M15" s="13"/>
    </row>
    <row r="17" spans="4:6" x14ac:dyDescent="0.25">
      <c r="D17" s="13"/>
      <c r="F17" s="13"/>
    </row>
    <row r="18" spans="4:6" x14ac:dyDescent="0.25">
      <c r="D18" s="13"/>
      <c r="F18" s="13"/>
    </row>
    <row r="19" spans="4:6" x14ac:dyDescent="0.25">
      <c r="D19" s="13"/>
      <c r="F19" s="13"/>
    </row>
    <row r="20" spans="4:6" x14ac:dyDescent="0.25">
      <c r="D20" s="13"/>
      <c r="F20" s="13"/>
    </row>
    <row r="21" spans="4:6" x14ac:dyDescent="0.25">
      <c r="D21" s="13"/>
      <c r="F21" s="13"/>
    </row>
    <row r="22" spans="4:6" x14ac:dyDescent="0.25">
      <c r="D22" s="13"/>
      <c r="F22" s="13"/>
    </row>
    <row r="23" spans="4:6" x14ac:dyDescent="0.25">
      <c r="D23" s="13"/>
      <c r="F23" s="13"/>
    </row>
    <row r="24" spans="4:6" x14ac:dyDescent="0.25">
      <c r="D24" s="13"/>
      <c r="F24" s="13"/>
    </row>
    <row r="25" spans="4:6" x14ac:dyDescent="0.25">
      <c r="D25" s="13"/>
      <c r="F25" s="13"/>
    </row>
  </sheetData>
  <mergeCells count="6">
    <mergeCell ref="B4:H4"/>
    <mergeCell ref="B5:B6"/>
    <mergeCell ref="B15:C15"/>
    <mergeCell ref="C5:C6"/>
    <mergeCell ref="D5:E5"/>
    <mergeCell ref="F5:G5"/>
  </mergeCells>
  <pageMargins left="0.7" right="0.7" top="0.75" bottom="0.75" header="0.3" footer="0.3"/>
  <pageSetup paperSize="9" scale="73" fitToHeight="0" orientation="landscape" r:id="rId1"/>
  <ignoredErrors>
    <ignoredError sqref="D15:F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F4C5-95CE-4648-8B71-FE1EDAC51473}">
  <dimension ref="B2:O16"/>
  <sheetViews>
    <sheetView workbookViewId="0">
      <selection activeCell="J18" sqref="J18"/>
    </sheetView>
  </sheetViews>
  <sheetFormatPr defaultRowHeight="15" x14ac:dyDescent="0.25"/>
  <cols>
    <col min="2" max="2" width="7" customWidth="1"/>
    <col min="3" max="3" width="28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1" max="11" width="10.28515625" customWidth="1"/>
    <col min="12" max="12" width="10.140625" bestFit="1" customWidth="1"/>
    <col min="14" max="14" width="10.140625" bestFit="1" customWidth="1"/>
  </cols>
  <sheetData>
    <row r="2" spans="2:15" x14ac:dyDescent="0.25">
      <c r="J2" s="43"/>
    </row>
    <row r="3" spans="2:15" ht="16.5" thickBot="1" x14ac:dyDescent="0.3">
      <c r="B3" s="50"/>
      <c r="C3" s="117" t="s">
        <v>49</v>
      </c>
      <c r="D3" s="71"/>
      <c r="E3" s="71"/>
      <c r="F3" s="71"/>
      <c r="G3" s="71"/>
      <c r="H3" s="74" t="s">
        <v>275</v>
      </c>
    </row>
    <row r="4" spans="2:15" ht="16.5" thickTop="1" x14ac:dyDescent="0.25">
      <c r="B4" s="368" t="s">
        <v>661</v>
      </c>
      <c r="C4" s="368"/>
      <c r="D4" s="368"/>
      <c r="E4" s="368"/>
      <c r="F4" s="368"/>
      <c r="G4" s="368"/>
      <c r="H4" s="368"/>
    </row>
    <row r="5" spans="2:15" ht="15.75" x14ac:dyDescent="0.25">
      <c r="B5" s="365" t="s">
        <v>102</v>
      </c>
      <c r="C5" s="366" t="s">
        <v>654</v>
      </c>
      <c r="D5" s="366" t="s">
        <v>632</v>
      </c>
      <c r="E5" s="366"/>
      <c r="F5" s="366" t="s">
        <v>778</v>
      </c>
      <c r="G5" s="366"/>
      <c r="H5" s="87" t="s">
        <v>1</v>
      </c>
    </row>
    <row r="6" spans="2:15" ht="15.75" x14ac:dyDescent="0.25">
      <c r="B6" s="365"/>
      <c r="C6" s="366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351</v>
      </c>
    </row>
    <row r="7" spans="2:15" x14ac:dyDescent="0.25">
      <c r="B7" s="107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5" ht="15.75" x14ac:dyDescent="0.25">
      <c r="B8" s="90" t="s">
        <v>259</v>
      </c>
      <c r="C8" s="106" t="s">
        <v>655</v>
      </c>
      <c r="D8" s="92">
        <v>5074714</v>
      </c>
      <c r="E8" s="93">
        <f t="shared" ref="E8:E13" si="0">D8/D$14*100</f>
        <v>42.60960816430989</v>
      </c>
      <c r="F8" s="108">
        <v>5626994</v>
      </c>
      <c r="G8" s="93">
        <f t="shared" ref="G8:G13" si="1">F8/F$14*100</f>
        <v>43.113029120671783</v>
      </c>
      <c r="H8" s="94">
        <f>F8/D8*100</f>
        <v>110.88297783875112</v>
      </c>
      <c r="J8" s="13"/>
      <c r="L8" s="24"/>
      <c r="N8" s="13"/>
    </row>
    <row r="9" spans="2:15" ht="15.75" x14ac:dyDescent="0.25">
      <c r="B9" s="90" t="s">
        <v>260</v>
      </c>
      <c r="C9" s="106" t="s">
        <v>656</v>
      </c>
      <c r="D9" s="92">
        <v>3108768</v>
      </c>
      <c r="E9" s="93">
        <f t="shared" si="0"/>
        <v>26.102630878064325</v>
      </c>
      <c r="F9" s="108">
        <v>3460206</v>
      </c>
      <c r="G9" s="93">
        <f t="shared" si="1"/>
        <v>26.511484114168816</v>
      </c>
      <c r="H9" s="94">
        <f t="shared" ref="H9:H14" si="2">F9/D9*100</f>
        <v>111.30473550937221</v>
      </c>
      <c r="J9" s="13"/>
      <c r="L9" s="24"/>
      <c r="N9" s="13"/>
    </row>
    <row r="10" spans="2:15" ht="15.75" x14ac:dyDescent="0.25">
      <c r="B10" s="90" t="s">
        <v>261</v>
      </c>
      <c r="C10" s="91" t="s">
        <v>657</v>
      </c>
      <c r="D10" s="92">
        <v>285324</v>
      </c>
      <c r="E10" s="93">
        <f t="shared" si="0"/>
        <v>2.3957101503402076</v>
      </c>
      <c r="F10" s="108">
        <v>299563</v>
      </c>
      <c r="G10" s="93">
        <f t="shared" si="1"/>
        <v>2.2951985273977198</v>
      </c>
      <c r="H10" s="94">
        <f t="shared" si="2"/>
        <v>104.9904669778918</v>
      </c>
      <c r="J10" s="13"/>
      <c r="L10" s="24"/>
      <c r="N10" s="13"/>
      <c r="O10" s="13"/>
    </row>
    <row r="11" spans="2:15" ht="15.75" x14ac:dyDescent="0.25">
      <c r="B11" s="90" t="s">
        <v>262</v>
      </c>
      <c r="C11" s="106" t="s">
        <v>658</v>
      </c>
      <c r="D11" s="92">
        <v>2685254</v>
      </c>
      <c r="E11" s="93">
        <f t="shared" si="0"/>
        <v>22.546614599688926</v>
      </c>
      <c r="F11" s="108">
        <v>2890195</v>
      </c>
      <c r="G11" s="93">
        <f t="shared" si="1"/>
        <v>22.144161020861226</v>
      </c>
      <c r="H11" s="94">
        <f t="shared" si="2"/>
        <v>107.63208992519888</v>
      </c>
      <c r="J11" s="13"/>
      <c r="L11" s="24"/>
      <c r="N11" s="13"/>
    </row>
    <row r="12" spans="2:15" ht="15.75" x14ac:dyDescent="0.25">
      <c r="B12" s="90" t="s">
        <v>263</v>
      </c>
      <c r="C12" s="106" t="s">
        <v>659</v>
      </c>
      <c r="D12" s="92">
        <v>435990</v>
      </c>
      <c r="E12" s="93">
        <f t="shared" si="0"/>
        <v>3.6607704520013287</v>
      </c>
      <c r="F12" s="108">
        <v>367911</v>
      </c>
      <c r="G12" s="93">
        <f t="shared" si="1"/>
        <v>2.8188687702200284</v>
      </c>
      <c r="H12" s="94">
        <f t="shared" si="2"/>
        <v>84.385192320924801</v>
      </c>
      <c r="J12" s="13"/>
      <c r="L12" s="24"/>
      <c r="N12" s="13"/>
    </row>
    <row r="13" spans="2:15" ht="15.75" x14ac:dyDescent="0.25">
      <c r="B13" s="90" t="s">
        <v>264</v>
      </c>
      <c r="C13" s="106" t="s">
        <v>660</v>
      </c>
      <c r="D13" s="92">
        <v>319738</v>
      </c>
      <c r="E13" s="93">
        <f t="shared" si="0"/>
        <v>2.6846657555953137</v>
      </c>
      <c r="F13" s="108">
        <v>406856</v>
      </c>
      <c r="G13" s="93">
        <f t="shared" si="1"/>
        <v>3.1172584466804194</v>
      </c>
      <c r="H13" s="94">
        <f t="shared" si="2"/>
        <v>127.24668322188792</v>
      </c>
      <c r="J13" s="13"/>
      <c r="L13" s="24"/>
      <c r="N13" s="13"/>
    </row>
    <row r="14" spans="2:15" ht="15.75" x14ac:dyDescent="0.25">
      <c r="B14" s="366" t="s">
        <v>18</v>
      </c>
      <c r="C14" s="366"/>
      <c r="D14" s="95">
        <f>SUM(D8:D13)</f>
        <v>11909788</v>
      </c>
      <c r="E14" s="96">
        <f>SUM(E8:E13)</f>
        <v>100</v>
      </c>
      <c r="F14" s="95">
        <f>SUM(F8:F13)</f>
        <v>13051725</v>
      </c>
      <c r="G14" s="96">
        <f>SUM(G8:G13)</f>
        <v>100.00000000000001</v>
      </c>
      <c r="H14" s="96">
        <f t="shared" si="2"/>
        <v>109.58822272906956</v>
      </c>
      <c r="J14" s="13"/>
      <c r="L14" s="24"/>
      <c r="N14" s="13"/>
    </row>
    <row r="16" spans="2:15" x14ac:dyDescent="0.25">
      <c r="D16" s="13"/>
    </row>
  </sheetData>
  <mergeCells count="6">
    <mergeCell ref="B14:C14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4:F14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H13"/>
  <sheetViews>
    <sheetView workbookViewId="0">
      <selection activeCell="D13" sqref="D13"/>
    </sheetView>
  </sheetViews>
  <sheetFormatPr defaultRowHeight="15" x14ac:dyDescent="0.25"/>
  <cols>
    <col min="2" max="2" width="6.7109375" customWidth="1"/>
    <col min="3" max="3" width="20.42578125" customWidth="1"/>
    <col min="4" max="4" width="17.140625" customWidth="1"/>
    <col min="5" max="5" width="16.85546875" customWidth="1"/>
    <col min="6" max="6" width="15.140625" customWidth="1"/>
  </cols>
  <sheetData>
    <row r="2" spans="2:8" ht="15.75" x14ac:dyDescent="0.25">
      <c r="C2" s="5"/>
      <c r="D2" s="4"/>
      <c r="E2" s="4"/>
      <c r="F2" s="4"/>
      <c r="H2" s="43"/>
    </row>
    <row r="3" spans="2:8" ht="15.75" x14ac:dyDescent="0.25">
      <c r="C3" s="4"/>
      <c r="D3" s="4"/>
      <c r="E3" s="4"/>
      <c r="F3" s="4"/>
    </row>
    <row r="4" spans="2:8" ht="16.5" thickBot="1" x14ac:dyDescent="0.3">
      <c r="B4" s="78"/>
      <c r="C4" s="118" t="s">
        <v>54</v>
      </c>
      <c r="D4" s="80"/>
      <c r="E4" s="80"/>
      <c r="F4" s="81" t="s">
        <v>275</v>
      </c>
    </row>
    <row r="5" spans="2:8" ht="24.95" customHeight="1" thickTop="1" x14ac:dyDescent="0.25">
      <c r="B5" s="368" t="s">
        <v>501</v>
      </c>
      <c r="C5" s="368"/>
      <c r="D5" s="368"/>
      <c r="E5" s="368"/>
      <c r="F5" s="368"/>
    </row>
    <row r="6" spans="2:8" ht="15.75" x14ac:dyDescent="0.25">
      <c r="B6" s="365" t="s">
        <v>102</v>
      </c>
      <c r="C6" s="366" t="s">
        <v>0</v>
      </c>
      <c r="D6" s="366" t="s">
        <v>2</v>
      </c>
      <c r="E6" s="366"/>
      <c r="F6" s="87" t="s">
        <v>1</v>
      </c>
    </row>
    <row r="7" spans="2:8" ht="15.75" x14ac:dyDescent="0.25">
      <c r="B7" s="365"/>
      <c r="C7" s="366"/>
      <c r="D7" s="87" t="s">
        <v>632</v>
      </c>
      <c r="E7" s="87" t="s">
        <v>778</v>
      </c>
      <c r="F7" s="87" t="s">
        <v>50</v>
      </c>
    </row>
    <row r="8" spans="2:8" s="33" customFormat="1" ht="12.75" x14ac:dyDescent="0.2">
      <c r="B8" s="107">
        <v>1</v>
      </c>
      <c r="C8" s="89">
        <v>2</v>
      </c>
      <c r="D8" s="89">
        <v>3</v>
      </c>
      <c r="E8" s="89">
        <v>4</v>
      </c>
      <c r="F8" s="89">
        <v>5</v>
      </c>
    </row>
    <row r="9" spans="2:8" ht="15.75" x14ac:dyDescent="0.25">
      <c r="B9" s="90" t="s">
        <v>259</v>
      </c>
      <c r="C9" s="91" t="s">
        <v>51</v>
      </c>
      <c r="D9" s="92">
        <v>129007</v>
      </c>
      <c r="E9" s="92">
        <v>145656</v>
      </c>
      <c r="F9" s="97">
        <f>E9/D9*100</f>
        <v>112.90550125187005</v>
      </c>
      <c r="H9" s="13"/>
    </row>
    <row r="10" spans="2:8" ht="15.75" x14ac:dyDescent="0.25">
      <c r="B10" s="90" t="s">
        <v>260</v>
      </c>
      <c r="C10" s="91" t="s">
        <v>52</v>
      </c>
      <c r="D10" s="92">
        <v>11025053</v>
      </c>
      <c r="E10" s="92">
        <v>12131302</v>
      </c>
      <c r="F10" s="97">
        <f t="shared" ref="F10:F11" si="0">E10/D10*100</f>
        <v>110.0339562993484</v>
      </c>
    </row>
    <row r="11" spans="2:8" ht="17.45" customHeight="1" x14ac:dyDescent="0.25">
      <c r="B11" s="366" t="s">
        <v>53</v>
      </c>
      <c r="C11" s="366"/>
      <c r="D11" s="95">
        <f>SUM(D9:D10)</f>
        <v>11154060</v>
      </c>
      <c r="E11" s="95">
        <f>E9+E10</f>
        <v>12276958</v>
      </c>
      <c r="F11" s="110">
        <f t="shared" si="0"/>
        <v>110.06716836739268</v>
      </c>
      <c r="H11" s="13"/>
    </row>
    <row r="12" spans="2:8" ht="15.75" x14ac:dyDescent="0.25">
      <c r="C12" s="4"/>
      <c r="D12" s="4"/>
      <c r="E12" s="4"/>
      <c r="F12" s="4"/>
    </row>
    <row r="13" spans="2:8" x14ac:dyDescent="0.25">
      <c r="E13" s="13"/>
    </row>
  </sheetData>
  <mergeCells count="5">
    <mergeCell ref="B11:C11"/>
    <mergeCell ref="C6:C7"/>
    <mergeCell ref="B6:B7"/>
    <mergeCell ref="B5:F5"/>
    <mergeCell ref="D6:E6"/>
  </mergeCells>
  <pageMargins left="0.7" right="0.7" top="0.75" bottom="0.75" header="0.3" footer="0.3"/>
  <pageSetup paperSize="9" orientation="portrait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K16"/>
  <sheetViews>
    <sheetView workbookViewId="0">
      <selection activeCell="D13" sqref="D13"/>
    </sheetView>
  </sheetViews>
  <sheetFormatPr defaultRowHeight="15" x14ac:dyDescent="0.25"/>
  <cols>
    <col min="2" max="2" width="7.85546875" customWidth="1"/>
    <col min="3" max="3" width="29.85546875" customWidth="1"/>
    <col min="4" max="4" width="15.85546875" customWidth="1"/>
    <col min="5" max="5" width="12.5703125" customWidth="1"/>
    <col min="6" max="6" width="16" customWidth="1"/>
    <col min="7" max="7" width="12.140625" customWidth="1"/>
    <col min="8" max="8" width="14.5703125" customWidth="1"/>
  </cols>
  <sheetData>
    <row r="2" spans="2:11" ht="15.75" x14ac:dyDescent="0.25">
      <c r="C2" s="3"/>
      <c r="D2" s="4"/>
      <c r="E2" s="4"/>
      <c r="F2" s="4"/>
      <c r="G2" s="4"/>
      <c r="H2" s="4"/>
    </row>
    <row r="3" spans="2:11" ht="15.75" x14ac:dyDescent="0.25">
      <c r="C3" s="4"/>
      <c r="D3" s="4"/>
      <c r="E3" s="4"/>
      <c r="F3" s="4"/>
      <c r="G3" s="4"/>
      <c r="H3" s="4"/>
    </row>
    <row r="4" spans="2:11" ht="16.5" thickBot="1" x14ac:dyDescent="0.3">
      <c r="B4" s="78"/>
      <c r="C4" s="79" t="s">
        <v>57</v>
      </c>
      <c r="D4" s="80"/>
      <c r="E4" s="80"/>
      <c r="F4" s="80"/>
      <c r="G4" s="80"/>
      <c r="H4" s="81" t="s">
        <v>273</v>
      </c>
    </row>
    <row r="5" spans="2:11" ht="24.95" customHeight="1" thickTop="1" x14ac:dyDescent="0.25">
      <c r="B5" s="368" t="s">
        <v>502</v>
      </c>
      <c r="C5" s="368"/>
      <c r="D5" s="368"/>
      <c r="E5" s="368"/>
      <c r="F5" s="368"/>
      <c r="G5" s="368"/>
      <c r="H5" s="368"/>
    </row>
    <row r="6" spans="2:11" ht="15.75" x14ac:dyDescent="0.25">
      <c r="B6" s="365" t="s">
        <v>102</v>
      </c>
      <c r="C6" s="366" t="s">
        <v>354</v>
      </c>
      <c r="D6" s="366" t="s">
        <v>632</v>
      </c>
      <c r="E6" s="366"/>
      <c r="F6" s="366" t="s">
        <v>778</v>
      </c>
      <c r="G6" s="366"/>
      <c r="H6" s="263" t="s">
        <v>1</v>
      </c>
    </row>
    <row r="7" spans="2:11" ht="15.75" x14ac:dyDescent="0.25">
      <c r="B7" s="365"/>
      <c r="C7" s="366"/>
      <c r="D7" s="87" t="s">
        <v>2</v>
      </c>
      <c r="E7" s="87" t="s">
        <v>20</v>
      </c>
      <c r="F7" s="87" t="s">
        <v>2</v>
      </c>
      <c r="G7" s="87" t="s">
        <v>20</v>
      </c>
      <c r="H7" s="87" t="s">
        <v>351</v>
      </c>
    </row>
    <row r="8" spans="2:11" ht="16.350000000000001" customHeight="1" x14ac:dyDescent="0.25">
      <c r="B8" s="107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</row>
    <row r="9" spans="2:11" ht="17.45" customHeight="1" x14ac:dyDescent="0.25">
      <c r="B9" s="101" t="s">
        <v>259</v>
      </c>
      <c r="C9" s="91" t="s">
        <v>55</v>
      </c>
      <c r="D9" s="92">
        <v>8468806</v>
      </c>
      <c r="E9" s="93">
        <f>D9/D11*100</f>
        <v>75.925770526606456</v>
      </c>
      <c r="F9" s="92">
        <v>9386763</v>
      </c>
      <c r="G9" s="93">
        <f>F9/F11*100</f>
        <v>76.458378370277075</v>
      </c>
      <c r="H9" s="94">
        <f>F9/D9*100</f>
        <v>110.83927297425397</v>
      </c>
      <c r="J9" s="13"/>
      <c r="K9" s="24"/>
    </row>
    <row r="10" spans="2:11" ht="15.75" x14ac:dyDescent="0.25">
      <c r="B10" s="101" t="s">
        <v>260</v>
      </c>
      <c r="C10" s="91" t="s">
        <v>56</v>
      </c>
      <c r="D10" s="92">
        <v>2685254</v>
      </c>
      <c r="E10" s="93">
        <f>D10/D11*100</f>
        <v>24.074229473393544</v>
      </c>
      <c r="F10" s="92">
        <v>2890195</v>
      </c>
      <c r="G10" s="93">
        <f>F10/F11*100</f>
        <v>23.541621629722933</v>
      </c>
      <c r="H10" s="94">
        <f t="shared" ref="H10:H11" si="0">F10/D10*100</f>
        <v>107.63208992519888</v>
      </c>
      <c r="J10" s="13"/>
      <c r="K10" s="24"/>
    </row>
    <row r="11" spans="2:11" ht="22.35" customHeight="1" x14ac:dyDescent="0.25">
      <c r="B11" s="366" t="s">
        <v>5</v>
      </c>
      <c r="C11" s="366"/>
      <c r="D11" s="95">
        <f>SUM(D9:D10)</f>
        <v>11154060</v>
      </c>
      <c r="E11" s="96">
        <f>SUM(E9:E10)</f>
        <v>100</v>
      </c>
      <c r="F11" s="95">
        <f>F9+F10</f>
        <v>12276958</v>
      </c>
      <c r="G11" s="96">
        <f>SUM(G9:G10)</f>
        <v>100</v>
      </c>
      <c r="H11" s="96">
        <f t="shared" si="0"/>
        <v>110.06716836739268</v>
      </c>
      <c r="J11" s="13"/>
      <c r="K11" s="24"/>
    </row>
    <row r="12" spans="2:11" ht="15.75" x14ac:dyDescent="0.25">
      <c r="C12" s="7"/>
      <c r="D12" s="4"/>
      <c r="E12" s="4"/>
      <c r="F12" s="4"/>
      <c r="G12" s="4"/>
      <c r="H12" s="4"/>
    </row>
    <row r="16" spans="2:11" x14ac:dyDescent="0.25">
      <c r="F16" s="13"/>
    </row>
  </sheetData>
  <mergeCells count="6">
    <mergeCell ref="B5:H5"/>
    <mergeCell ref="B6:B7"/>
    <mergeCell ref="B11:C11"/>
    <mergeCell ref="C6:C7"/>
    <mergeCell ref="F6:G6"/>
    <mergeCell ref="D6:E6"/>
  </mergeCells>
  <pageMargins left="0.7" right="0.7" top="0.75" bottom="0.75" header="0.3" footer="0.3"/>
  <ignoredErrors>
    <ignoredError sqref="D11:E11" formulaRange="1"/>
    <ignoredError sqref="F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I14"/>
  <sheetViews>
    <sheetView workbookViewId="0">
      <selection activeCell="H8" sqref="H8"/>
    </sheetView>
  </sheetViews>
  <sheetFormatPr defaultRowHeight="15.75" x14ac:dyDescent="0.25"/>
  <cols>
    <col min="2" max="2" width="9.140625" style="2"/>
    <col min="3" max="3" width="33" customWidth="1"/>
    <col min="4" max="4" width="16" customWidth="1"/>
    <col min="5" max="5" width="13.85546875" customWidth="1"/>
    <col min="6" max="6" width="11.140625" customWidth="1"/>
  </cols>
  <sheetData>
    <row r="3" spans="2:9" ht="16.5" thickBot="1" x14ac:dyDescent="0.3">
      <c r="B3" s="126"/>
      <c r="C3" s="79" t="s">
        <v>57</v>
      </c>
      <c r="D3" s="80"/>
      <c r="E3" s="80"/>
      <c r="F3" s="127" t="s">
        <v>273</v>
      </c>
    </row>
    <row r="4" spans="2:9" ht="24.95" customHeight="1" thickTop="1" x14ac:dyDescent="0.25">
      <c r="B4" s="368" t="s">
        <v>503</v>
      </c>
      <c r="C4" s="368"/>
      <c r="D4" s="368"/>
      <c r="E4" s="368"/>
      <c r="F4" s="368"/>
    </row>
    <row r="5" spans="2:9" x14ac:dyDescent="0.25">
      <c r="B5" s="365" t="s">
        <v>102</v>
      </c>
      <c r="C5" s="366" t="s">
        <v>58</v>
      </c>
      <c r="D5" s="365" t="s">
        <v>632</v>
      </c>
      <c r="E5" s="366" t="s">
        <v>778</v>
      </c>
      <c r="F5" s="263" t="s">
        <v>1</v>
      </c>
    </row>
    <row r="6" spans="2:9" x14ac:dyDescent="0.25">
      <c r="B6" s="365"/>
      <c r="C6" s="366"/>
      <c r="D6" s="365"/>
      <c r="E6" s="366"/>
      <c r="F6" s="87" t="s">
        <v>50</v>
      </c>
    </row>
    <row r="7" spans="2:9" ht="15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</row>
    <row r="8" spans="2:9" ht="17.100000000000001" customHeight="1" x14ac:dyDescent="0.25">
      <c r="B8" s="101" t="s">
        <v>259</v>
      </c>
      <c r="C8" s="102" t="s">
        <v>355</v>
      </c>
      <c r="D8" s="97">
        <v>8713280</v>
      </c>
      <c r="E8" s="97">
        <v>9542698</v>
      </c>
      <c r="F8" s="94">
        <f>E8/D8*100</f>
        <v>109.51901006280069</v>
      </c>
      <c r="I8" s="13"/>
    </row>
    <row r="9" spans="2:9" ht="17.100000000000001" customHeight="1" x14ac:dyDescent="0.25">
      <c r="B9" s="101" t="s">
        <v>260</v>
      </c>
      <c r="C9" s="91" t="s">
        <v>356</v>
      </c>
      <c r="D9" s="97">
        <f>D10+D11</f>
        <v>11154060</v>
      </c>
      <c r="E9" s="97">
        <f>E10+E11</f>
        <v>12276958</v>
      </c>
      <c r="F9" s="94">
        <f t="shared" ref="F9" si="0">E9/D9*100</f>
        <v>110.06716836739268</v>
      </c>
      <c r="I9" s="13"/>
    </row>
    <row r="10" spans="2:9" ht="17.100000000000001" customHeight="1" x14ac:dyDescent="0.25">
      <c r="B10" s="101" t="s">
        <v>290</v>
      </c>
      <c r="C10" s="91" t="s">
        <v>357</v>
      </c>
      <c r="D10" s="97">
        <v>2970578</v>
      </c>
      <c r="E10" s="97">
        <v>3189758</v>
      </c>
      <c r="F10" s="94">
        <f>E10/D10*100</f>
        <v>107.37836205613857</v>
      </c>
    </row>
    <row r="11" spans="2:9" ht="17.100000000000001" customHeight="1" x14ac:dyDescent="0.25">
      <c r="B11" s="101" t="s">
        <v>291</v>
      </c>
      <c r="C11" s="91" t="s">
        <v>358</v>
      </c>
      <c r="D11" s="97">
        <v>8183482</v>
      </c>
      <c r="E11" s="97">
        <v>9087200</v>
      </c>
      <c r="F11" s="94">
        <f>E11/D11*100</f>
        <v>111.04319652685739</v>
      </c>
    </row>
    <row r="12" spans="2:9" ht="17.100000000000001" customHeight="1" x14ac:dyDescent="0.25">
      <c r="B12" s="101" t="s">
        <v>261</v>
      </c>
      <c r="C12" s="91" t="s">
        <v>359</v>
      </c>
      <c r="D12" s="317">
        <f t="shared" ref="D12" si="1">D8/D9</f>
        <v>0.78117564366696968</v>
      </c>
      <c r="E12" s="317">
        <f>E8/E9</f>
        <v>0.77728522000319622</v>
      </c>
      <c r="F12" s="318"/>
    </row>
    <row r="13" spans="2:9" ht="17.100000000000001" customHeight="1" x14ac:dyDescent="0.25">
      <c r="B13" s="101" t="s">
        <v>262</v>
      </c>
      <c r="C13" s="91" t="s">
        <v>360</v>
      </c>
      <c r="D13" s="97">
        <v>11909788</v>
      </c>
      <c r="E13" s="97">
        <v>13051725</v>
      </c>
      <c r="F13" s="94">
        <f>E13/D13*100</f>
        <v>109.58822272906956</v>
      </c>
    </row>
    <row r="14" spans="2:9" ht="16.5" customHeight="1" x14ac:dyDescent="0.25">
      <c r="B14" s="101" t="s">
        <v>263</v>
      </c>
      <c r="C14" s="91" t="s">
        <v>361</v>
      </c>
      <c r="D14" s="317">
        <f t="shared" ref="D14" si="2">D8/D13</f>
        <v>0.73160664152879973</v>
      </c>
      <c r="E14" s="317">
        <f>E8/E13</f>
        <v>0.73114458050564202</v>
      </c>
      <c r="F14" s="318"/>
    </row>
  </sheetData>
  <mergeCells count="5">
    <mergeCell ref="C5:C6"/>
    <mergeCell ref="B5:B6"/>
    <mergeCell ref="D5:D6"/>
    <mergeCell ref="E5:E6"/>
    <mergeCell ref="B4:F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H32"/>
  <sheetViews>
    <sheetView topLeftCell="A5" zoomScaleNormal="100" workbookViewId="0"/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42578125" customWidth="1"/>
    <col min="5" max="5" width="15.28515625" customWidth="1"/>
    <col min="6" max="6" width="10.42578125" customWidth="1"/>
  </cols>
  <sheetData>
    <row r="3" spans="2:8" ht="16.5" thickBot="1" x14ac:dyDescent="0.3">
      <c r="B3" s="75" t="s">
        <v>155</v>
      </c>
      <c r="C3" s="71"/>
      <c r="D3" s="71"/>
      <c r="E3" s="71"/>
      <c r="F3" s="81" t="s">
        <v>276</v>
      </c>
    </row>
    <row r="4" spans="2:8" ht="24.95" customHeight="1" thickTop="1" x14ac:dyDescent="0.25">
      <c r="B4" s="368" t="s">
        <v>504</v>
      </c>
      <c r="C4" s="368"/>
      <c r="D4" s="368"/>
      <c r="E4" s="368"/>
      <c r="F4" s="368"/>
    </row>
    <row r="5" spans="2:8" ht="27" customHeight="1" x14ac:dyDescent="0.25">
      <c r="B5" s="263" t="s">
        <v>102</v>
      </c>
      <c r="C5" s="263" t="s">
        <v>58</v>
      </c>
      <c r="D5" s="87" t="s">
        <v>632</v>
      </c>
      <c r="E5" s="87" t="s">
        <v>778</v>
      </c>
      <c r="F5" s="87" t="s">
        <v>662</v>
      </c>
    </row>
    <row r="6" spans="2:8" ht="15" customHeight="1" x14ac:dyDescent="0.25">
      <c r="B6" s="128">
        <v>1</v>
      </c>
      <c r="C6" s="128">
        <v>2</v>
      </c>
      <c r="D6" s="89">
        <v>3</v>
      </c>
      <c r="E6" s="89">
        <v>4</v>
      </c>
      <c r="F6" s="89">
        <v>5</v>
      </c>
    </row>
    <row r="7" spans="2:8" ht="20.100000000000001" customHeight="1" x14ac:dyDescent="0.25">
      <c r="B7" s="355" t="s">
        <v>259</v>
      </c>
      <c r="C7" s="132" t="s">
        <v>59</v>
      </c>
      <c r="D7" s="133">
        <f>D8+D24</f>
        <v>3152001</v>
      </c>
      <c r="E7" s="133">
        <f>E8+E24</f>
        <v>3679981</v>
      </c>
      <c r="F7" s="124">
        <f>E7/D7*100</f>
        <v>116.75062920348059</v>
      </c>
      <c r="H7" s="13"/>
    </row>
    <row r="8" spans="2:8" ht="20.100000000000001" customHeight="1" x14ac:dyDescent="0.25">
      <c r="B8" s="129" t="s">
        <v>60</v>
      </c>
      <c r="C8" s="129" t="s">
        <v>61</v>
      </c>
      <c r="D8" s="131">
        <f>D9+D23</f>
        <v>2993245</v>
      </c>
      <c r="E8" s="95">
        <f>E9+E23</f>
        <v>3479906</v>
      </c>
      <c r="F8" s="96">
        <f t="shared" ref="F8:F25" si="0">E8/D8*100</f>
        <v>116.25864237641757</v>
      </c>
      <c r="H8" s="24"/>
    </row>
    <row r="9" spans="2:8" ht="20.100000000000001" customHeight="1" x14ac:dyDescent="0.25">
      <c r="B9" s="132" t="s">
        <v>62</v>
      </c>
      <c r="C9" s="132" t="s">
        <v>63</v>
      </c>
      <c r="D9" s="134">
        <f>SUM(D10:D22)</f>
        <v>2993245</v>
      </c>
      <c r="E9" s="134">
        <f>SUM(E10:E22)</f>
        <v>3479906</v>
      </c>
      <c r="F9" s="124">
        <f t="shared" si="0"/>
        <v>116.25864237641757</v>
      </c>
      <c r="H9" s="13"/>
    </row>
    <row r="10" spans="2:8" ht="15.95" customHeight="1" x14ac:dyDescent="0.25">
      <c r="B10" s="135" t="s">
        <v>64</v>
      </c>
      <c r="C10" s="135" t="s">
        <v>65</v>
      </c>
      <c r="D10" s="99">
        <v>1582046</v>
      </c>
      <c r="E10" s="99">
        <v>1614046</v>
      </c>
      <c r="F10" s="94">
        <f t="shared" si="0"/>
        <v>102.02269719085287</v>
      </c>
      <c r="H10" s="13"/>
    </row>
    <row r="11" spans="2:8" ht="15.95" customHeight="1" x14ac:dyDescent="0.25">
      <c r="B11" s="135" t="s">
        <v>66</v>
      </c>
      <c r="C11" s="135" t="s">
        <v>67</v>
      </c>
      <c r="D11" s="137">
        <v>118164</v>
      </c>
      <c r="E11" s="137">
        <v>118164</v>
      </c>
      <c r="F11" s="94">
        <f t="shared" si="0"/>
        <v>100</v>
      </c>
      <c r="H11" s="13"/>
    </row>
    <row r="12" spans="2:8" ht="15.95" customHeight="1" x14ac:dyDescent="0.25">
      <c r="B12" s="135" t="s">
        <v>68</v>
      </c>
      <c r="C12" s="135" t="s">
        <v>69</v>
      </c>
      <c r="D12" s="99">
        <v>0</v>
      </c>
      <c r="E12" s="99">
        <v>0</v>
      </c>
      <c r="F12" s="94" t="s">
        <v>82</v>
      </c>
      <c r="H12" s="13"/>
    </row>
    <row r="13" spans="2:8" ht="33.75" customHeight="1" x14ac:dyDescent="0.25">
      <c r="B13" s="135" t="s">
        <v>70</v>
      </c>
      <c r="C13" s="91" t="s">
        <v>546</v>
      </c>
      <c r="D13" s="99">
        <v>0</v>
      </c>
      <c r="E13" s="99">
        <v>0</v>
      </c>
      <c r="F13" s="94" t="s">
        <v>82</v>
      </c>
      <c r="H13" s="13"/>
    </row>
    <row r="14" spans="2:8" ht="15.95" customHeight="1" x14ac:dyDescent="0.25">
      <c r="B14" s="135" t="s">
        <v>72</v>
      </c>
      <c r="C14" s="135" t="s">
        <v>71</v>
      </c>
      <c r="D14" s="99">
        <v>538322</v>
      </c>
      <c r="E14" s="99">
        <v>667188</v>
      </c>
      <c r="F14" s="94">
        <f>E14/D14*100</f>
        <v>123.93846062393882</v>
      </c>
      <c r="H14" s="13"/>
    </row>
    <row r="15" spans="2:8" ht="15.95" customHeight="1" x14ac:dyDescent="0.25">
      <c r="B15" s="135" t="s">
        <v>74</v>
      </c>
      <c r="C15" s="135" t="s">
        <v>73</v>
      </c>
      <c r="D15" s="99">
        <v>-83400</v>
      </c>
      <c r="E15" s="99">
        <v>-19971</v>
      </c>
      <c r="F15" s="94">
        <f t="shared" si="0"/>
        <v>23.946043165467625</v>
      </c>
      <c r="H15" s="13"/>
    </row>
    <row r="16" spans="2:8" ht="15.95" customHeight="1" x14ac:dyDescent="0.25">
      <c r="B16" s="135" t="s">
        <v>76</v>
      </c>
      <c r="C16" s="135" t="s">
        <v>75</v>
      </c>
      <c r="D16" s="99">
        <v>-64921</v>
      </c>
      <c r="E16" s="99">
        <v>-28039</v>
      </c>
      <c r="F16" s="94">
        <f t="shared" si="0"/>
        <v>43.189414827251582</v>
      </c>
      <c r="H16" s="13"/>
    </row>
    <row r="17" spans="2:8" ht="15.95" customHeight="1" x14ac:dyDescent="0.25">
      <c r="B17" s="135" t="s">
        <v>78</v>
      </c>
      <c r="C17" s="135" t="s">
        <v>77</v>
      </c>
      <c r="D17" s="99">
        <v>1025332</v>
      </c>
      <c r="E17" s="99">
        <v>1237091</v>
      </c>
      <c r="F17" s="94">
        <f t="shared" si="0"/>
        <v>120.65272516609254</v>
      </c>
      <c r="H17" s="13"/>
    </row>
    <row r="18" spans="2:8" ht="15.95" customHeight="1" x14ac:dyDescent="0.25">
      <c r="B18" s="135" t="s">
        <v>80</v>
      </c>
      <c r="C18" s="135" t="s">
        <v>79</v>
      </c>
      <c r="D18" s="99">
        <v>-75667</v>
      </c>
      <c r="E18" s="99">
        <v>-59741</v>
      </c>
      <c r="F18" s="94">
        <f>E18/D18*100</f>
        <v>78.952515627684463</v>
      </c>
      <c r="H18" s="13"/>
    </row>
    <row r="19" spans="2:8" ht="30" customHeight="1" x14ac:dyDescent="0.25">
      <c r="B19" s="135" t="s">
        <v>83</v>
      </c>
      <c r="C19" s="91" t="s">
        <v>81</v>
      </c>
      <c r="D19" s="99">
        <v>-10475</v>
      </c>
      <c r="E19" s="205">
        <v>-12478</v>
      </c>
      <c r="F19" s="94">
        <f t="shared" ref="F19:F21" si="1">E19/D19*100</f>
        <v>119.12171837708831</v>
      </c>
      <c r="H19" s="13"/>
    </row>
    <row r="20" spans="2:8" ht="30" customHeight="1" x14ac:dyDescent="0.25">
      <c r="B20" s="135" t="s">
        <v>84</v>
      </c>
      <c r="C20" s="91" t="s">
        <v>612</v>
      </c>
      <c r="D20" s="99">
        <v>-22115</v>
      </c>
      <c r="E20" s="99">
        <v>-21651</v>
      </c>
      <c r="F20" s="94">
        <f>E20/D20*100</f>
        <v>97.901876554374851</v>
      </c>
      <c r="H20" s="13"/>
    </row>
    <row r="21" spans="2:8" ht="30" customHeight="1" x14ac:dyDescent="0.25">
      <c r="B21" s="135" t="s">
        <v>85</v>
      </c>
      <c r="C21" s="91" t="s">
        <v>86</v>
      </c>
      <c r="D21" s="99">
        <v>-14041</v>
      </c>
      <c r="E21" s="99">
        <v>-14653</v>
      </c>
      <c r="F21" s="94">
        <f t="shared" si="1"/>
        <v>104.35866391282673</v>
      </c>
      <c r="H21" s="13"/>
    </row>
    <row r="22" spans="2:8" ht="35.25" customHeight="1" x14ac:dyDescent="0.25">
      <c r="B22" s="135" t="s">
        <v>87</v>
      </c>
      <c r="C22" s="91" t="s">
        <v>775</v>
      </c>
      <c r="D22" s="99">
        <v>0</v>
      </c>
      <c r="E22" s="99">
        <v>-50</v>
      </c>
      <c r="F22" s="94" t="s">
        <v>82</v>
      </c>
      <c r="H22" s="13"/>
    </row>
    <row r="23" spans="2:8" ht="20.100000000000001" customHeight="1" x14ac:dyDescent="0.25">
      <c r="B23" s="132" t="s">
        <v>88</v>
      </c>
      <c r="C23" s="132" t="s">
        <v>89</v>
      </c>
      <c r="D23" s="134">
        <v>0</v>
      </c>
      <c r="E23" s="134">
        <v>0</v>
      </c>
      <c r="F23" s="124" t="s">
        <v>82</v>
      </c>
      <c r="H23" s="13"/>
    </row>
    <row r="24" spans="2:8" ht="20.100000000000001" customHeight="1" x14ac:dyDescent="0.25">
      <c r="B24" s="129" t="s">
        <v>90</v>
      </c>
      <c r="C24" s="129" t="s">
        <v>91</v>
      </c>
      <c r="D24" s="131">
        <f>SUM(D25:D29)</f>
        <v>158756</v>
      </c>
      <c r="E24" s="131">
        <f>SUM(E25:E29)</f>
        <v>200075</v>
      </c>
      <c r="F24" s="96">
        <f t="shared" si="0"/>
        <v>126.02673284789236</v>
      </c>
    </row>
    <row r="25" spans="2:8" ht="15.95" customHeight="1" x14ac:dyDescent="0.25">
      <c r="B25" s="135" t="s">
        <v>92</v>
      </c>
      <c r="C25" s="135" t="s">
        <v>93</v>
      </c>
      <c r="D25" s="99">
        <v>158756</v>
      </c>
      <c r="E25" s="99">
        <v>200075</v>
      </c>
      <c r="F25" s="94">
        <f t="shared" si="0"/>
        <v>126.02673284789236</v>
      </c>
    </row>
    <row r="26" spans="2:8" ht="15.95" customHeight="1" x14ac:dyDescent="0.25">
      <c r="B26" s="135" t="s">
        <v>94</v>
      </c>
      <c r="C26" s="135" t="s">
        <v>95</v>
      </c>
      <c r="D26" s="99">
        <v>0</v>
      </c>
      <c r="E26" s="99">
        <v>0</v>
      </c>
      <c r="F26" s="94" t="s">
        <v>82</v>
      </c>
    </row>
    <row r="27" spans="2:8" ht="31.5" customHeight="1" x14ac:dyDescent="0.25">
      <c r="B27" s="135" t="s">
        <v>96</v>
      </c>
      <c r="C27" s="91" t="s">
        <v>97</v>
      </c>
      <c r="D27" s="99">
        <v>0</v>
      </c>
      <c r="E27" s="99">
        <v>0</v>
      </c>
      <c r="F27" s="94" t="s">
        <v>82</v>
      </c>
    </row>
    <row r="28" spans="2:8" ht="30" customHeight="1" x14ac:dyDescent="0.25">
      <c r="B28" s="135" t="s">
        <v>98</v>
      </c>
      <c r="C28" s="91" t="s">
        <v>99</v>
      </c>
      <c r="D28" s="99">
        <v>0</v>
      </c>
      <c r="E28" s="99">
        <v>0</v>
      </c>
      <c r="F28" s="94" t="s">
        <v>82</v>
      </c>
    </row>
    <row r="29" spans="2:8" ht="15.95" customHeight="1" x14ac:dyDescent="0.25">
      <c r="B29" s="135" t="s">
        <v>100</v>
      </c>
      <c r="C29" s="135" t="s">
        <v>101</v>
      </c>
      <c r="D29" s="99">
        <v>0</v>
      </c>
      <c r="E29" s="99">
        <v>0</v>
      </c>
      <c r="F29" s="94" t="s">
        <v>82</v>
      </c>
    </row>
    <row r="32" spans="2:8" x14ac:dyDescent="0.25">
      <c r="C32" s="271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E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228F-556E-4FC9-B1B0-DCC55FEFA31C}">
  <dimension ref="B2:I33"/>
  <sheetViews>
    <sheetView workbookViewId="0"/>
  </sheetViews>
  <sheetFormatPr defaultColWidth="9.140625"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66"/>
    </row>
    <row r="4" spans="2:9" ht="16.5" thickBot="1" x14ac:dyDescent="0.3">
      <c r="B4" s="68"/>
      <c r="C4" s="68"/>
      <c r="D4" s="68"/>
      <c r="E4" s="68"/>
      <c r="F4" s="68"/>
      <c r="G4" s="68"/>
      <c r="H4" s="68"/>
    </row>
    <row r="5" spans="2:9" ht="24.95" customHeight="1" thickTop="1" x14ac:dyDescent="0.25">
      <c r="B5" s="358" t="s">
        <v>479</v>
      </c>
      <c r="C5" s="358"/>
      <c r="D5" s="358"/>
      <c r="E5" s="358"/>
      <c r="F5" s="358"/>
      <c r="G5" s="358"/>
      <c r="H5" s="358"/>
    </row>
    <row r="6" spans="2:9" x14ac:dyDescent="0.25">
      <c r="B6" s="274" t="s">
        <v>102</v>
      </c>
      <c r="C6" s="52" t="s">
        <v>480</v>
      </c>
      <c r="D6" s="53" t="s">
        <v>481</v>
      </c>
      <c r="E6" s="53" t="s">
        <v>548</v>
      </c>
      <c r="F6" s="53" t="s">
        <v>617</v>
      </c>
      <c r="G6" s="53" t="s">
        <v>630</v>
      </c>
      <c r="H6" s="53" t="s">
        <v>631</v>
      </c>
    </row>
    <row r="7" spans="2:9" x14ac:dyDescent="0.25">
      <c r="B7" s="88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9" x14ac:dyDescent="0.25">
      <c r="B8" s="359" t="s">
        <v>482</v>
      </c>
      <c r="C8" s="359"/>
      <c r="D8" s="359"/>
      <c r="E8" s="359"/>
      <c r="F8" s="359"/>
      <c r="G8" s="359"/>
      <c r="H8" s="359"/>
    </row>
    <row r="9" spans="2:9" x14ac:dyDescent="0.25">
      <c r="B9" s="101" t="s">
        <v>259</v>
      </c>
      <c r="C9" s="86" t="s">
        <v>483</v>
      </c>
      <c r="D9" s="55">
        <v>-2.2000000000000002</v>
      </c>
      <c r="E9" s="55">
        <v>6.1</v>
      </c>
      <c r="F9" s="55">
        <v>2.5</v>
      </c>
      <c r="G9" s="63">
        <v>2.9</v>
      </c>
      <c r="H9" s="63">
        <v>2.8</v>
      </c>
    </row>
    <row r="10" spans="2:9" x14ac:dyDescent="0.25">
      <c r="B10" s="101" t="s">
        <v>260</v>
      </c>
      <c r="C10" s="86" t="s">
        <v>484</v>
      </c>
      <c r="D10" s="55">
        <v>-6.1</v>
      </c>
      <c r="E10" s="55">
        <v>6.2</v>
      </c>
      <c r="F10" s="55">
        <v>3.3</v>
      </c>
      <c r="G10" s="63">
        <v>0.4</v>
      </c>
      <c r="H10" s="63">
        <v>0.8</v>
      </c>
    </row>
    <row r="11" spans="2:9" x14ac:dyDescent="0.25">
      <c r="B11" s="101" t="s">
        <v>261</v>
      </c>
      <c r="C11" s="86" t="s">
        <v>485</v>
      </c>
      <c r="D11" s="63">
        <v>-5.6</v>
      </c>
      <c r="E11" s="63">
        <v>6.4</v>
      </c>
      <c r="F11" s="63">
        <v>3.7</v>
      </c>
      <c r="G11" s="63">
        <v>0.6</v>
      </c>
      <c r="H11" s="63">
        <v>1.1000000000000001</v>
      </c>
    </row>
    <row r="12" spans="2:9" x14ac:dyDescent="0.25">
      <c r="B12" s="101" t="s">
        <v>262</v>
      </c>
      <c r="C12" s="86" t="s">
        <v>486</v>
      </c>
      <c r="D12" s="63">
        <v>-4.0999999999999996</v>
      </c>
      <c r="E12" s="63">
        <v>8.4</v>
      </c>
      <c r="F12" s="63">
        <v>2.7</v>
      </c>
      <c r="G12" s="63">
        <v>2.1</v>
      </c>
      <c r="H12" s="63">
        <v>1.5</v>
      </c>
    </row>
    <row r="13" spans="2:9" x14ac:dyDescent="0.25">
      <c r="B13" s="101" t="s">
        <v>263</v>
      </c>
      <c r="C13" s="86" t="s">
        <v>487</v>
      </c>
      <c r="D13" s="63">
        <v>-8.5</v>
      </c>
      <c r="E13" s="63">
        <v>13</v>
      </c>
      <c r="F13" s="63">
        <v>7</v>
      </c>
      <c r="G13" s="63">
        <v>3.1</v>
      </c>
      <c r="H13" s="63">
        <v>3.4</v>
      </c>
    </row>
    <row r="14" spans="2:9" x14ac:dyDescent="0.25">
      <c r="B14" s="101" t="s">
        <v>264</v>
      </c>
      <c r="C14" s="86" t="s">
        <v>488</v>
      </c>
      <c r="D14" s="63">
        <v>-0.9</v>
      </c>
      <c r="E14" s="63">
        <v>7.7</v>
      </c>
      <c r="F14" s="63">
        <v>2.5</v>
      </c>
      <c r="G14" s="63">
        <v>2.5</v>
      </c>
      <c r="H14" s="63">
        <v>3.9</v>
      </c>
    </row>
    <row r="15" spans="2:9" x14ac:dyDescent="0.25">
      <c r="B15" s="101" t="s">
        <v>265</v>
      </c>
      <c r="C15" s="86" t="s">
        <v>489</v>
      </c>
      <c r="D15" s="63">
        <v>-3</v>
      </c>
      <c r="E15" s="63">
        <v>7.4</v>
      </c>
      <c r="F15" s="63">
        <v>4.2</v>
      </c>
      <c r="G15" s="63">
        <v>1.7</v>
      </c>
      <c r="H15" s="63">
        <v>2.5</v>
      </c>
    </row>
    <row r="16" spans="2:9" x14ac:dyDescent="0.25">
      <c r="B16" s="359" t="s">
        <v>490</v>
      </c>
      <c r="C16" s="359"/>
      <c r="D16" s="359"/>
      <c r="E16" s="359"/>
      <c r="F16" s="359"/>
      <c r="G16" s="359"/>
      <c r="H16" s="359"/>
    </row>
    <row r="17" spans="2:8" x14ac:dyDescent="0.25">
      <c r="B17" s="101" t="s">
        <v>259</v>
      </c>
      <c r="C17" s="60" t="s">
        <v>483</v>
      </c>
      <c r="D17" s="63">
        <v>1.2</v>
      </c>
      <c r="E17" s="63">
        <v>4.7</v>
      </c>
      <c r="F17" s="63">
        <v>8</v>
      </c>
      <c r="G17" s="63">
        <v>4.0999999999999996</v>
      </c>
      <c r="H17" s="63">
        <v>3</v>
      </c>
    </row>
    <row r="18" spans="2:8" x14ac:dyDescent="0.25">
      <c r="B18" s="101" t="s">
        <v>260</v>
      </c>
      <c r="C18" s="60" t="s">
        <v>484</v>
      </c>
      <c r="D18" s="63">
        <v>0.3</v>
      </c>
      <c r="E18" s="63">
        <v>2.6</v>
      </c>
      <c r="F18" s="63">
        <v>8.4</v>
      </c>
      <c r="G18" s="63">
        <v>5.4</v>
      </c>
      <c r="H18" s="63">
        <v>2.4</v>
      </c>
    </row>
    <row r="19" spans="2:8" x14ac:dyDescent="0.25">
      <c r="B19" s="101" t="s">
        <v>261</v>
      </c>
      <c r="C19" s="60" t="s">
        <v>489</v>
      </c>
      <c r="D19" s="63">
        <v>-1.1000000000000001</v>
      </c>
      <c r="E19" s="63">
        <v>2</v>
      </c>
      <c r="F19" s="63">
        <v>14</v>
      </c>
      <c r="G19" s="63">
        <v>6.1</v>
      </c>
      <c r="H19" s="63">
        <v>2.2000000000000002</v>
      </c>
    </row>
    <row r="20" spans="2:8" x14ac:dyDescent="0.25">
      <c r="B20" s="359" t="s">
        <v>491</v>
      </c>
      <c r="C20" s="359"/>
      <c r="D20" s="359"/>
      <c r="E20" s="359"/>
      <c r="F20" s="359"/>
      <c r="G20" s="359"/>
      <c r="H20" s="359"/>
    </row>
    <row r="21" spans="2:8" x14ac:dyDescent="0.25">
      <c r="B21" s="101" t="s">
        <v>259</v>
      </c>
      <c r="C21" s="60" t="s">
        <v>492</v>
      </c>
      <c r="D21" s="275">
        <v>-0.51</v>
      </c>
      <c r="E21" s="275">
        <v>-0.54</v>
      </c>
      <c r="F21" s="275">
        <v>2.4049999999999998</v>
      </c>
      <c r="G21" s="275">
        <v>4</v>
      </c>
      <c r="H21" s="275">
        <v>2.6749999999999998</v>
      </c>
    </row>
    <row r="22" spans="2:8" ht="16.5" customHeight="1" x14ac:dyDescent="0.25">
      <c r="B22" s="90" t="s">
        <v>260</v>
      </c>
      <c r="C22" s="60" t="s">
        <v>493</v>
      </c>
      <c r="D22" s="275">
        <v>-0.62</v>
      </c>
      <c r="E22" s="275">
        <v>-0.38</v>
      </c>
      <c r="F22" s="275">
        <v>2.09</v>
      </c>
      <c r="G22" s="275">
        <v>2.1</v>
      </c>
      <c r="H22" s="275">
        <v>2.1800000000000002</v>
      </c>
    </row>
    <row r="23" spans="2:8" x14ac:dyDescent="0.25">
      <c r="B23" s="90" t="s">
        <v>261</v>
      </c>
      <c r="C23" s="60" t="s">
        <v>545</v>
      </c>
      <c r="D23" s="275">
        <v>0.57999999999999996</v>
      </c>
      <c r="E23" s="275">
        <v>1.05</v>
      </c>
      <c r="F23" s="275">
        <v>4.26</v>
      </c>
      <c r="G23" s="275">
        <v>3.82</v>
      </c>
      <c r="H23" s="275">
        <v>3.32</v>
      </c>
    </row>
    <row r="24" spans="2:8" x14ac:dyDescent="0.25">
      <c r="C24" s="273"/>
      <c r="D24" s="272"/>
      <c r="E24" s="272"/>
      <c r="F24" s="272"/>
      <c r="G24" s="272"/>
      <c r="H24" s="285"/>
    </row>
    <row r="25" spans="2:8" x14ac:dyDescent="0.25">
      <c r="B25" s="66" t="s">
        <v>776</v>
      </c>
      <c r="C25" s="273"/>
      <c r="D25" s="272"/>
      <c r="E25" s="272"/>
      <c r="F25" s="272"/>
      <c r="G25" s="272"/>
      <c r="H25" s="272"/>
    </row>
    <row r="26" spans="2:8" ht="19.5" customHeight="1" x14ac:dyDescent="0.25">
      <c r="B26" s="360" t="s">
        <v>494</v>
      </c>
      <c r="C26" s="360"/>
      <c r="D26" s="360"/>
      <c r="E26" s="360"/>
      <c r="F26" s="360"/>
      <c r="G26" s="360"/>
      <c r="H26" s="360"/>
    </row>
    <row r="27" spans="2:8" ht="29.25" customHeight="1" x14ac:dyDescent="0.25">
      <c r="B27" s="357" t="s">
        <v>495</v>
      </c>
      <c r="C27" s="357"/>
      <c r="D27" s="357"/>
      <c r="E27" s="357"/>
      <c r="F27" s="357"/>
      <c r="G27" s="357"/>
      <c r="H27" s="357"/>
    </row>
    <row r="28" spans="2:8" x14ac:dyDescent="0.25">
      <c r="B28" s="66" t="s">
        <v>777</v>
      </c>
      <c r="C28" s="66"/>
      <c r="D28" s="66"/>
      <c r="E28" s="66"/>
      <c r="F28" s="66"/>
      <c r="G28" s="66"/>
      <c r="H28" s="66"/>
    </row>
    <row r="33" spans="2:2" x14ac:dyDescent="0.25">
      <c r="B33" s="293"/>
    </row>
  </sheetData>
  <mergeCells count="6"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323DDD43-63D5-4764-B1F3-E336C2BF851F}"/>
    <hyperlink ref="B27" r:id="rId2" display="https://ec.europa.eu/eurostat/data/database" xr:uid="{CBBE6B80-D980-42D6-88FA-520AFCEB80DE}"/>
  </hyperlinks>
  <pageMargins left="0.7" right="0.7" top="0.75" bottom="0.75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M19"/>
  <sheetViews>
    <sheetView workbookViewId="0"/>
  </sheetViews>
  <sheetFormatPr defaultColWidth="8.85546875" defaultRowHeight="15" x14ac:dyDescent="0.25"/>
  <cols>
    <col min="1" max="2" width="8.85546875" style="12"/>
    <col min="3" max="3" width="47.5703125" style="12" customWidth="1"/>
    <col min="4" max="4" width="12.42578125" style="12" customWidth="1"/>
    <col min="5" max="5" width="11.7109375" style="12" customWidth="1"/>
    <col min="6" max="6" width="11.85546875" style="12" bestFit="1" customWidth="1"/>
    <col min="7" max="7" width="10.28515625" style="12" customWidth="1"/>
    <col min="8" max="8" width="10.5703125" style="12" customWidth="1"/>
    <col min="9" max="9" width="8.85546875" style="12"/>
    <col min="10" max="10" width="11.7109375" style="12" bestFit="1" customWidth="1"/>
    <col min="11" max="11" width="8.85546875" style="12"/>
    <col min="12" max="13" width="10.140625" style="12" bestFit="1" customWidth="1"/>
    <col min="14" max="16384" width="8.85546875" style="12"/>
  </cols>
  <sheetData>
    <row r="3" spans="2:13" ht="16.5" thickBot="1" x14ac:dyDescent="0.3">
      <c r="B3" s="139"/>
      <c r="C3" s="140"/>
      <c r="D3" s="140"/>
      <c r="E3" s="140"/>
      <c r="F3" s="140"/>
      <c r="G3" s="140"/>
      <c r="H3" s="141" t="s">
        <v>275</v>
      </c>
    </row>
    <row r="4" spans="2:13" ht="24.95" customHeight="1" thickTop="1" x14ac:dyDescent="0.25">
      <c r="B4" s="368" t="s">
        <v>505</v>
      </c>
      <c r="C4" s="368"/>
      <c r="D4" s="368"/>
      <c r="E4" s="368"/>
      <c r="F4" s="368"/>
      <c r="G4" s="368"/>
      <c r="H4" s="368"/>
    </row>
    <row r="5" spans="2:13" ht="15.75" x14ac:dyDescent="0.25">
      <c r="B5" s="365" t="s">
        <v>102</v>
      </c>
      <c r="C5" s="366" t="s">
        <v>316</v>
      </c>
      <c r="D5" s="370" t="s">
        <v>632</v>
      </c>
      <c r="E5" s="370"/>
      <c r="F5" s="366" t="s">
        <v>778</v>
      </c>
      <c r="G5" s="366"/>
      <c r="H5" s="87" t="s">
        <v>1</v>
      </c>
    </row>
    <row r="6" spans="2:13" ht="15.75" x14ac:dyDescent="0.25">
      <c r="B6" s="365"/>
      <c r="C6" s="366"/>
      <c r="D6" s="87" t="s">
        <v>2</v>
      </c>
      <c r="E6" s="87" t="s">
        <v>20</v>
      </c>
      <c r="F6" s="87" t="s">
        <v>240</v>
      </c>
      <c r="G6" s="87" t="s">
        <v>119</v>
      </c>
      <c r="H6" s="120" t="s">
        <v>351</v>
      </c>
    </row>
    <row r="7" spans="2:13" s="35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3" ht="21.75" customHeight="1" x14ac:dyDescent="0.25">
      <c r="B8" s="90" t="s">
        <v>259</v>
      </c>
      <c r="C8" s="91" t="s">
        <v>103</v>
      </c>
      <c r="D8" s="92">
        <v>15069379</v>
      </c>
      <c r="E8" s="93">
        <f>D8/D12*100</f>
        <v>92.119435232630721</v>
      </c>
      <c r="F8" s="92">
        <v>17505776</v>
      </c>
      <c r="G8" s="93">
        <f>F8/F12*100</f>
        <v>91.976582397329423</v>
      </c>
      <c r="H8" s="94">
        <f>F8/D8*100</f>
        <v>116.1678659751009</v>
      </c>
      <c r="I8" s="14"/>
      <c r="J8" s="44"/>
      <c r="L8" s="14"/>
      <c r="M8" s="14"/>
    </row>
    <row r="9" spans="2:13" ht="20.25" customHeight="1" x14ac:dyDescent="0.25">
      <c r="B9" s="90" t="s">
        <v>260</v>
      </c>
      <c r="C9" s="91" t="s">
        <v>315</v>
      </c>
      <c r="D9" s="92">
        <v>0</v>
      </c>
      <c r="E9" s="93">
        <v>0</v>
      </c>
      <c r="F9" s="92">
        <v>0</v>
      </c>
      <c r="G9" s="93">
        <v>0</v>
      </c>
      <c r="H9" s="94" t="s">
        <v>82</v>
      </c>
      <c r="I9" s="14"/>
      <c r="J9" s="44"/>
    </row>
    <row r="10" spans="2:13" ht="22.5" customHeight="1" x14ac:dyDescent="0.25">
      <c r="B10" s="90" t="s">
        <v>261</v>
      </c>
      <c r="C10" s="91" t="s">
        <v>104</v>
      </c>
      <c r="D10" s="92">
        <v>88934</v>
      </c>
      <c r="E10" s="93">
        <f>D10/D12*100</f>
        <v>0.54365543881926259</v>
      </c>
      <c r="F10" s="92">
        <v>175428</v>
      </c>
      <c r="G10" s="93">
        <f>F10/F12*100</f>
        <v>0.92171109105924265</v>
      </c>
      <c r="H10" s="94">
        <f t="shared" ref="H10:H12" si="0">F10/D10*100</f>
        <v>197.25639238086671</v>
      </c>
      <c r="I10" s="14"/>
      <c r="J10" s="44"/>
      <c r="L10" s="44"/>
      <c r="M10" s="14"/>
    </row>
    <row r="11" spans="2:13" ht="21.75" customHeight="1" x14ac:dyDescent="0.25">
      <c r="B11" s="90" t="s">
        <v>262</v>
      </c>
      <c r="C11" s="91" t="s">
        <v>105</v>
      </c>
      <c r="D11" s="92">
        <v>1200210</v>
      </c>
      <c r="E11" s="93">
        <f>D11/D12*100</f>
        <v>7.336909328550016</v>
      </c>
      <c r="F11" s="92">
        <v>1351658</v>
      </c>
      <c r="G11" s="93">
        <f>F11/F12*100</f>
        <v>7.1017065116113383</v>
      </c>
      <c r="H11" s="94">
        <f t="shared" si="0"/>
        <v>112.61845843644029</v>
      </c>
      <c r="I11" s="14"/>
      <c r="J11" s="44"/>
      <c r="L11" s="14"/>
      <c r="M11" s="14"/>
    </row>
    <row r="12" spans="2:13" ht="25.5" customHeight="1" x14ac:dyDescent="0.25">
      <c r="B12" s="366" t="s">
        <v>106</v>
      </c>
      <c r="C12" s="366"/>
      <c r="D12" s="95">
        <f t="shared" ref="D12:G12" si="1">SUM(D8:D11)</f>
        <v>16358523</v>
      </c>
      <c r="E12" s="87">
        <f t="shared" si="1"/>
        <v>100</v>
      </c>
      <c r="F12" s="95">
        <f t="shared" si="1"/>
        <v>19032862</v>
      </c>
      <c r="G12" s="96">
        <f t="shared" si="1"/>
        <v>100</v>
      </c>
      <c r="H12" s="96">
        <f t="shared" si="0"/>
        <v>116.34829134635198</v>
      </c>
      <c r="I12" s="14"/>
      <c r="J12" s="44"/>
      <c r="L12" s="14"/>
      <c r="M12" s="14"/>
    </row>
    <row r="13" spans="2:13" x14ac:dyDescent="0.25">
      <c r="H13" s="15"/>
    </row>
    <row r="14" spans="2:13" x14ac:dyDescent="0.25">
      <c r="B14" s="138"/>
      <c r="D14" s="319"/>
    </row>
    <row r="15" spans="2:13" x14ac:dyDescent="0.25">
      <c r="D15" s="14"/>
      <c r="F15" s="14"/>
    </row>
    <row r="17" spans="4:6" x14ac:dyDescent="0.25">
      <c r="D17" s="14"/>
      <c r="F17" s="14"/>
    </row>
    <row r="18" spans="4:6" x14ac:dyDescent="0.25">
      <c r="D18" s="14"/>
      <c r="F18" s="14"/>
    </row>
    <row r="19" spans="4:6" x14ac:dyDescent="0.25">
      <c r="D19" s="14"/>
      <c r="F19" s="14"/>
    </row>
  </sheetData>
  <mergeCells count="6">
    <mergeCell ref="B4:H4"/>
    <mergeCell ref="B12:C12"/>
    <mergeCell ref="C5:C6"/>
    <mergeCell ref="D5:E5"/>
    <mergeCell ref="B5:B6"/>
    <mergeCell ref="F5:G5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H13"/>
  <sheetViews>
    <sheetView workbookViewId="0">
      <selection activeCell="E22" sqref="E22"/>
    </sheetView>
  </sheetViews>
  <sheetFormatPr defaultRowHeight="15" x14ac:dyDescent="0.25"/>
  <cols>
    <col min="3" max="3" width="51.85546875" customWidth="1"/>
    <col min="4" max="4" width="27.85546875" customWidth="1"/>
    <col min="5" max="5" width="23.7109375" customWidth="1"/>
    <col min="7" max="7" width="12.7109375" customWidth="1"/>
    <col min="8" max="8" width="11.7109375" bestFit="1" customWidth="1"/>
  </cols>
  <sheetData>
    <row r="2" spans="2:8" ht="15.75" x14ac:dyDescent="0.25">
      <c r="C2" s="1"/>
      <c r="D2" s="1"/>
      <c r="E2" s="1"/>
      <c r="F2" s="1"/>
      <c r="G2" s="1"/>
    </row>
    <row r="3" spans="2:8" ht="16.5" thickBot="1" x14ac:dyDescent="0.3">
      <c r="B3" s="78"/>
      <c r="C3" s="78"/>
      <c r="D3" s="78"/>
      <c r="E3" s="146" t="s">
        <v>274</v>
      </c>
      <c r="F3" s="1"/>
      <c r="G3" s="1"/>
    </row>
    <row r="4" spans="2:8" ht="24.95" customHeight="1" thickTop="1" x14ac:dyDescent="0.25">
      <c r="B4" s="145" t="s">
        <v>506</v>
      </c>
      <c r="C4" s="145"/>
      <c r="D4" s="142"/>
      <c r="E4" s="142"/>
      <c r="F4" s="1"/>
      <c r="G4" s="1"/>
    </row>
    <row r="5" spans="2:8" ht="15.95" customHeight="1" x14ac:dyDescent="0.25">
      <c r="B5" s="365" t="s">
        <v>102</v>
      </c>
      <c r="C5" s="359" t="s">
        <v>244</v>
      </c>
      <c r="D5" s="370" t="s">
        <v>107</v>
      </c>
      <c r="E5" s="370"/>
      <c r="F5" s="1"/>
      <c r="G5" s="1"/>
    </row>
    <row r="6" spans="2:8" ht="15.95" customHeight="1" x14ac:dyDescent="0.25">
      <c r="B6" s="365"/>
      <c r="C6" s="359"/>
      <c r="D6" s="53" t="s">
        <v>632</v>
      </c>
      <c r="E6" s="121" t="s">
        <v>778</v>
      </c>
      <c r="F6" s="1"/>
      <c r="G6" s="1"/>
    </row>
    <row r="7" spans="2:8" s="33" customFormat="1" ht="15.95" customHeight="1" x14ac:dyDescent="0.2">
      <c r="B7" s="107">
        <v>1</v>
      </c>
      <c r="C7" s="51">
        <v>2</v>
      </c>
      <c r="D7" s="51">
        <v>3</v>
      </c>
      <c r="E7" s="88">
        <v>4</v>
      </c>
      <c r="G7" s="47"/>
      <c r="H7" s="47"/>
    </row>
    <row r="8" spans="2:8" ht="20.100000000000001" customHeight="1" x14ac:dyDescent="0.25">
      <c r="B8" s="101" t="s">
        <v>259</v>
      </c>
      <c r="C8" s="264" t="s">
        <v>108</v>
      </c>
      <c r="D8" s="265">
        <v>0.18297770526104001</v>
      </c>
      <c r="E8" s="302">
        <v>0.18284193323997999</v>
      </c>
      <c r="F8" s="1"/>
      <c r="G8" s="32"/>
      <c r="H8" s="22"/>
    </row>
    <row r="9" spans="2:8" ht="20.100000000000001" customHeight="1" x14ac:dyDescent="0.25">
      <c r="B9" s="101" t="s">
        <v>260</v>
      </c>
      <c r="C9" s="86" t="s">
        <v>109</v>
      </c>
      <c r="D9" s="58">
        <v>1889044</v>
      </c>
      <c r="E9" s="198">
        <v>2195187.8149999999</v>
      </c>
      <c r="F9" s="1"/>
      <c r="G9" s="42"/>
      <c r="H9" s="22"/>
    </row>
    <row r="10" spans="2:8" ht="20.100000000000001" customHeight="1" x14ac:dyDescent="0.25">
      <c r="B10" s="101" t="s">
        <v>261</v>
      </c>
      <c r="C10" s="264" t="s">
        <v>110</v>
      </c>
      <c r="D10" s="265">
        <v>0.18297770526104001</v>
      </c>
      <c r="E10" s="302">
        <v>0.18284193323997999</v>
      </c>
      <c r="F10" s="1"/>
      <c r="G10" s="32"/>
      <c r="H10" s="22"/>
    </row>
    <row r="11" spans="2:8" ht="20.100000000000001" customHeight="1" x14ac:dyDescent="0.25">
      <c r="B11" s="101" t="s">
        <v>262</v>
      </c>
      <c r="C11" s="86" t="s">
        <v>111</v>
      </c>
      <c r="D11" s="58">
        <v>1520978</v>
      </c>
      <c r="E11" s="198">
        <v>1766948.42</v>
      </c>
      <c r="F11" s="1"/>
      <c r="G11" s="42"/>
      <c r="H11" s="22"/>
    </row>
    <row r="12" spans="2:8" ht="20.100000000000001" customHeight="1" x14ac:dyDescent="0.25">
      <c r="B12" s="101" t="s">
        <v>263</v>
      </c>
      <c r="C12" s="264" t="s">
        <v>112</v>
      </c>
      <c r="D12" s="265">
        <v>0.19268249340115001</v>
      </c>
      <c r="E12" s="302">
        <v>0.19335431483678001</v>
      </c>
      <c r="F12" s="1"/>
      <c r="G12" s="32"/>
      <c r="H12" s="22"/>
    </row>
    <row r="13" spans="2:8" ht="20.100000000000001" customHeight="1" x14ac:dyDescent="0.25">
      <c r="B13" s="101" t="s">
        <v>264</v>
      </c>
      <c r="C13" s="86" t="s">
        <v>113</v>
      </c>
      <c r="D13" s="58">
        <v>1188982</v>
      </c>
      <c r="E13" s="198">
        <v>1396037.56</v>
      </c>
      <c r="F13" s="1"/>
      <c r="G13" s="42"/>
      <c r="H13" s="22"/>
    </row>
  </sheetData>
  <mergeCells count="3">
    <mergeCell ref="C5:C6"/>
    <mergeCell ref="B5:B6"/>
    <mergeCell ref="D5:E5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I11"/>
  <sheetViews>
    <sheetView workbookViewId="0">
      <selection activeCell="D11" sqref="D11"/>
    </sheetView>
  </sheetViews>
  <sheetFormatPr defaultRowHeight="15" x14ac:dyDescent="0.25"/>
  <cols>
    <col min="2" max="2" width="8.140625" customWidth="1"/>
    <col min="3" max="3" width="53.85546875" customWidth="1"/>
    <col min="4" max="4" width="16" customWidth="1"/>
    <col min="5" max="5" width="16.42578125" customWidth="1"/>
    <col min="7" max="9" width="10.140625" bestFit="1" customWidth="1"/>
  </cols>
  <sheetData>
    <row r="3" spans="2:9" ht="15" customHeight="1" thickBot="1" x14ac:dyDescent="0.3">
      <c r="B3" s="78"/>
      <c r="C3" s="147"/>
      <c r="D3" s="147"/>
      <c r="E3" s="148" t="s">
        <v>277</v>
      </c>
    </row>
    <row r="4" spans="2:9" ht="24.95" customHeight="1" thickTop="1" x14ac:dyDescent="0.25">
      <c r="B4" s="368" t="s">
        <v>507</v>
      </c>
      <c r="C4" s="368"/>
      <c r="D4" s="368"/>
      <c r="E4" s="368"/>
    </row>
    <row r="5" spans="2:9" ht="20.100000000000001" customHeight="1" x14ac:dyDescent="0.25">
      <c r="B5" s="121" t="s">
        <v>102</v>
      </c>
      <c r="C5" s="150" t="s">
        <v>770</v>
      </c>
      <c r="D5" s="151" t="s">
        <v>632</v>
      </c>
      <c r="E5" s="150" t="s">
        <v>778</v>
      </c>
    </row>
    <row r="6" spans="2:9" s="34" customFormat="1" ht="14.25" customHeight="1" x14ac:dyDescent="0.2">
      <c r="B6" s="88">
        <v>1</v>
      </c>
      <c r="C6" s="152">
        <v>2</v>
      </c>
      <c r="D6" s="153">
        <v>3</v>
      </c>
      <c r="E6" s="152">
        <v>4</v>
      </c>
    </row>
    <row r="7" spans="2:9" ht="15.75" x14ac:dyDescent="0.25">
      <c r="B7" s="90" t="s">
        <v>259</v>
      </c>
      <c r="C7" s="149" t="s">
        <v>477</v>
      </c>
      <c r="D7" s="92">
        <v>30349217</v>
      </c>
      <c r="E7" s="92">
        <v>33621410</v>
      </c>
      <c r="G7" s="13"/>
      <c r="H7" s="13"/>
      <c r="I7" s="13"/>
    </row>
    <row r="8" spans="2:9" ht="20.100000000000001" customHeight="1" x14ac:dyDescent="0.25">
      <c r="B8" s="90" t="s">
        <v>260</v>
      </c>
      <c r="C8" s="106" t="s">
        <v>61</v>
      </c>
      <c r="D8" s="92">
        <v>2993245</v>
      </c>
      <c r="E8" s="92">
        <v>3479906</v>
      </c>
      <c r="G8" s="13"/>
      <c r="H8" s="13"/>
      <c r="I8" s="13"/>
    </row>
    <row r="9" spans="2:9" ht="19.5" customHeight="1" x14ac:dyDescent="0.25">
      <c r="B9" s="111"/>
      <c r="C9" s="119" t="s">
        <v>478</v>
      </c>
      <c r="D9" s="154">
        <f>D8/D7</f>
        <v>9.8626761935901017E-2</v>
      </c>
      <c r="E9" s="154">
        <f>E8/E7</f>
        <v>0.10350267879901527</v>
      </c>
      <c r="G9" s="21"/>
      <c r="H9" s="21"/>
      <c r="I9" s="21"/>
    </row>
    <row r="11" spans="2:9" x14ac:dyDescent="0.25">
      <c r="B11" s="66"/>
      <c r="C11" s="66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Q18"/>
  <sheetViews>
    <sheetView workbookViewId="0">
      <selection activeCell="N20" sqref="N20"/>
    </sheetView>
  </sheetViews>
  <sheetFormatPr defaultColWidth="9.140625" defaultRowHeight="15" x14ac:dyDescent="0.25"/>
  <cols>
    <col min="3" max="3" width="46" customWidth="1"/>
    <col min="4" max="4" width="15" customWidth="1"/>
    <col min="5" max="5" width="11.5703125" customWidth="1"/>
    <col min="6" max="6" width="9.5703125" customWidth="1"/>
    <col min="7" max="7" width="14.85546875" customWidth="1"/>
    <col min="8" max="8" width="12.85546875" customWidth="1"/>
    <col min="9" max="9" width="10.28515625" customWidth="1"/>
    <col min="11" max="11" width="10.85546875" bestFit="1" customWidth="1"/>
    <col min="12" max="12" width="10.5703125" customWidth="1"/>
    <col min="14" max="14" width="10.140625" bestFit="1" customWidth="1"/>
    <col min="16" max="16" width="10.140625" bestFit="1" customWidth="1"/>
  </cols>
  <sheetData>
    <row r="3" spans="2:17" ht="16.5" thickBot="1" x14ac:dyDescent="0.3">
      <c r="B3" s="50"/>
      <c r="C3" s="50"/>
      <c r="D3" s="71"/>
      <c r="E3" s="71"/>
      <c r="F3" s="71"/>
      <c r="G3" s="71"/>
      <c r="H3" s="71"/>
      <c r="I3" s="156" t="s">
        <v>274</v>
      </c>
    </row>
    <row r="4" spans="2:17" ht="24.95" customHeight="1" thickTop="1" x14ac:dyDescent="0.25">
      <c r="B4" s="368" t="s">
        <v>508</v>
      </c>
      <c r="C4" s="368"/>
      <c r="D4" s="368"/>
      <c r="E4" s="368"/>
      <c r="F4" s="368"/>
      <c r="G4" s="368"/>
      <c r="H4" s="368"/>
      <c r="I4" s="368"/>
    </row>
    <row r="5" spans="2:17" ht="15.75" x14ac:dyDescent="0.25">
      <c r="B5" s="365" t="s">
        <v>102</v>
      </c>
      <c r="C5" s="366" t="s">
        <v>58</v>
      </c>
      <c r="D5" s="366" t="s">
        <v>632</v>
      </c>
      <c r="E5" s="366"/>
      <c r="F5" s="366"/>
      <c r="G5" s="366" t="s">
        <v>778</v>
      </c>
      <c r="H5" s="366"/>
      <c r="I5" s="366"/>
    </row>
    <row r="6" spans="2:17" ht="15.75" x14ac:dyDescent="0.25">
      <c r="B6" s="365"/>
      <c r="C6" s="366"/>
      <c r="D6" s="87" t="s">
        <v>2</v>
      </c>
      <c r="E6" s="87" t="s">
        <v>318</v>
      </c>
      <c r="F6" s="87" t="s">
        <v>319</v>
      </c>
      <c r="G6" s="87" t="s">
        <v>2</v>
      </c>
      <c r="H6" s="87" t="s">
        <v>318</v>
      </c>
      <c r="I6" s="87" t="s">
        <v>319</v>
      </c>
    </row>
    <row r="7" spans="2:17" ht="13.5" customHeight="1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17" ht="15.95" customHeight="1" x14ac:dyDescent="0.25">
      <c r="B8" s="101" t="s">
        <v>259</v>
      </c>
      <c r="C8" s="56" t="s">
        <v>625</v>
      </c>
      <c r="D8" s="92">
        <v>6153862</v>
      </c>
      <c r="E8" s="92">
        <v>11337</v>
      </c>
      <c r="F8" s="93">
        <f>E8/D8*100</f>
        <v>0.18422577561862777</v>
      </c>
      <c r="G8" s="92">
        <v>6783703</v>
      </c>
      <c r="H8" s="92">
        <v>10475</v>
      </c>
      <c r="I8" s="93">
        <f>H8/G8*100</f>
        <v>0.1544141894183752</v>
      </c>
      <c r="J8" s="13"/>
      <c r="K8" s="24"/>
      <c r="L8" s="25"/>
      <c r="N8" s="13"/>
      <c r="P8" s="13"/>
      <c r="Q8" s="13"/>
    </row>
    <row r="9" spans="2:17" ht="16.5" customHeight="1" x14ac:dyDescent="0.25">
      <c r="B9" s="101" t="s">
        <v>260</v>
      </c>
      <c r="C9" s="56" t="s">
        <v>401</v>
      </c>
      <c r="D9" s="92">
        <v>21876796</v>
      </c>
      <c r="E9" s="92">
        <v>962703</v>
      </c>
      <c r="F9" s="93">
        <f t="shared" ref="F9:F18" si="0">E9/D9*100</f>
        <v>4.400566700900808</v>
      </c>
      <c r="G9" s="92">
        <v>24239327</v>
      </c>
      <c r="H9" s="92">
        <v>904443</v>
      </c>
      <c r="I9" s="93">
        <f t="shared" ref="I9:I11" si="1">H9/G9*100</f>
        <v>3.7313040910748061</v>
      </c>
      <c r="J9" s="13"/>
      <c r="K9" s="24"/>
      <c r="L9" s="25"/>
      <c r="N9" s="13"/>
      <c r="P9" s="13"/>
      <c r="Q9" s="13"/>
    </row>
    <row r="10" spans="2:17" ht="15.95" customHeight="1" x14ac:dyDescent="0.25">
      <c r="B10" s="101" t="s">
        <v>261</v>
      </c>
      <c r="C10" s="56" t="s">
        <v>362</v>
      </c>
      <c r="D10" s="92">
        <v>1265844</v>
      </c>
      <c r="E10" s="92">
        <v>1134</v>
      </c>
      <c r="F10" s="93">
        <f t="shared" si="0"/>
        <v>8.9584498563804071E-2</v>
      </c>
      <c r="G10" s="92">
        <v>1257719</v>
      </c>
      <c r="H10" s="92">
        <v>0</v>
      </c>
      <c r="I10" s="93">
        <f t="shared" si="1"/>
        <v>0</v>
      </c>
      <c r="J10" s="13"/>
      <c r="K10" s="24"/>
      <c r="L10" s="25"/>
      <c r="P10" s="13"/>
    </row>
    <row r="11" spans="2:17" ht="15.95" customHeight="1" x14ac:dyDescent="0.25">
      <c r="B11" s="101" t="s">
        <v>262</v>
      </c>
      <c r="C11" s="56" t="s">
        <v>626</v>
      </c>
      <c r="D11" s="92">
        <v>45575</v>
      </c>
      <c r="E11" s="92">
        <v>3984</v>
      </c>
      <c r="F11" s="93">
        <f t="shared" si="0"/>
        <v>8.741634668129457</v>
      </c>
      <c r="G11" s="92">
        <v>42581</v>
      </c>
      <c r="H11" s="92">
        <v>2110</v>
      </c>
      <c r="I11" s="93">
        <f t="shared" si="1"/>
        <v>4.9552617364552267</v>
      </c>
      <c r="J11" s="13"/>
      <c r="K11" s="24"/>
      <c r="L11" s="25"/>
      <c r="N11" s="13"/>
      <c r="P11" s="13"/>
      <c r="Q11" s="13"/>
    </row>
    <row r="12" spans="2:17" ht="20.25" customHeight="1" x14ac:dyDescent="0.25">
      <c r="B12" s="359" t="s">
        <v>773</v>
      </c>
      <c r="C12" s="359"/>
      <c r="D12" s="95">
        <f>SUM(D8:D11)</f>
        <v>29342077</v>
      </c>
      <c r="E12" s="95">
        <f>SUM(E8:E11)</f>
        <v>979158</v>
      </c>
      <c r="F12" s="155">
        <f t="shared" si="0"/>
        <v>3.337043931825276</v>
      </c>
      <c r="G12" s="95">
        <f>SUM(G8:G11)</f>
        <v>32323330</v>
      </c>
      <c r="H12" s="95">
        <f>SUM(H8:H11)</f>
        <v>917028</v>
      </c>
      <c r="I12" s="155">
        <f>H12/G12*100</f>
        <v>2.8370468017991959</v>
      </c>
      <c r="J12" s="13"/>
      <c r="K12" s="24"/>
      <c r="L12" s="25"/>
      <c r="P12" s="13"/>
      <c r="Q12" s="13"/>
    </row>
    <row r="13" spans="2:17" ht="15.95" customHeight="1" x14ac:dyDescent="0.25">
      <c r="B13" s="101" t="s">
        <v>263</v>
      </c>
      <c r="C13" s="56" t="s">
        <v>363</v>
      </c>
      <c r="D13" s="92">
        <v>1813247</v>
      </c>
      <c r="E13" s="92">
        <v>38251</v>
      </c>
      <c r="F13" s="93">
        <f t="shared" si="0"/>
        <v>2.1095305824303034</v>
      </c>
      <c r="G13" s="92">
        <v>1881013</v>
      </c>
      <c r="H13" s="92">
        <v>29731</v>
      </c>
      <c r="I13" s="93">
        <f>H13/G13*100</f>
        <v>1.5805845042006619</v>
      </c>
      <c r="J13" s="13"/>
      <c r="K13" s="24"/>
      <c r="L13" s="25"/>
      <c r="P13" s="13"/>
      <c r="Q13" s="13"/>
    </row>
    <row r="14" spans="2:17" ht="15.95" customHeight="1" x14ac:dyDescent="0.25">
      <c r="B14" s="101" t="s">
        <v>264</v>
      </c>
      <c r="C14" s="56" t="s">
        <v>364</v>
      </c>
      <c r="D14" s="92">
        <v>54851</v>
      </c>
      <c r="E14" s="92">
        <v>662</v>
      </c>
      <c r="F14" s="93">
        <f t="shared" si="0"/>
        <v>1.2069059816594045</v>
      </c>
      <c r="G14" s="92">
        <v>71234</v>
      </c>
      <c r="H14" s="92">
        <v>869</v>
      </c>
      <c r="I14" s="93">
        <f t="shared" ref="I14:I16" si="2">H14/G14*100</f>
        <v>1.219923070443889</v>
      </c>
      <c r="J14" s="13"/>
      <c r="K14" s="24"/>
      <c r="L14" s="25"/>
      <c r="P14" s="13"/>
      <c r="Q14" s="13"/>
    </row>
    <row r="15" spans="2:17" ht="15.95" customHeight="1" x14ac:dyDescent="0.25">
      <c r="B15" s="101" t="s">
        <v>265</v>
      </c>
      <c r="C15" s="56" t="s">
        <v>365</v>
      </c>
      <c r="D15" s="92">
        <v>2200814</v>
      </c>
      <c r="E15" s="92">
        <v>19548</v>
      </c>
      <c r="F15" s="93">
        <f t="shared" si="0"/>
        <v>0.88821681432415467</v>
      </c>
      <c r="G15" s="92">
        <v>2638070</v>
      </c>
      <c r="H15" s="92">
        <v>22261</v>
      </c>
      <c r="I15" s="93">
        <f t="shared" si="2"/>
        <v>0.84383659266054345</v>
      </c>
      <c r="J15" s="13"/>
      <c r="K15" s="24"/>
      <c r="L15" s="25"/>
      <c r="N15" s="13"/>
      <c r="P15" s="13"/>
      <c r="Q15" s="13"/>
    </row>
    <row r="16" spans="2:17" ht="15.95" customHeight="1" x14ac:dyDescent="0.25">
      <c r="B16" s="101" t="s">
        <v>266</v>
      </c>
      <c r="C16" s="56" t="s">
        <v>366</v>
      </c>
      <c r="D16" s="92">
        <v>685099</v>
      </c>
      <c r="E16" s="92">
        <v>7997</v>
      </c>
      <c r="F16" s="93">
        <f t="shared" si="0"/>
        <v>1.1672765541914381</v>
      </c>
      <c r="G16" s="92">
        <v>790501</v>
      </c>
      <c r="H16" s="92">
        <v>6149</v>
      </c>
      <c r="I16" s="93">
        <f t="shared" si="2"/>
        <v>0.77786112857542244</v>
      </c>
      <c r="J16" s="13"/>
      <c r="K16" s="24"/>
      <c r="L16" s="25"/>
      <c r="P16" s="13"/>
      <c r="Q16" s="13"/>
    </row>
    <row r="17" spans="2:17" s="23" customFormat="1" ht="20.25" customHeight="1" x14ac:dyDescent="0.25">
      <c r="B17" s="359" t="s">
        <v>774</v>
      </c>
      <c r="C17" s="359"/>
      <c r="D17" s="95">
        <f>SUM(D13:D16)</f>
        <v>4754011</v>
      </c>
      <c r="E17" s="95">
        <f>SUM(E13:E16)</f>
        <v>66458</v>
      </c>
      <c r="F17" s="155">
        <f t="shared" si="0"/>
        <v>1.3979353434394663</v>
      </c>
      <c r="G17" s="95">
        <f>SUM(G13:G16)</f>
        <v>5380818</v>
      </c>
      <c r="H17" s="95">
        <f>SUM(H13:H16)</f>
        <v>59010</v>
      </c>
      <c r="I17" s="155">
        <f>H17/G17*100</f>
        <v>1.0966734054190275</v>
      </c>
      <c r="J17" s="13"/>
      <c r="K17" s="24"/>
      <c r="L17" s="25"/>
      <c r="M17"/>
      <c r="N17" s="49"/>
      <c r="P17" s="49"/>
      <c r="Q17" s="49"/>
    </row>
    <row r="18" spans="2:17" ht="21" customHeight="1" x14ac:dyDescent="0.25">
      <c r="B18" s="359" t="s">
        <v>317</v>
      </c>
      <c r="C18" s="359"/>
      <c r="D18" s="95">
        <f>D12+D17</f>
        <v>34096088</v>
      </c>
      <c r="E18" s="95">
        <f>E12+E17</f>
        <v>1045616</v>
      </c>
      <c r="F18" s="155">
        <f t="shared" si="0"/>
        <v>3.0666743938483498</v>
      </c>
      <c r="G18" s="95">
        <f>G12+G17</f>
        <v>37704148</v>
      </c>
      <c r="H18" s="95">
        <f>H12+H17</f>
        <v>976038</v>
      </c>
      <c r="I18" s="155">
        <f>H18/G18*100</f>
        <v>2.5886753892436452</v>
      </c>
      <c r="J18" s="13"/>
      <c r="K18" s="24"/>
      <c r="L18" s="25"/>
      <c r="N18" s="13"/>
      <c r="P18" s="13"/>
      <c r="Q18" s="13"/>
    </row>
  </sheetData>
  <mergeCells count="8">
    <mergeCell ref="B4:I4"/>
    <mergeCell ref="B5:B6"/>
    <mergeCell ref="B12:C12"/>
    <mergeCell ref="B17:C17"/>
    <mergeCell ref="B18:C18"/>
    <mergeCell ref="C5:C6"/>
    <mergeCell ref="D5:F5"/>
    <mergeCell ref="G5:I5"/>
  </mergeCells>
  <pageMargins left="0.7" right="0.7" top="0.75" bottom="0.75" header="0.3" footer="0.3"/>
  <pageSetup scale="74" fitToHeight="0" orientation="landscape" r:id="rId1"/>
  <ignoredErrors>
    <ignoredError sqref="D12:E12 G12:H12" formulaRange="1"/>
    <ignoredError sqref="F13:F18" formula="1"/>
    <ignoredError sqref="F12" formula="1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Q28"/>
  <sheetViews>
    <sheetView workbookViewId="0">
      <selection activeCell="K8" sqref="K8"/>
    </sheetView>
  </sheetViews>
  <sheetFormatPr defaultRowHeight="15" x14ac:dyDescent="0.25"/>
  <cols>
    <col min="3" max="3" width="45.5703125" bestFit="1" customWidth="1"/>
    <col min="4" max="4" width="12.42578125" bestFit="1" customWidth="1"/>
    <col min="5" max="5" width="10.140625" bestFit="1" customWidth="1"/>
    <col min="7" max="7" width="11.28515625" bestFit="1" customWidth="1"/>
    <col min="8" max="8" width="10.140625" bestFit="1" customWidth="1"/>
    <col min="11" max="11" width="11.7109375" bestFit="1" customWidth="1"/>
    <col min="12" max="12" width="11.7109375" style="25" bestFit="1" customWidth="1"/>
    <col min="13" max="13" width="12.85546875" style="25" customWidth="1"/>
    <col min="14" max="14" width="10.140625" bestFit="1" customWidth="1"/>
  </cols>
  <sheetData>
    <row r="3" spans="2:17" ht="16.5" thickBot="1" x14ac:dyDescent="0.3">
      <c r="B3" s="50"/>
      <c r="C3" s="50"/>
      <c r="D3" s="71"/>
      <c r="E3" s="71"/>
      <c r="F3" s="71"/>
      <c r="G3" s="71"/>
      <c r="H3" s="157"/>
      <c r="I3" s="156" t="s">
        <v>274</v>
      </c>
    </row>
    <row r="4" spans="2:17" ht="24.95" customHeight="1" thickTop="1" x14ac:dyDescent="0.25">
      <c r="B4" s="368" t="s">
        <v>509</v>
      </c>
      <c r="C4" s="368"/>
      <c r="D4" s="368"/>
      <c r="E4" s="368"/>
      <c r="F4" s="368"/>
      <c r="G4" s="368"/>
      <c r="H4" s="368"/>
      <c r="I4" s="368"/>
    </row>
    <row r="5" spans="2:17" ht="15.75" x14ac:dyDescent="0.25">
      <c r="B5" s="365" t="s">
        <v>102</v>
      </c>
      <c r="C5" s="366" t="s">
        <v>58</v>
      </c>
      <c r="D5" s="366" t="s">
        <v>632</v>
      </c>
      <c r="E5" s="366"/>
      <c r="F5" s="366"/>
      <c r="G5" s="366" t="s">
        <v>778</v>
      </c>
      <c r="H5" s="366"/>
      <c r="I5" s="366"/>
    </row>
    <row r="6" spans="2:17" ht="15.75" x14ac:dyDescent="0.25">
      <c r="B6" s="365"/>
      <c r="C6" s="366"/>
      <c r="D6" s="87" t="s">
        <v>2</v>
      </c>
      <c r="E6" s="87" t="s">
        <v>318</v>
      </c>
      <c r="F6" s="87" t="s">
        <v>319</v>
      </c>
      <c r="G6" s="87" t="s">
        <v>2</v>
      </c>
      <c r="H6" s="87" t="s">
        <v>318</v>
      </c>
      <c r="I6" s="87" t="s">
        <v>319</v>
      </c>
    </row>
    <row r="7" spans="2:17" s="33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17" ht="20.100000000000001" customHeight="1" x14ac:dyDescent="0.25">
      <c r="B8" s="101" t="s">
        <v>259</v>
      </c>
      <c r="C8" s="56" t="s">
        <v>320</v>
      </c>
      <c r="D8" s="92">
        <v>27024199</v>
      </c>
      <c r="E8" s="92">
        <v>205884</v>
      </c>
      <c r="F8" s="93">
        <f>E8/D8*100</f>
        <v>0.76185051775262602</v>
      </c>
      <c r="G8" s="92">
        <v>29970532</v>
      </c>
      <c r="H8" s="92">
        <v>214065</v>
      </c>
      <c r="I8" s="93">
        <f>H8/G8*100</f>
        <v>0.71425158552407408</v>
      </c>
      <c r="J8" s="13"/>
      <c r="K8" s="22"/>
      <c r="L8" s="24"/>
      <c r="M8" s="24"/>
    </row>
    <row r="9" spans="2:17" ht="20.100000000000001" customHeight="1" x14ac:dyDescent="0.25">
      <c r="B9" s="101" t="s">
        <v>260</v>
      </c>
      <c r="C9" s="56" t="s">
        <v>321</v>
      </c>
      <c r="D9" s="92">
        <v>1606919</v>
      </c>
      <c r="E9" s="92">
        <v>175898</v>
      </c>
      <c r="F9" s="93">
        <f t="shared" ref="F9:F16" si="0">E9/D9*100</f>
        <v>10.946289140896337</v>
      </c>
      <c r="G9" s="92">
        <v>1728250</v>
      </c>
      <c r="H9" s="92">
        <v>181397</v>
      </c>
      <c r="I9" s="93">
        <f t="shared" ref="I9:I16" si="1">H9/G9*100</f>
        <v>10.495993056560105</v>
      </c>
      <c r="J9" s="13"/>
      <c r="K9" s="22"/>
      <c r="L9" s="24"/>
      <c r="M9" s="24"/>
      <c r="N9" s="13"/>
    </row>
    <row r="10" spans="2:17" ht="20.100000000000001" customHeight="1" x14ac:dyDescent="0.25">
      <c r="B10" s="101" t="s">
        <v>261</v>
      </c>
      <c r="C10" s="56" t="s">
        <v>322</v>
      </c>
      <c r="D10" s="92">
        <v>710959</v>
      </c>
      <c r="E10" s="92">
        <v>597376</v>
      </c>
      <c r="F10" s="93">
        <f t="shared" si="0"/>
        <v>84.023973253028657</v>
      </c>
      <c r="G10" s="92">
        <v>624548</v>
      </c>
      <c r="H10" s="92">
        <v>521566</v>
      </c>
      <c r="I10" s="93">
        <f t="shared" si="1"/>
        <v>83.510955122744761</v>
      </c>
      <c r="J10" s="13"/>
      <c r="K10" s="22"/>
      <c r="L10" s="24"/>
      <c r="M10" s="24"/>
      <c r="N10" s="13"/>
      <c r="P10" s="13"/>
      <c r="Q10" s="13"/>
    </row>
    <row r="11" spans="2:17" ht="20.100000000000001" customHeight="1" x14ac:dyDescent="0.25">
      <c r="B11" s="359" t="s">
        <v>771</v>
      </c>
      <c r="C11" s="359"/>
      <c r="D11" s="95">
        <f>SUM(D8:D10)</f>
        <v>29342077</v>
      </c>
      <c r="E11" s="95">
        <f>SUM(E8:E10)</f>
        <v>979158</v>
      </c>
      <c r="F11" s="155">
        <f t="shared" si="0"/>
        <v>3.337043931825276</v>
      </c>
      <c r="G11" s="95">
        <f>SUM(G8:G10)</f>
        <v>32323330</v>
      </c>
      <c r="H11" s="95">
        <f>SUM(H8:H10)</f>
        <v>917028</v>
      </c>
      <c r="I11" s="155">
        <f t="shared" si="1"/>
        <v>2.8370468017991959</v>
      </c>
      <c r="J11" s="13"/>
      <c r="K11" s="22"/>
      <c r="L11" s="24"/>
      <c r="M11" s="24"/>
      <c r="N11" s="13"/>
      <c r="P11" s="13"/>
      <c r="Q11" s="13"/>
    </row>
    <row r="12" spans="2:17" ht="20.100000000000001" customHeight="1" x14ac:dyDescent="0.25">
      <c r="B12" s="101" t="s">
        <v>262</v>
      </c>
      <c r="C12" s="56" t="s">
        <v>320</v>
      </c>
      <c r="D12" s="92">
        <v>4436310</v>
      </c>
      <c r="E12" s="92">
        <v>28350</v>
      </c>
      <c r="F12" s="93">
        <f>E12/D12*100</f>
        <v>0.63904461140001489</v>
      </c>
      <c r="G12" s="92">
        <v>5049378</v>
      </c>
      <c r="H12" s="92">
        <v>27636</v>
      </c>
      <c r="I12" s="93">
        <f>H12/G12*100</f>
        <v>0.5473149366119946</v>
      </c>
      <c r="J12" s="24"/>
      <c r="K12" s="22"/>
      <c r="L12" s="24"/>
      <c r="M12" s="24"/>
      <c r="N12" s="13"/>
      <c r="P12" s="13"/>
      <c r="Q12" s="13"/>
    </row>
    <row r="13" spans="2:17" ht="20.100000000000001" customHeight="1" x14ac:dyDescent="0.25">
      <c r="B13" s="101" t="s">
        <v>263</v>
      </c>
      <c r="C13" s="56" t="s">
        <v>321</v>
      </c>
      <c r="D13" s="92">
        <v>314227</v>
      </c>
      <c r="E13" s="92">
        <v>35750</v>
      </c>
      <c r="F13" s="93">
        <f t="shared" si="0"/>
        <v>11.377125453891614</v>
      </c>
      <c r="G13" s="92">
        <v>329287</v>
      </c>
      <c r="H13" s="136">
        <v>30198</v>
      </c>
      <c r="I13" s="93">
        <f t="shared" si="1"/>
        <v>9.1707234114921032</v>
      </c>
      <c r="J13" s="24"/>
      <c r="K13" s="22"/>
      <c r="L13" s="24"/>
      <c r="M13" s="24"/>
      <c r="N13" s="13"/>
      <c r="P13" s="13"/>
      <c r="Q13" s="13"/>
    </row>
    <row r="14" spans="2:17" ht="20.100000000000001" customHeight="1" x14ac:dyDescent="0.25">
      <c r="B14" s="101" t="s">
        <v>264</v>
      </c>
      <c r="C14" s="56" t="s">
        <v>322</v>
      </c>
      <c r="D14" s="92">
        <v>3474</v>
      </c>
      <c r="E14" s="92">
        <v>2358</v>
      </c>
      <c r="F14" s="93">
        <f t="shared" si="0"/>
        <v>67.875647668393782</v>
      </c>
      <c r="G14" s="92">
        <v>2153</v>
      </c>
      <c r="H14" s="92">
        <v>1176</v>
      </c>
      <c r="I14" s="93">
        <f>H14/G14*100</f>
        <v>54.621458430097533</v>
      </c>
      <c r="J14" s="24"/>
      <c r="K14" s="22"/>
      <c r="L14" s="24"/>
      <c r="M14" s="24"/>
      <c r="N14" s="13"/>
      <c r="P14" s="13"/>
      <c r="Q14" s="13"/>
    </row>
    <row r="15" spans="2:17" ht="20.100000000000001" customHeight="1" x14ac:dyDescent="0.25">
      <c r="B15" s="359" t="s">
        <v>772</v>
      </c>
      <c r="C15" s="359"/>
      <c r="D15" s="95">
        <f>SUM(D12:D14)</f>
        <v>4754011</v>
      </c>
      <c r="E15" s="95">
        <f t="shared" ref="E15" si="2">SUM(E12:E14)</f>
        <v>66458</v>
      </c>
      <c r="F15" s="155">
        <f t="shared" si="0"/>
        <v>1.3979353434394663</v>
      </c>
      <c r="G15" s="95">
        <f>SUM(G12:G14)</f>
        <v>5380818</v>
      </c>
      <c r="H15" s="95">
        <f>SUM(H12:H14)</f>
        <v>59010</v>
      </c>
      <c r="I15" s="155">
        <f t="shared" si="1"/>
        <v>1.0966734054190275</v>
      </c>
      <c r="J15" s="24"/>
      <c r="K15" s="22"/>
      <c r="L15" s="24"/>
      <c r="M15" s="24"/>
      <c r="N15" s="13"/>
      <c r="P15" s="13"/>
      <c r="Q15" s="13"/>
    </row>
    <row r="16" spans="2:17" ht="21" customHeight="1" x14ac:dyDescent="0.25">
      <c r="B16" s="359" t="s">
        <v>317</v>
      </c>
      <c r="C16" s="359"/>
      <c r="D16" s="131">
        <f>D11+D15</f>
        <v>34096088</v>
      </c>
      <c r="E16" s="131">
        <f>E11+E15</f>
        <v>1045616</v>
      </c>
      <c r="F16" s="155">
        <f t="shared" si="0"/>
        <v>3.0666743938483498</v>
      </c>
      <c r="G16" s="131">
        <f>G11+G15</f>
        <v>37704148</v>
      </c>
      <c r="H16" s="131">
        <f>H11+H15</f>
        <v>976038</v>
      </c>
      <c r="I16" s="155">
        <f t="shared" si="1"/>
        <v>2.5886753892436452</v>
      </c>
      <c r="J16" s="13"/>
      <c r="K16" s="22"/>
      <c r="L16" s="24"/>
      <c r="M16" s="24"/>
      <c r="N16" s="13"/>
      <c r="P16" s="13"/>
      <c r="Q16" s="13"/>
    </row>
    <row r="17" spans="4:11" x14ac:dyDescent="0.25">
      <c r="K17" s="24"/>
    </row>
    <row r="18" spans="4:11" x14ac:dyDescent="0.25">
      <c r="G18" s="22"/>
    </row>
    <row r="19" spans="4:11" x14ac:dyDescent="0.25">
      <c r="D19" s="13"/>
      <c r="E19" s="13"/>
      <c r="G19" s="22"/>
      <c r="H19" s="13"/>
    </row>
    <row r="20" spans="4:11" x14ac:dyDescent="0.25">
      <c r="D20" s="13"/>
      <c r="E20" s="13"/>
      <c r="F20" s="24"/>
      <c r="G20" s="24"/>
      <c r="H20" s="13"/>
      <c r="I20" s="13"/>
    </row>
    <row r="21" spans="4:11" x14ac:dyDescent="0.25">
      <c r="D21" s="13"/>
      <c r="E21" s="13"/>
      <c r="G21" s="22"/>
      <c r="H21" s="24"/>
    </row>
    <row r="22" spans="4:11" x14ac:dyDescent="0.25">
      <c r="D22" s="13"/>
      <c r="E22" s="13"/>
    </row>
    <row r="23" spans="4:11" x14ac:dyDescent="0.25">
      <c r="D23" s="13"/>
      <c r="E23" s="13"/>
    </row>
    <row r="24" spans="4:11" x14ac:dyDescent="0.25">
      <c r="D24" s="13"/>
      <c r="E24" s="13"/>
    </row>
    <row r="25" spans="4:11" x14ac:dyDescent="0.25">
      <c r="D25" s="13"/>
      <c r="E25" s="13"/>
    </row>
    <row r="26" spans="4:11" x14ac:dyDescent="0.25">
      <c r="D26" s="13"/>
      <c r="E26" s="13"/>
    </row>
    <row r="27" spans="4:11" x14ac:dyDescent="0.25">
      <c r="D27" s="13"/>
      <c r="E27" s="13"/>
    </row>
    <row r="28" spans="4:11" x14ac:dyDescent="0.25">
      <c r="D28" s="13"/>
      <c r="E28" s="13"/>
    </row>
  </sheetData>
  <mergeCells count="8">
    <mergeCell ref="B4:I4"/>
    <mergeCell ref="B5:B6"/>
    <mergeCell ref="B11:C11"/>
    <mergeCell ref="B15:C15"/>
    <mergeCell ref="B16:C16"/>
    <mergeCell ref="C5:C6"/>
    <mergeCell ref="D5:F5"/>
    <mergeCell ref="G5:I5"/>
  </mergeCells>
  <pageMargins left="0.7" right="0.7" top="0.75" bottom="0.75" header="0.3" footer="0.3"/>
  <pageSetup scale="82" fitToHeight="0" orientation="landscape" r:id="rId1"/>
  <ignoredErrors>
    <ignoredError sqref="D11:E16 G11:I11 G15:I16 I12 I13 I14" formulaRange="1"/>
    <ignoredError sqref="F11 F15:F16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M20"/>
  <sheetViews>
    <sheetView workbookViewId="0">
      <selection activeCell="H17" sqref="H17"/>
    </sheetView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1" width="10.7109375" bestFit="1" customWidth="1"/>
    <col min="12" max="13" width="10.140625" bestFit="1" customWidth="1"/>
  </cols>
  <sheetData>
    <row r="3" spans="2:13" ht="16.5" thickBot="1" x14ac:dyDescent="0.3">
      <c r="B3" s="50"/>
      <c r="C3" s="50"/>
      <c r="D3" s="71"/>
      <c r="E3" s="71"/>
      <c r="F3" s="71"/>
      <c r="G3" s="71"/>
      <c r="H3" s="156" t="s">
        <v>274</v>
      </c>
    </row>
    <row r="4" spans="2:13" ht="24.95" customHeight="1" thickTop="1" x14ac:dyDescent="0.25">
      <c r="B4" s="368" t="s">
        <v>510</v>
      </c>
      <c r="C4" s="368"/>
      <c r="D4" s="368"/>
      <c r="E4" s="368"/>
      <c r="F4" s="368"/>
      <c r="G4" s="368"/>
      <c r="H4" s="368"/>
    </row>
    <row r="5" spans="2:13" ht="15.75" x14ac:dyDescent="0.25">
      <c r="B5" s="365" t="s">
        <v>102</v>
      </c>
      <c r="C5" s="366" t="s">
        <v>42</v>
      </c>
      <c r="D5" s="366" t="s">
        <v>632</v>
      </c>
      <c r="E5" s="366"/>
      <c r="F5" s="366" t="s">
        <v>778</v>
      </c>
      <c r="G5" s="366"/>
      <c r="H5" s="87" t="s">
        <v>1</v>
      </c>
    </row>
    <row r="6" spans="2:13" ht="15.75" customHeight="1" x14ac:dyDescent="0.25">
      <c r="B6" s="365"/>
      <c r="C6" s="366"/>
      <c r="D6" s="87" t="s">
        <v>2</v>
      </c>
      <c r="E6" s="87" t="s">
        <v>20</v>
      </c>
      <c r="F6" s="87" t="s">
        <v>2</v>
      </c>
      <c r="G6" s="87" t="s">
        <v>20</v>
      </c>
      <c r="H6" s="120" t="s">
        <v>351</v>
      </c>
    </row>
    <row r="7" spans="2:13" s="34" customFormat="1" ht="15.75" customHeight="1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158">
        <v>7</v>
      </c>
    </row>
    <row r="8" spans="2:13" ht="15.75" x14ac:dyDescent="0.25">
      <c r="B8" s="90" t="s">
        <v>259</v>
      </c>
      <c r="C8" s="91" t="s">
        <v>43</v>
      </c>
      <c r="D8" s="92">
        <v>318550</v>
      </c>
      <c r="E8" s="93">
        <f>D8/D$15*100</f>
        <v>1.8227807365579149</v>
      </c>
      <c r="F8" s="144">
        <v>402332</v>
      </c>
      <c r="G8" s="93">
        <f>F8/F$15*100</f>
        <v>2.1063920327228649</v>
      </c>
      <c r="H8" s="94">
        <f>F8/D8*100</f>
        <v>126.30105164024485</v>
      </c>
      <c r="I8" s="13"/>
      <c r="J8" s="13"/>
      <c r="K8" s="24"/>
      <c r="L8" s="13"/>
      <c r="M8" s="13"/>
    </row>
    <row r="9" spans="2:13" ht="16.5" customHeight="1" x14ac:dyDescent="0.25">
      <c r="B9" s="90" t="s">
        <v>260</v>
      </c>
      <c r="C9" s="91" t="s">
        <v>44</v>
      </c>
      <c r="D9" s="92">
        <v>419948</v>
      </c>
      <c r="E9" s="93">
        <f t="shared" ref="E9:E14" si="0">D9/D$15*100</f>
        <v>2.402992072691958</v>
      </c>
      <c r="F9" s="144">
        <v>390770</v>
      </c>
      <c r="G9" s="93">
        <f t="shared" ref="G9:G14" si="1">F9/F$15*100</f>
        <v>2.0458596746644906</v>
      </c>
      <c r="H9" s="94">
        <f t="shared" ref="H9:H14" si="2">F9/D9*100</f>
        <v>93.051996913903622</v>
      </c>
      <c r="I9" s="13"/>
      <c r="J9" s="13"/>
      <c r="K9" s="24"/>
      <c r="L9" s="13"/>
      <c r="M9" s="13"/>
    </row>
    <row r="10" spans="2:13" ht="16.5" customHeight="1" x14ac:dyDescent="0.25">
      <c r="B10" s="90" t="s">
        <v>367</v>
      </c>
      <c r="C10" s="91" t="s">
        <v>117</v>
      </c>
      <c r="D10" s="92">
        <v>7537881</v>
      </c>
      <c r="E10" s="93">
        <f t="shared" si="0"/>
        <v>43.132645679692075</v>
      </c>
      <c r="F10" s="144">
        <v>8175099</v>
      </c>
      <c r="G10" s="93">
        <f t="shared" si="1"/>
        <v>42.800382272154991</v>
      </c>
      <c r="H10" s="94">
        <f t="shared" si="2"/>
        <v>108.45354284579447</v>
      </c>
      <c r="I10" s="13"/>
      <c r="J10" s="13"/>
      <c r="K10" s="24"/>
      <c r="L10" s="13"/>
      <c r="M10" s="13"/>
    </row>
    <row r="11" spans="2:13" ht="15.75" x14ac:dyDescent="0.25">
      <c r="B11" s="90" t="s">
        <v>262</v>
      </c>
      <c r="C11" s="91" t="s">
        <v>46</v>
      </c>
      <c r="D11" s="92">
        <v>351192</v>
      </c>
      <c r="E11" s="93">
        <f t="shared" si="0"/>
        <v>2.0095621171974485</v>
      </c>
      <c r="F11" s="144">
        <v>376339</v>
      </c>
      <c r="G11" s="93">
        <f t="shared" si="1"/>
        <v>1.9703067894248787</v>
      </c>
      <c r="H11" s="94">
        <f t="shared" si="2"/>
        <v>107.16047062575458</v>
      </c>
      <c r="I11" s="13"/>
      <c r="J11" s="13"/>
      <c r="K11" s="24"/>
      <c r="L11" s="24"/>
      <c r="M11" s="13"/>
    </row>
    <row r="12" spans="2:13" ht="15.75" x14ac:dyDescent="0.25">
      <c r="B12" s="90" t="s">
        <v>263</v>
      </c>
      <c r="C12" s="91" t="s">
        <v>118</v>
      </c>
      <c r="D12" s="92">
        <v>116365</v>
      </c>
      <c r="E12" s="93">
        <f t="shared" si="0"/>
        <v>0.6658542784792395</v>
      </c>
      <c r="F12" s="144">
        <v>195010</v>
      </c>
      <c r="G12" s="93">
        <f t="shared" si="1"/>
        <v>1.0209665408202329</v>
      </c>
      <c r="H12" s="94">
        <f t="shared" si="2"/>
        <v>167.58475486615393</v>
      </c>
      <c r="I12" s="13"/>
      <c r="J12" s="13"/>
      <c r="K12" s="24"/>
      <c r="L12" s="13"/>
      <c r="M12" s="13"/>
    </row>
    <row r="13" spans="2:13" ht="15.75" x14ac:dyDescent="0.25">
      <c r="B13" s="90" t="s">
        <v>264</v>
      </c>
      <c r="C13" s="91" t="s">
        <v>653</v>
      </c>
      <c r="D13" s="92">
        <v>18830</v>
      </c>
      <c r="E13" s="93">
        <f t="shared" si="0"/>
        <v>0.10774748475713557</v>
      </c>
      <c r="F13" s="144">
        <v>18280</v>
      </c>
      <c r="G13" s="93">
        <f t="shared" si="1"/>
        <v>9.5704160638910088E-2</v>
      </c>
      <c r="H13" s="94">
        <f t="shared" si="2"/>
        <v>97.079129049389266</v>
      </c>
      <c r="I13" s="13"/>
      <c r="J13" s="13"/>
      <c r="K13" s="24"/>
      <c r="L13" s="13"/>
      <c r="M13" s="24"/>
    </row>
    <row r="14" spans="2:13" ht="15.75" x14ac:dyDescent="0.25">
      <c r="B14" s="90" t="s">
        <v>265</v>
      </c>
      <c r="C14" s="91" t="s">
        <v>47</v>
      </c>
      <c r="D14" s="92">
        <v>8713280</v>
      </c>
      <c r="E14" s="93">
        <f t="shared" si="0"/>
        <v>49.858417630624224</v>
      </c>
      <c r="F14" s="144">
        <v>9542698</v>
      </c>
      <c r="G14" s="93">
        <f t="shared" si="1"/>
        <v>49.960388529573635</v>
      </c>
      <c r="H14" s="94">
        <f t="shared" si="2"/>
        <v>109.51901006280069</v>
      </c>
      <c r="I14" s="13"/>
      <c r="J14" s="13"/>
      <c r="K14" s="24"/>
      <c r="L14" s="24"/>
      <c r="M14" s="13"/>
    </row>
    <row r="15" spans="2:13" ht="15.75" x14ac:dyDescent="0.25">
      <c r="B15" s="366" t="s">
        <v>18</v>
      </c>
      <c r="C15" s="366"/>
      <c r="D15" s="95">
        <f t="shared" ref="D15:G15" si="3">SUM(D8:D14)</f>
        <v>17476046</v>
      </c>
      <c r="E15" s="96">
        <f t="shared" si="3"/>
        <v>100</v>
      </c>
      <c r="F15" s="95">
        <f t="shared" si="3"/>
        <v>19100528</v>
      </c>
      <c r="G15" s="96">
        <f t="shared" si="3"/>
        <v>100</v>
      </c>
      <c r="H15" s="96">
        <f>F15/D15*100</f>
        <v>109.29547793591297</v>
      </c>
      <c r="I15" s="13"/>
      <c r="J15" s="13"/>
      <c r="K15" s="24"/>
      <c r="L15" s="24"/>
      <c r="M15" s="13"/>
    </row>
    <row r="16" spans="2:13" x14ac:dyDescent="0.25">
      <c r="J16" s="13"/>
      <c r="K16" s="24"/>
    </row>
    <row r="17" spans="4:10" x14ac:dyDescent="0.25">
      <c r="D17" s="13"/>
      <c r="F17" s="13"/>
      <c r="G17" s="13"/>
      <c r="J17" s="24"/>
    </row>
    <row r="18" spans="4:10" x14ac:dyDescent="0.25">
      <c r="F18" s="13"/>
      <c r="H18" s="13"/>
    </row>
    <row r="19" spans="4:10" x14ac:dyDescent="0.25">
      <c r="D19" s="13"/>
      <c r="F19" s="13"/>
      <c r="G19" s="13"/>
      <c r="H19" s="13"/>
    </row>
    <row r="20" spans="4:10" x14ac:dyDescent="0.25">
      <c r="F20" s="24"/>
      <c r="H20" s="24"/>
    </row>
  </sheetData>
  <mergeCells count="6">
    <mergeCell ref="B4:H4"/>
    <mergeCell ref="B5:B6"/>
    <mergeCell ref="B15:C15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5:F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>
      <selection activeCell="I22" sqref="I22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50"/>
      <c r="C3" s="159"/>
      <c r="D3" s="71"/>
      <c r="E3" s="71"/>
      <c r="F3" s="71"/>
      <c r="G3" s="71"/>
      <c r="H3" s="71"/>
      <c r="I3" s="71"/>
      <c r="J3" s="71"/>
      <c r="K3" s="71"/>
      <c r="L3" s="156" t="s">
        <v>278</v>
      </c>
    </row>
    <row r="4" spans="2:16" ht="24.95" customHeight="1" thickTop="1" x14ac:dyDescent="0.25">
      <c r="B4" s="368" t="s">
        <v>511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2:16" ht="15.95" customHeight="1" x14ac:dyDescent="0.25">
      <c r="B5" s="365" t="s">
        <v>102</v>
      </c>
      <c r="C5" s="366" t="s">
        <v>42</v>
      </c>
      <c r="D5" s="366" t="s">
        <v>632</v>
      </c>
      <c r="E5" s="366"/>
      <c r="F5" s="366"/>
      <c r="G5" s="366" t="s">
        <v>778</v>
      </c>
      <c r="H5" s="366"/>
      <c r="I5" s="366"/>
      <c r="J5" s="366" t="s">
        <v>1</v>
      </c>
      <c r="K5" s="366"/>
      <c r="L5" s="366"/>
    </row>
    <row r="6" spans="2:16" ht="15.95" customHeight="1" x14ac:dyDescent="0.25">
      <c r="B6" s="365"/>
      <c r="C6" s="366"/>
      <c r="D6" s="366" t="s">
        <v>115</v>
      </c>
      <c r="E6" s="366" t="s">
        <v>116</v>
      </c>
      <c r="F6" s="366" t="s">
        <v>214</v>
      </c>
      <c r="G6" s="366" t="s">
        <v>115</v>
      </c>
      <c r="H6" s="366" t="s">
        <v>116</v>
      </c>
      <c r="I6" s="366" t="s">
        <v>214</v>
      </c>
      <c r="J6" s="372" t="s">
        <v>370</v>
      </c>
      <c r="K6" s="372" t="s">
        <v>353</v>
      </c>
      <c r="L6" s="372" t="s">
        <v>371</v>
      </c>
    </row>
    <row r="7" spans="2:16" ht="15.95" customHeight="1" x14ac:dyDescent="0.25">
      <c r="B7" s="365"/>
      <c r="C7" s="366"/>
      <c r="D7" s="366"/>
      <c r="E7" s="366"/>
      <c r="F7" s="366"/>
      <c r="G7" s="366"/>
      <c r="H7" s="366"/>
      <c r="I7" s="366"/>
      <c r="J7" s="372"/>
      <c r="K7" s="372"/>
      <c r="L7" s="372"/>
    </row>
    <row r="8" spans="2:16" x14ac:dyDescent="0.25">
      <c r="B8" s="88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  <c r="I8" s="89">
        <v>8</v>
      </c>
      <c r="J8" s="89">
        <v>9</v>
      </c>
      <c r="K8" s="89">
        <v>10</v>
      </c>
      <c r="L8" s="89">
        <v>11</v>
      </c>
    </row>
    <row r="9" spans="2:16" ht="15.95" customHeight="1" x14ac:dyDescent="0.25">
      <c r="B9" s="101" t="s">
        <v>259</v>
      </c>
      <c r="C9" s="91" t="s">
        <v>43</v>
      </c>
      <c r="D9" s="92">
        <v>2476</v>
      </c>
      <c r="E9" s="92">
        <v>316072</v>
      </c>
      <c r="F9" s="92">
        <v>2</v>
      </c>
      <c r="G9" s="92">
        <v>3546</v>
      </c>
      <c r="H9" s="92">
        <v>394654</v>
      </c>
      <c r="I9" s="92">
        <v>4132</v>
      </c>
      <c r="J9" s="97">
        <f>G9/D9*100</f>
        <v>143.21486268174476</v>
      </c>
      <c r="K9" s="97">
        <f>H9/E9*100</f>
        <v>124.86205674656408</v>
      </c>
      <c r="L9" s="97">
        <f>I9/F9*100</f>
        <v>206600</v>
      </c>
      <c r="N9" s="13"/>
      <c r="O9" s="13"/>
    </row>
    <row r="10" spans="2:16" ht="15.95" customHeight="1" x14ac:dyDescent="0.25">
      <c r="B10" s="101" t="s">
        <v>260</v>
      </c>
      <c r="C10" s="91" t="s">
        <v>44</v>
      </c>
      <c r="D10" s="92">
        <v>96430</v>
      </c>
      <c r="E10" s="92">
        <v>321742</v>
      </c>
      <c r="F10" s="92">
        <v>1776</v>
      </c>
      <c r="G10" s="92">
        <v>73614</v>
      </c>
      <c r="H10" s="92">
        <v>316410</v>
      </c>
      <c r="I10" s="92">
        <v>746</v>
      </c>
      <c r="J10" s="97">
        <f t="shared" ref="J10:L16" si="0">G10/D10*100</f>
        <v>76.339313491651978</v>
      </c>
      <c r="K10" s="97">
        <f t="shared" si="0"/>
        <v>98.342771537443042</v>
      </c>
      <c r="L10" s="97">
        <f t="shared" si="0"/>
        <v>42.004504504504503</v>
      </c>
      <c r="N10" s="13"/>
      <c r="O10" s="13"/>
      <c r="P10" s="13"/>
    </row>
    <row r="11" spans="2:16" ht="15.95" customHeight="1" x14ac:dyDescent="0.25">
      <c r="B11" s="101" t="s">
        <v>261</v>
      </c>
      <c r="C11" s="91" t="s">
        <v>368</v>
      </c>
      <c r="D11" s="92">
        <v>2863522</v>
      </c>
      <c r="E11" s="92">
        <v>4366660</v>
      </c>
      <c r="F11" s="92">
        <v>307699</v>
      </c>
      <c r="G11" s="92">
        <v>3227763</v>
      </c>
      <c r="H11" s="92">
        <v>4721349</v>
      </c>
      <c r="I11" s="92">
        <v>225987</v>
      </c>
      <c r="J11" s="97">
        <f t="shared" si="0"/>
        <v>112.72003497790483</v>
      </c>
      <c r="K11" s="97">
        <f t="shared" si="0"/>
        <v>108.12266125597138</v>
      </c>
      <c r="L11" s="97">
        <f>I11/F11*100</f>
        <v>73.444177589137439</v>
      </c>
      <c r="N11" s="13"/>
      <c r="O11" s="13"/>
      <c r="P11" s="13"/>
    </row>
    <row r="12" spans="2:16" ht="15.95" customHeight="1" x14ac:dyDescent="0.25">
      <c r="B12" s="101" t="s">
        <v>262</v>
      </c>
      <c r="C12" s="91" t="s">
        <v>46</v>
      </c>
      <c r="D12" s="92">
        <v>350249</v>
      </c>
      <c r="E12" s="92">
        <v>0</v>
      </c>
      <c r="F12" s="92">
        <v>943</v>
      </c>
      <c r="G12" s="92">
        <v>303378</v>
      </c>
      <c r="H12" s="92">
        <v>72387</v>
      </c>
      <c r="I12" s="92">
        <v>574</v>
      </c>
      <c r="J12" s="97">
        <f t="shared" si="0"/>
        <v>86.617806189311025</v>
      </c>
      <c r="K12" s="97" t="s">
        <v>82</v>
      </c>
      <c r="L12" s="97">
        <f>I12/F12*100</f>
        <v>60.869565217391312</v>
      </c>
      <c r="N12" s="13"/>
    </row>
    <row r="13" spans="2:16" ht="15.95" customHeight="1" x14ac:dyDescent="0.25">
      <c r="B13" s="101" t="s">
        <v>263</v>
      </c>
      <c r="C13" s="91" t="s">
        <v>369</v>
      </c>
      <c r="D13" s="92">
        <v>17639</v>
      </c>
      <c r="E13" s="92">
        <v>98726</v>
      </c>
      <c r="F13" s="92">
        <v>0</v>
      </c>
      <c r="G13" s="92">
        <v>28195</v>
      </c>
      <c r="H13" s="92">
        <v>166815</v>
      </c>
      <c r="I13" s="92">
        <v>0</v>
      </c>
      <c r="J13" s="97">
        <f t="shared" si="0"/>
        <v>159.84466239582741</v>
      </c>
      <c r="K13" s="97">
        <f t="shared" si="0"/>
        <v>168.96764783339748</v>
      </c>
      <c r="L13" s="97" t="s">
        <v>82</v>
      </c>
      <c r="N13" s="13"/>
      <c r="O13" s="13"/>
    </row>
    <row r="14" spans="2:16" ht="15.95" customHeight="1" x14ac:dyDescent="0.25">
      <c r="B14" s="101" t="s">
        <v>264</v>
      </c>
      <c r="C14" s="91" t="s">
        <v>653</v>
      </c>
      <c r="D14" s="92">
        <v>7449</v>
      </c>
      <c r="E14" s="92">
        <v>11160</v>
      </c>
      <c r="F14" s="144">
        <v>221</v>
      </c>
      <c r="G14" s="92">
        <v>9045</v>
      </c>
      <c r="H14" s="92">
        <v>9023</v>
      </c>
      <c r="I14" s="144">
        <v>212</v>
      </c>
      <c r="J14" s="97">
        <f t="shared" si="0"/>
        <v>121.42569472412403</v>
      </c>
      <c r="K14" s="97">
        <f t="shared" si="0"/>
        <v>80.851254480286741</v>
      </c>
      <c r="L14" s="97">
        <f t="shared" ref="L14" si="1">I14/F14*100</f>
        <v>95.927601809954751</v>
      </c>
      <c r="N14" s="13"/>
      <c r="O14" s="13"/>
      <c r="P14" s="13"/>
    </row>
    <row r="15" spans="2:16" ht="15.95" customHeight="1" x14ac:dyDescent="0.25">
      <c r="B15" s="101" t="s">
        <v>265</v>
      </c>
      <c r="C15" s="91" t="s">
        <v>47</v>
      </c>
      <c r="D15" s="92">
        <v>427814</v>
      </c>
      <c r="E15" s="92">
        <v>8099056</v>
      </c>
      <c r="F15" s="92">
        <v>186410</v>
      </c>
      <c r="G15" s="92">
        <v>389598</v>
      </c>
      <c r="H15" s="92">
        <v>8969096</v>
      </c>
      <c r="I15" s="92">
        <v>184004</v>
      </c>
      <c r="J15" s="97">
        <f t="shared" si="0"/>
        <v>91.067146002702103</v>
      </c>
      <c r="K15" s="97">
        <f t="shared" si="0"/>
        <v>110.7424865317637</v>
      </c>
      <c r="L15" s="97">
        <f t="shared" si="0"/>
        <v>98.709296711549811</v>
      </c>
      <c r="N15" s="13"/>
      <c r="O15" s="13"/>
    </row>
    <row r="16" spans="2:16" ht="20.100000000000001" customHeight="1" x14ac:dyDescent="0.25">
      <c r="B16" s="366" t="s">
        <v>18</v>
      </c>
      <c r="C16" s="366"/>
      <c r="D16" s="95">
        <f>SUM(D9:D15)</f>
        <v>3765579</v>
      </c>
      <c r="E16" s="95">
        <f>SUM(E9:E15)</f>
        <v>13213416</v>
      </c>
      <c r="F16" s="95">
        <f>SUM(F9:F15)</f>
        <v>497051</v>
      </c>
      <c r="G16" s="95">
        <f>SUM(G9:G15)</f>
        <v>4035139</v>
      </c>
      <c r="H16" s="95">
        <f t="shared" ref="H16:I16" si="2">SUM(H9:H15)</f>
        <v>14649734</v>
      </c>
      <c r="I16" s="95">
        <f t="shared" si="2"/>
        <v>415655</v>
      </c>
      <c r="J16" s="110">
        <f t="shared" si="0"/>
        <v>107.15852728093076</v>
      </c>
      <c r="K16" s="110">
        <f t="shared" si="0"/>
        <v>110.87014894558682</v>
      </c>
      <c r="L16" s="110">
        <f t="shared" si="0"/>
        <v>83.624215623748867</v>
      </c>
      <c r="N16" s="13"/>
      <c r="O16" s="13"/>
      <c r="P16" s="13"/>
    </row>
    <row r="17" spans="3:12" ht="15.75" x14ac:dyDescent="0.25">
      <c r="C17" s="6"/>
      <c r="D17" s="6"/>
      <c r="E17" s="6"/>
      <c r="F17" s="6"/>
      <c r="G17" s="6"/>
      <c r="H17" s="354"/>
      <c r="I17" s="354"/>
      <c r="J17" s="6"/>
      <c r="K17" s="6"/>
      <c r="L17" s="11"/>
    </row>
    <row r="18" spans="3:12" x14ac:dyDescent="0.25">
      <c r="D18" s="13"/>
      <c r="E18" s="13"/>
      <c r="F18" s="13"/>
      <c r="G18" s="13"/>
      <c r="H18" s="13"/>
      <c r="I18" s="13"/>
    </row>
    <row r="19" spans="3:12" x14ac:dyDescent="0.25">
      <c r="D19" s="24"/>
      <c r="E19" s="24"/>
      <c r="F19" s="24"/>
      <c r="G19" s="24"/>
      <c r="H19" s="24"/>
      <c r="I19" s="24"/>
    </row>
    <row r="20" spans="3:12" x14ac:dyDescent="0.25">
      <c r="I20" s="22"/>
    </row>
  </sheetData>
  <mergeCells count="16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  <mergeCell ref="D6:D7"/>
    <mergeCell ref="E6:E7"/>
    <mergeCell ref="G6:G7"/>
    <mergeCell ref="H6:H7"/>
  </mergeCells>
  <pageMargins left="0.7" right="0.7" top="0.75" bottom="0.75" header="0.3" footer="0.3"/>
  <pageSetup orientation="portrait" r:id="rId1"/>
  <ignoredErrors>
    <ignoredError sqref="D16:I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Q24"/>
  <sheetViews>
    <sheetView workbookViewId="0"/>
  </sheetViews>
  <sheetFormatPr defaultRowHeight="15" x14ac:dyDescent="0.25"/>
  <cols>
    <col min="2" max="2" width="8.140625" customWidth="1"/>
    <col min="3" max="3" width="27" customWidth="1"/>
    <col min="4" max="4" width="12.140625" customWidth="1"/>
    <col min="5" max="5" width="12.28515625" customWidth="1"/>
    <col min="7" max="7" width="12.42578125" customWidth="1"/>
    <col min="8" max="8" width="11.7109375" customWidth="1"/>
    <col min="11" max="11" width="11.85546875" style="38" bestFit="1" customWidth="1"/>
    <col min="12" max="12" width="12.5703125" customWidth="1"/>
    <col min="14" max="14" width="10.85546875" customWidth="1"/>
    <col min="16" max="16" width="10.140625" bestFit="1" customWidth="1"/>
  </cols>
  <sheetData>
    <row r="3" spans="2:17" ht="16.5" thickBot="1" x14ac:dyDescent="0.3">
      <c r="B3" s="50"/>
      <c r="C3" s="50"/>
      <c r="D3" s="71"/>
      <c r="E3" s="71"/>
      <c r="F3" s="71"/>
      <c r="G3" s="71"/>
      <c r="H3" s="71"/>
      <c r="I3" s="156" t="s">
        <v>274</v>
      </c>
    </row>
    <row r="4" spans="2:17" ht="24.95" customHeight="1" thickTop="1" x14ac:dyDescent="0.25">
      <c r="B4" s="368" t="s">
        <v>512</v>
      </c>
      <c r="C4" s="368"/>
      <c r="D4" s="368"/>
      <c r="E4" s="368"/>
      <c r="F4" s="368"/>
      <c r="G4" s="368"/>
      <c r="H4" s="368"/>
      <c r="I4" s="368"/>
    </row>
    <row r="5" spans="2:17" ht="15.75" x14ac:dyDescent="0.25">
      <c r="B5" s="373" t="s">
        <v>102</v>
      </c>
      <c r="C5" s="366" t="s">
        <v>58</v>
      </c>
      <c r="D5" s="366" t="s">
        <v>632</v>
      </c>
      <c r="E5" s="366"/>
      <c r="F5" s="366"/>
      <c r="G5" s="366" t="s">
        <v>778</v>
      </c>
      <c r="H5" s="366"/>
      <c r="I5" s="366"/>
    </row>
    <row r="6" spans="2:17" ht="15.75" x14ac:dyDescent="0.25">
      <c r="B6" s="373"/>
      <c r="C6" s="366"/>
      <c r="D6" s="87" t="s">
        <v>2</v>
      </c>
      <c r="E6" s="87" t="s">
        <v>318</v>
      </c>
      <c r="F6" s="87" t="s">
        <v>319</v>
      </c>
      <c r="G6" s="87" t="s">
        <v>2</v>
      </c>
      <c r="H6" s="87" t="s">
        <v>318</v>
      </c>
      <c r="I6" s="87" t="s">
        <v>319</v>
      </c>
    </row>
    <row r="7" spans="2:17" s="33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  <c r="K7" s="39"/>
    </row>
    <row r="8" spans="2:17" ht="16.5" customHeight="1" x14ac:dyDescent="0.25">
      <c r="B8" s="162"/>
      <c r="C8" s="123" t="s">
        <v>372</v>
      </c>
      <c r="D8" s="122"/>
      <c r="E8" s="122"/>
      <c r="F8" s="122"/>
      <c r="G8" s="122"/>
      <c r="H8" s="122"/>
      <c r="I8" s="122"/>
    </row>
    <row r="9" spans="2:17" ht="23.1" customHeight="1" x14ac:dyDescent="0.25">
      <c r="B9" s="105" t="s">
        <v>259</v>
      </c>
      <c r="C9" s="56" t="s">
        <v>320</v>
      </c>
      <c r="D9" s="99">
        <v>7458566</v>
      </c>
      <c r="E9" s="99">
        <v>93177</v>
      </c>
      <c r="F9" s="93">
        <f>E9/D9*100</f>
        <v>1.2492615872809867</v>
      </c>
      <c r="G9" s="99">
        <v>8243141</v>
      </c>
      <c r="H9" s="99">
        <v>90160</v>
      </c>
      <c r="I9" s="93">
        <f>H9/G9*100</f>
        <v>1.0937578284782463</v>
      </c>
      <c r="K9" s="24"/>
      <c r="L9" s="24"/>
      <c r="N9" s="13"/>
      <c r="P9" s="13"/>
      <c r="Q9" s="13"/>
    </row>
    <row r="10" spans="2:17" ht="23.1" customHeight="1" x14ac:dyDescent="0.25">
      <c r="B10" s="105" t="s">
        <v>260</v>
      </c>
      <c r="C10" s="56" t="s">
        <v>321</v>
      </c>
      <c r="D10" s="99">
        <v>954625</v>
      </c>
      <c r="E10" s="99">
        <v>107019</v>
      </c>
      <c r="F10" s="93">
        <f t="shared" ref="F10:F21" si="0">E10/D10*100</f>
        <v>11.210580070708394</v>
      </c>
      <c r="G10" s="99">
        <v>1066084</v>
      </c>
      <c r="H10" s="99">
        <v>119954</v>
      </c>
      <c r="I10" s="93">
        <f t="shared" ref="I10:I22" si="1">H10/G10*100</f>
        <v>11.251833814221019</v>
      </c>
      <c r="K10" s="24"/>
      <c r="L10" s="24"/>
      <c r="N10" s="13"/>
      <c r="P10" s="13"/>
      <c r="Q10" s="13"/>
    </row>
    <row r="11" spans="2:17" ht="23.1" customHeight="1" x14ac:dyDescent="0.25">
      <c r="B11" s="105" t="s">
        <v>261</v>
      </c>
      <c r="C11" s="56" t="s">
        <v>322</v>
      </c>
      <c r="D11" s="99">
        <v>349575</v>
      </c>
      <c r="E11" s="99">
        <v>290869</v>
      </c>
      <c r="F11" s="93">
        <f t="shared" si="0"/>
        <v>83.206464993206026</v>
      </c>
      <c r="G11" s="99">
        <v>248605</v>
      </c>
      <c r="H11" s="99">
        <v>213493</v>
      </c>
      <c r="I11" s="93">
        <f t="shared" si="1"/>
        <v>85.87639025763761</v>
      </c>
      <c r="K11" s="24"/>
      <c r="L11" s="24"/>
      <c r="N11" s="25"/>
      <c r="P11" s="13"/>
      <c r="Q11" s="13"/>
    </row>
    <row r="12" spans="2:17" ht="23.1" customHeight="1" x14ac:dyDescent="0.25">
      <c r="B12" s="359" t="s">
        <v>374</v>
      </c>
      <c r="C12" s="359"/>
      <c r="D12" s="131">
        <f>SUM(D9:D11)</f>
        <v>8762766</v>
      </c>
      <c r="E12" s="131">
        <f>SUM(E9:E11)</f>
        <v>491065</v>
      </c>
      <c r="F12" s="155">
        <f t="shared" si="0"/>
        <v>5.6039953594561354</v>
      </c>
      <c r="G12" s="131">
        <f>SUM(G9:G11)</f>
        <v>9557830</v>
      </c>
      <c r="H12" s="131">
        <f>SUM(H9:H11)</f>
        <v>423607</v>
      </c>
      <c r="I12" s="155">
        <f t="shared" si="1"/>
        <v>4.4320415826604993</v>
      </c>
      <c r="K12" s="24"/>
      <c r="L12" s="24"/>
      <c r="N12" s="25"/>
      <c r="P12" s="13"/>
      <c r="Q12" s="13"/>
    </row>
    <row r="13" spans="2:17" ht="19.5" customHeight="1" x14ac:dyDescent="0.25">
      <c r="B13" s="163"/>
      <c r="C13" s="54" t="s">
        <v>373</v>
      </c>
      <c r="D13" s="134"/>
      <c r="E13" s="134"/>
      <c r="F13" s="93"/>
      <c r="G13" s="134"/>
      <c r="H13" s="134"/>
      <c r="I13" s="93"/>
      <c r="K13" s="24"/>
      <c r="L13" s="24"/>
      <c r="N13" s="25"/>
    </row>
    <row r="14" spans="2:17" ht="20.25" customHeight="1" x14ac:dyDescent="0.25">
      <c r="B14" s="105" t="s">
        <v>262</v>
      </c>
      <c r="C14" s="56" t="s">
        <v>320</v>
      </c>
      <c r="D14" s="99">
        <v>7802520</v>
      </c>
      <c r="E14" s="99">
        <v>79519</v>
      </c>
      <c r="F14" s="93">
        <f t="shared" si="0"/>
        <v>1.0191450967123441</v>
      </c>
      <c r="G14" s="99">
        <v>8608635</v>
      </c>
      <c r="H14" s="99">
        <v>88783</v>
      </c>
      <c r="I14" s="93">
        <f t="shared" si="1"/>
        <v>1.0313249429206837</v>
      </c>
      <c r="K14" s="24"/>
      <c r="L14" s="24"/>
      <c r="N14" s="25"/>
      <c r="P14" s="13"/>
      <c r="Q14" s="13"/>
    </row>
    <row r="15" spans="2:17" ht="23.1" customHeight="1" x14ac:dyDescent="0.25">
      <c r="B15" s="105" t="s">
        <v>263</v>
      </c>
      <c r="C15" s="56" t="s">
        <v>321</v>
      </c>
      <c r="D15" s="99">
        <v>582534</v>
      </c>
      <c r="E15" s="99">
        <v>63195</v>
      </c>
      <c r="F15" s="93">
        <f t="shared" si="0"/>
        <v>10.848293833492981</v>
      </c>
      <c r="G15" s="99">
        <v>618813</v>
      </c>
      <c r="H15" s="136">
        <v>59208</v>
      </c>
      <c r="I15" s="93">
        <f t="shared" si="1"/>
        <v>9.567995501064134</v>
      </c>
      <c r="K15" s="24"/>
      <c r="L15" s="24"/>
      <c r="N15" s="25"/>
      <c r="P15" s="13"/>
      <c r="Q15" s="13"/>
    </row>
    <row r="16" spans="2:17" ht="23.1" customHeight="1" x14ac:dyDescent="0.25">
      <c r="B16" s="105" t="s">
        <v>264</v>
      </c>
      <c r="C16" s="56" t="s">
        <v>322</v>
      </c>
      <c r="D16" s="99">
        <v>328226</v>
      </c>
      <c r="E16" s="99">
        <v>275987</v>
      </c>
      <c r="F16" s="93">
        <f t="shared" si="0"/>
        <v>84.084441817528159</v>
      </c>
      <c r="G16" s="99">
        <v>315250</v>
      </c>
      <c r="H16" s="99">
        <v>261117</v>
      </c>
      <c r="I16" s="93">
        <f t="shared" si="1"/>
        <v>82.828548770816809</v>
      </c>
      <c r="K16" s="24"/>
      <c r="L16" s="24"/>
      <c r="N16" s="25"/>
      <c r="P16" s="13"/>
      <c r="Q16" s="13"/>
    </row>
    <row r="17" spans="2:17" ht="23.1" customHeight="1" x14ac:dyDescent="0.25">
      <c r="B17" s="359" t="s">
        <v>375</v>
      </c>
      <c r="C17" s="359"/>
      <c r="D17" s="131">
        <f>SUM(D14:D16)</f>
        <v>8713280</v>
      </c>
      <c r="E17" s="131">
        <f t="shared" ref="E17" si="2">SUM(E14:E16)</f>
        <v>418701</v>
      </c>
      <c r="F17" s="155">
        <f t="shared" si="0"/>
        <v>4.8053201549818212</v>
      </c>
      <c r="G17" s="131">
        <f>SUM(G14:G16)</f>
        <v>9542698</v>
      </c>
      <c r="H17" s="131">
        <f>SUM(H14:H16)</f>
        <v>409108</v>
      </c>
      <c r="I17" s="155">
        <f t="shared" si="1"/>
        <v>4.2871313752148508</v>
      </c>
      <c r="K17" s="24"/>
      <c r="L17" s="24"/>
      <c r="N17" s="25"/>
      <c r="P17" s="13"/>
      <c r="Q17" s="13"/>
    </row>
    <row r="18" spans="2:17" ht="16.5" customHeight="1" x14ac:dyDescent="0.25">
      <c r="B18" s="163"/>
      <c r="C18" s="164" t="s">
        <v>376</v>
      </c>
      <c r="D18" s="134"/>
      <c r="E18" s="134"/>
      <c r="F18" s="93"/>
      <c r="G18" s="134"/>
      <c r="H18" s="134"/>
      <c r="I18" s="93"/>
      <c r="K18" s="24"/>
      <c r="L18" s="24"/>
      <c r="N18" s="25"/>
    </row>
    <row r="19" spans="2:17" ht="23.1" customHeight="1" x14ac:dyDescent="0.25">
      <c r="B19" s="105" t="s">
        <v>265</v>
      </c>
      <c r="C19" s="165" t="s">
        <v>320</v>
      </c>
      <c r="D19" s="144">
        <f t="shared" ref="D19:E21" si="3">D9+D14</f>
        <v>15261086</v>
      </c>
      <c r="E19" s="144">
        <f t="shared" si="3"/>
        <v>172696</v>
      </c>
      <c r="F19" s="166">
        <f t="shared" si="0"/>
        <v>1.1316101619504666</v>
      </c>
      <c r="G19" s="144">
        <f t="shared" ref="G19:H21" si="4">G9+G14</f>
        <v>16851776</v>
      </c>
      <c r="H19" s="144">
        <f>H9+H14</f>
        <v>178943</v>
      </c>
      <c r="I19" s="166">
        <f>H19/G19*100</f>
        <v>1.0618643399959744</v>
      </c>
      <c r="J19" s="25"/>
      <c r="K19" s="24"/>
      <c r="L19" s="24"/>
      <c r="M19" s="13"/>
      <c r="N19" s="25"/>
      <c r="P19" s="13"/>
      <c r="Q19" s="13"/>
    </row>
    <row r="20" spans="2:17" ht="23.1" customHeight="1" x14ac:dyDescent="0.25">
      <c r="B20" s="105" t="s">
        <v>266</v>
      </c>
      <c r="C20" s="98" t="s">
        <v>321</v>
      </c>
      <c r="D20" s="144">
        <f t="shared" si="3"/>
        <v>1537159</v>
      </c>
      <c r="E20" s="144">
        <f t="shared" si="3"/>
        <v>170214</v>
      </c>
      <c r="F20" s="166">
        <f t="shared" si="0"/>
        <v>11.073285196911966</v>
      </c>
      <c r="G20" s="144">
        <f t="shared" si="4"/>
        <v>1684897</v>
      </c>
      <c r="H20" s="144">
        <f t="shared" si="4"/>
        <v>179162</v>
      </c>
      <c r="I20" s="166">
        <f>H20/G20*100</f>
        <v>10.633409638690081</v>
      </c>
      <c r="J20" s="25"/>
      <c r="K20" s="24"/>
      <c r="L20" s="24"/>
      <c r="M20" s="13"/>
      <c r="N20" s="25"/>
      <c r="P20" s="13"/>
      <c r="Q20" s="13"/>
    </row>
    <row r="21" spans="2:17" ht="23.1" customHeight="1" x14ac:dyDescent="0.25">
      <c r="B21" s="105" t="s">
        <v>267</v>
      </c>
      <c r="C21" s="98" t="s">
        <v>322</v>
      </c>
      <c r="D21" s="144">
        <f t="shared" si="3"/>
        <v>677801</v>
      </c>
      <c r="E21" s="144">
        <f t="shared" si="3"/>
        <v>566856</v>
      </c>
      <c r="F21" s="166">
        <f t="shared" si="0"/>
        <v>83.631626391817065</v>
      </c>
      <c r="G21" s="144">
        <f t="shared" si="4"/>
        <v>563855</v>
      </c>
      <c r="H21" s="144">
        <f t="shared" si="4"/>
        <v>474610</v>
      </c>
      <c r="I21" s="166">
        <f>H21/G21*100</f>
        <v>84.17234927419284</v>
      </c>
      <c r="J21" s="25"/>
      <c r="K21" s="24"/>
      <c r="L21" s="24"/>
      <c r="M21" s="13"/>
      <c r="N21" s="25"/>
      <c r="P21" s="13"/>
      <c r="Q21" s="13"/>
    </row>
    <row r="22" spans="2:17" ht="23.1" customHeight="1" x14ac:dyDescent="0.25">
      <c r="B22" s="365" t="s">
        <v>377</v>
      </c>
      <c r="C22" s="365"/>
      <c r="D22" s="160">
        <f>SUM(D19:D21)</f>
        <v>17476046</v>
      </c>
      <c r="E22" s="160">
        <f>SUM(E19:E21)</f>
        <v>909766</v>
      </c>
      <c r="F22" s="155">
        <f>E22/D22*100</f>
        <v>5.2057885404970898</v>
      </c>
      <c r="G22" s="160">
        <f>SUM(G19:G21)</f>
        <v>19100528</v>
      </c>
      <c r="H22" s="160">
        <f>SUM(H19:H21)</f>
        <v>832715</v>
      </c>
      <c r="I22" s="155">
        <f t="shared" si="1"/>
        <v>4.3596438800016415</v>
      </c>
      <c r="J22" s="25"/>
      <c r="K22" s="24"/>
      <c r="L22" s="24"/>
      <c r="M22" s="13"/>
      <c r="N22" s="25"/>
      <c r="P22" s="13"/>
      <c r="Q22" s="13"/>
    </row>
    <row r="23" spans="2:17" x14ac:dyDescent="0.25">
      <c r="K23" s="13"/>
      <c r="L23" s="13"/>
    </row>
    <row r="24" spans="2:17" x14ac:dyDescent="0.25">
      <c r="G24" s="13"/>
      <c r="H24" s="13"/>
    </row>
  </sheetData>
  <mergeCells count="8">
    <mergeCell ref="B4:I4"/>
    <mergeCell ref="B5:B6"/>
    <mergeCell ref="B12:C12"/>
    <mergeCell ref="B17:C17"/>
    <mergeCell ref="B22:C22"/>
    <mergeCell ref="C5:C6"/>
    <mergeCell ref="D5:F5"/>
    <mergeCell ref="G5:I5"/>
  </mergeCells>
  <pageMargins left="0.7" right="0.7" top="0.75" bottom="0.75" header="0.3" footer="0.3"/>
  <pageSetup scale="75" fitToHeight="0" orientation="landscape" r:id="rId1"/>
  <ignoredErrors>
    <ignoredError sqref="F12:F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0A61-181C-47A9-9191-94A7D67A363B}">
  <dimension ref="B3:N21"/>
  <sheetViews>
    <sheetView workbookViewId="0">
      <selection activeCell="J8" sqref="J8"/>
    </sheetView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1" width="10.7109375" bestFit="1" customWidth="1"/>
    <col min="12" max="12" width="10.140625" bestFit="1" customWidth="1"/>
    <col min="14" max="14" width="10.140625" bestFit="1" customWidth="1"/>
  </cols>
  <sheetData>
    <row r="3" spans="2:14" ht="16.5" thickBot="1" x14ac:dyDescent="0.3">
      <c r="B3" s="50"/>
      <c r="C3" s="50"/>
      <c r="D3" s="71"/>
      <c r="E3" s="71"/>
      <c r="F3" s="71"/>
      <c r="G3" s="71"/>
      <c r="H3" s="156" t="s">
        <v>274</v>
      </c>
    </row>
    <row r="4" spans="2:14" ht="16.5" thickTop="1" x14ac:dyDescent="0.25">
      <c r="B4" s="368" t="s">
        <v>672</v>
      </c>
      <c r="C4" s="368"/>
      <c r="D4" s="368"/>
      <c r="E4" s="368"/>
      <c r="F4" s="368"/>
      <c r="G4" s="368"/>
      <c r="H4" s="368"/>
    </row>
    <row r="5" spans="2:14" ht="15.75" x14ac:dyDescent="0.25">
      <c r="B5" s="365" t="s">
        <v>102</v>
      </c>
      <c r="C5" s="366" t="s">
        <v>663</v>
      </c>
      <c r="D5" s="366" t="s">
        <v>632</v>
      </c>
      <c r="E5" s="366"/>
      <c r="F5" s="366" t="s">
        <v>778</v>
      </c>
      <c r="G5" s="366"/>
      <c r="H5" s="87" t="s">
        <v>1</v>
      </c>
    </row>
    <row r="6" spans="2:14" ht="31.5" x14ac:dyDescent="0.25">
      <c r="B6" s="365"/>
      <c r="C6" s="366"/>
      <c r="D6" s="87" t="s">
        <v>2</v>
      </c>
      <c r="E6" s="87" t="s">
        <v>20</v>
      </c>
      <c r="F6" s="87" t="s">
        <v>2</v>
      </c>
      <c r="G6" s="87" t="s">
        <v>20</v>
      </c>
      <c r="H6" s="120" t="s">
        <v>351</v>
      </c>
    </row>
    <row r="7" spans="2:14" s="34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158">
        <v>7</v>
      </c>
    </row>
    <row r="8" spans="2:14" ht="15.75" x14ac:dyDescent="0.25">
      <c r="B8" s="90" t="s">
        <v>259</v>
      </c>
      <c r="C8" s="56" t="s">
        <v>664</v>
      </c>
      <c r="D8" s="92">
        <v>720896</v>
      </c>
      <c r="E8" s="93">
        <f>D8/D$16%</f>
        <v>10.539199490068917</v>
      </c>
      <c r="F8" s="144">
        <v>837197</v>
      </c>
      <c r="G8" s="93">
        <f>F8/F$16%</f>
        <v>11.398347533212851</v>
      </c>
      <c r="H8" s="94">
        <f>F8/D8*100</f>
        <v>116.13284024325283</v>
      </c>
      <c r="I8" s="13"/>
      <c r="J8" s="13"/>
      <c r="K8" s="24"/>
      <c r="L8" s="13"/>
      <c r="N8" s="13"/>
    </row>
    <row r="9" spans="2:14" ht="15.75" x14ac:dyDescent="0.25">
      <c r="B9" s="90" t="s">
        <v>260</v>
      </c>
      <c r="C9" s="56" t="s">
        <v>665</v>
      </c>
      <c r="D9" s="92">
        <v>15071</v>
      </c>
      <c r="E9" s="93">
        <f t="shared" ref="E9:E15" si="0">D9/D$16%</f>
        <v>0.22033174759580945</v>
      </c>
      <c r="F9" s="144">
        <v>17571</v>
      </c>
      <c r="G9" s="93">
        <f t="shared" ref="G9:G15" si="1">F9/F$16%</f>
        <v>0.23922728402763388</v>
      </c>
      <c r="H9" s="94">
        <f t="shared" ref="H9:H15" si="2">F9/D9*100</f>
        <v>116.58814942605002</v>
      </c>
      <c r="I9" s="13"/>
      <c r="J9" s="13"/>
      <c r="K9" s="24"/>
      <c r="L9" s="13"/>
      <c r="N9" s="13"/>
    </row>
    <row r="10" spans="2:14" ht="15.75" x14ac:dyDescent="0.25">
      <c r="B10" s="90" t="s">
        <v>367</v>
      </c>
      <c r="C10" s="56" t="s">
        <v>666</v>
      </c>
      <c r="D10" s="92">
        <v>5150</v>
      </c>
      <c r="E10" s="93">
        <f t="shared" si="0"/>
        <v>7.5290856619893751E-2</v>
      </c>
      <c r="F10" s="144">
        <v>5065</v>
      </c>
      <c r="G10" s="93">
        <f t="shared" si="1"/>
        <v>6.895943279266778E-2</v>
      </c>
      <c r="H10" s="94">
        <f t="shared" si="2"/>
        <v>98.349514563106794</v>
      </c>
      <c r="I10" s="13"/>
      <c r="J10" s="13"/>
      <c r="K10" s="24"/>
      <c r="L10" s="13"/>
      <c r="N10" s="13"/>
    </row>
    <row r="11" spans="2:14" ht="15.75" x14ac:dyDescent="0.25">
      <c r="B11" s="90" t="s">
        <v>262</v>
      </c>
      <c r="C11" s="56" t="s">
        <v>667</v>
      </c>
      <c r="D11" s="92">
        <v>5350118</v>
      </c>
      <c r="E11" s="93">
        <f t="shared" si="0"/>
        <v>78.216498492720916</v>
      </c>
      <c r="F11" s="144">
        <v>5658588</v>
      </c>
      <c r="G11" s="93">
        <f t="shared" si="1"/>
        <v>77.04106986917995</v>
      </c>
      <c r="H11" s="94">
        <f t="shared" si="2"/>
        <v>105.76566722453597</v>
      </c>
      <c r="I11" s="13"/>
      <c r="J11" s="13"/>
      <c r="K11" s="24"/>
      <c r="L11" s="24"/>
      <c r="N11" s="13"/>
    </row>
    <row r="12" spans="2:14" ht="15.75" x14ac:dyDescent="0.25">
      <c r="B12" s="90" t="s">
        <v>263</v>
      </c>
      <c r="C12" s="56" t="s">
        <v>668</v>
      </c>
      <c r="D12" s="92">
        <v>330374</v>
      </c>
      <c r="E12" s="93">
        <f t="shared" si="0"/>
        <v>4.8299303815418986</v>
      </c>
      <c r="F12" s="144">
        <v>291803</v>
      </c>
      <c r="G12" s="93">
        <f t="shared" si="1"/>
        <v>3.9728666075417252</v>
      </c>
      <c r="H12" s="94">
        <f t="shared" si="2"/>
        <v>88.325049792053861</v>
      </c>
      <c r="I12" s="13"/>
      <c r="J12" s="13"/>
      <c r="K12" s="24"/>
      <c r="L12" s="13"/>
      <c r="N12" s="13"/>
    </row>
    <row r="13" spans="2:14" ht="15.75" x14ac:dyDescent="0.25">
      <c r="B13" s="90" t="s">
        <v>264</v>
      </c>
      <c r="C13" s="56" t="s">
        <v>669</v>
      </c>
      <c r="D13" s="92">
        <v>246519</v>
      </c>
      <c r="E13" s="93">
        <f t="shared" si="0"/>
        <v>3.6040051811805025</v>
      </c>
      <c r="F13" s="144">
        <v>263670</v>
      </c>
      <c r="G13" s="93">
        <f t="shared" si="1"/>
        <v>3.5898388241742776</v>
      </c>
      <c r="H13" s="94">
        <f t="shared" si="2"/>
        <v>106.95727307022989</v>
      </c>
      <c r="I13" s="13"/>
      <c r="J13" s="13"/>
      <c r="K13" s="24"/>
      <c r="L13" s="13"/>
      <c r="N13" s="13"/>
    </row>
    <row r="14" spans="2:14" ht="31.5" x14ac:dyDescent="0.25">
      <c r="B14" s="90" t="s">
        <v>265</v>
      </c>
      <c r="C14" s="56" t="s">
        <v>670</v>
      </c>
      <c r="D14" s="92">
        <v>147982</v>
      </c>
      <c r="E14" s="93">
        <f t="shared" si="0"/>
        <v>2.1634352513252653</v>
      </c>
      <c r="F14" s="205">
        <v>223359</v>
      </c>
      <c r="G14" s="93">
        <f t="shared" si="1"/>
        <v>3.0410088744595232</v>
      </c>
      <c r="H14" s="94">
        <f t="shared" si="2"/>
        <v>150.93660039734561</v>
      </c>
      <c r="I14" s="13"/>
      <c r="J14" s="13"/>
      <c r="K14" s="24"/>
      <c r="L14" s="13"/>
      <c r="N14" s="13"/>
    </row>
    <row r="15" spans="2:14" ht="15.75" x14ac:dyDescent="0.25">
      <c r="B15" s="90" t="s">
        <v>266</v>
      </c>
      <c r="C15" s="56" t="s">
        <v>671</v>
      </c>
      <c r="D15" s="92">
        <v>24030</v>
      </c>
      <c r="E15" s="93">
        <f t="shared" si="0"/>
        <v>0.35130859894680522</v>
      </c>
      <c r="F15" s="144">
        <v>47645</v>
      </c>
      <c r="G15" s="93">
        <f t="shared" si="1"/>
        <v>0.64868157461138332</v>
      </c>
      <c r="H15" s="94">
        <f t="shared" si="2"/>
        <v>198.2729920932168</v>
      </c>
      <c r="I15" s="13"/>
      <c r="J15" s="13"/>
      <c r="K15" s="24"/>
      <c r="L15" s="13"/>
      <c r="N15" s="13"/>
    </row>
    <row r="16" spans="2:14" ht="15.75" x14ac:dyDescent="0.25">
      <c r="B16" s="366" t="s">
        <v>18</v>
      </c>
      <c r="C16" s="366"/>
      <c r="D16" s="95">
        <f t="shared" ref="D16:G16" si="3">SUM(D8:D15)</f>
        <v>6840140</v>
      </c>
      <c r="E16" s="96">
        <f>SUM(E8:E15)</f>
        <v>100</v>
      </c>
      <c r="F16" s="95">
        <f t="shared" si="3"/>
        <v>7344898</v>
      </c>
      <c r="G16" s="96">
        <f t="shared" si="3"/>
        <v>100.00000000000001</v>
      </c>
      <c r="H16" s="96">
        <f>F16/D16*100</f>
        <v>107.37935188461054</v>
      </c>
      <c r="I16" s="13"/>
      <c r="J16" s="13"/>
      <c r="K16" s="24"/>
      <c r="L16" s="24"/>
      <c r="N16" s="13"/>
    </row>
    <row r="17" spans="4:11" x14ac:dyDescent="0.25">
      <c r="J17" s="13"/>
      <c r="K17" s="13"/>
    </row>
    <row r="18" spans="4:11" x14ac:dyDescent="0.25">
      <c r="D18" s="13"/>
      <c r="F18" s="13"/>
      <c r="G18" s="13"/>
      <c r="J18" s="24"/>
    </row>
    <row r="20" spans="4:11" x14ac:dyDescent="0.25">
      <c r="F20" s="13"/>
      <c r="G20" s="13"/>
    </row>
    <row r="21" spans="4:11" x14ac:dyDescent="0.25">
      <c r="F21" s="24"/>
    </row>
  </sheetData>
  <mergeCells count="6">
    <mergeCell ref="B16:C16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6:F16" formulaRange="1"/>
  </ignoredError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H21"/>
  <sheetViews>
    <sheetView workbookViewId="0">
      <selection activeCell="F7" sqref="F7"/>
    </sheetView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7" width="10.140625" bestFit="1" customWidth="1"/>
  </cols>
  <sheetData>
    <row r="2" spans="2:8" ht="15.75" x14ac:dyDescent="0.25">
      <c r="C2" s="9"/>
      <c r="D2" s="4"/>
      <c r="E2" s="10"/>
    </row>
    <row r="3" spans="2:8" ht="16.5" thickBot="1" x14ac:dyDescent="0.3">
      <c r="B3" s="50"/>
      <c r="C3" s="50"/>
      <c r="D3" s="50"/>
      <c r="E3" s="81" t="s">
        <v>458</v>
      </c>
    </row>
    <row r="4" spans="2:8" ht="24.95" customHeight="1" thickTop="1" x14ac:dyDescent="0.25">
      <c r="B4" s="368" t="s">
        <v>676</v>
      </c>
      <c r="C4" s="368"/>
      <c r="D4" s="368"/>
      <c r="E4" s="368"/>
    </row>
    <row r="5" spans="2:8" ht="20.100000000000001" customHeight="1" x14ac:dyDescent="0.25">
      <c r="B5" s="121" t="s">
        <v>102</v>
      </c>
      <c r="C5" s="87" t="s">
        <v>58</v>
      </c>
      <c r="D5" s="87" t="s">
        <v>673</v>
      </c>
      <c r="E5" s="87" t="s">
        <v>780</v>
      </c>
    </row>
    <row r="6" spans="2:8" s="33" customFormat="1" ht="15.75" customHeight="1" x14ac:dyDescent="0.2">
      <c r="B6" s="88">
        <v>1</v>
      </c>
      <c r="C6" s="89">
        <v>2</v>
      </c>
      <c r="D6" s="158">
        <v>3</v>
      </c>
      <c r="E6" s="89">
        <v>4</v>
      </c>
    </row>
    <row r="7" spans="2:8" ht="15.75" x14ac:dyDescent="0.25">
      <c r="B7" s="55" t="s">
        <v>259</v>
      </c>
      <c r="C7" s="56" t="s">
        <v>461</v>
      </c>
      <c r="D7" s="61">
        <v>2.095342466910509</v>
      </c>
      <c r="E7" s="61">
        <v>1.6621746563625379</v>
      </c>
      <c r="G7" s="13"/>
      <c r="H7" s="25"/>
    </row>
    <row r="8" spans="2:8" ht="15.75" x14ac:dyDescent="0.25">
      <c r="B8" s="55" t="s">
        <v>260</v>
      </c>
      <c r="C8" s="56" t="s">
        <v>462</v>
      </c>
      <c r="D8" s="61">
        <v>83.945450448117597</v>
      </c>
      <c r="E8" s="61">
        <v>83.411998608597969</v>
      </c>
      <c r="G8" s="13"/>
      <c r="H8" s="25"/>
    </row>
    <row r="9" spans="2:8" ht="15.75" x14ac:dyDescent="0.25">
      <c r="B9" s="55" t="s">
        <v>261</v>
      </c>
      <c r="C9" s="56" t="s">
        <v>460</v>
      </c>
      <c r="D9" s="61">
        <v>3.0666743938483498</v>
      </c>
      <c r="E9" s="61">
        <v>2.5887001849672102</v>
      </c>
      <c r="G9" s="13"/>
      <c r="H9" s="25"/>
    </row>
    <row r="10" spans="2:8" ht="15.75" x14ac:dyDescent="0.25">
      <c r="B10" s="55" t="s">
        <v>262</v>
      </c>
      <c r="C10" s="162" t="s">
        <v>441</v>
      </c>
      <c r="D10" s="61">
        <v>3.8784574039230617</v>
      </c>
      <c r="E10" s="61">
        <v>2.9520643718195911</v>
      </c>
      <c r="G10" s="13"/>
      <c r="H10" s="25"/>
    </row>
    <row r="11" spans="2:8" ht="15.75" x14ac:dyDescent="0.25">
      <c r="B11" s="55" t="s">
        <v>263</v>
      </c>
      <c r="C11" s="56" t="s">
        <v>463</v>
      </c>
      <c r="D11" s="61">
        <v>83.631626391817065</v>
      </c>
      <c r="E11" s="61">
        <v>84.172666974071575</v>
      </c>
      <c r="G11" s="13"/>
      <c r="H11" s="25"/>
    </row>
    <row r="12" spans="2:8" ht="15.75" x14ac:dyDescent="0.25">
      <c r="B12" s="55" t="s">
        <v>264</v>
      </c>
      <c r="C12" s="56" t="s">
        <v>442</v>
      </c>
      <c r="D12" s="61">
        <v>5.2057942626152389</v>
      </c>
      <c r="E12" s="61">
        <v>4.3596691442939912</v>
      </c>
      <c r="G12" s="13"/>
      <c r="H12" s="25"/>
    </row>
    <row r="13" spans="2:8" ht="15.75" x14ac:dyDescent="0.25">
      <c r="B13" s="55" t="s">
        <v>265</v>
      </c>
      <c r="C13" s="56" t="s">
        <v>443</v>
      </c>
      <c r="D13" s="61">
        <v>9.834955973079329E-2</v>
      </c>
      <c r="E13" s="61">
        <v>0.17124432199888298</v>
      </c>
      <c r="G13" s="22"/>
      <c r="H13" s="25"/>
    </row>
    <row r="14" spans="2:8" ht="15.75" x14ac:dyDescent="0.25">
      <c r="B14" s="55" t="s">
        <v>266</v>
      </c>
      <c r="C14" s="56" t="s">
        <v>674</v>
      </c>
      <c r="D14" s="61">
        <v>16.35353797342373</v>
      </c>
      <c r="E14" s="61">
        <v>12.267942454645894</v>
      </c>
      <c r="G14" s="22"/>
      <c r="H14" s="25"/>
    </row>
    <row r="15" spans="2:8" ht="15.75" x14ac:dyDescent="0.25">
      <c r="B15" s="55" t="s">
        <v>267</v>
      </c>
      <c r="C15" s="56" t="s">
        <v>675</v>
      </c>
      <c r="D15" s="61">
        <v>3.1</v>
      </c>
      <c r="E15" s="61">
        <v>2.1653229993720817</v>
      </c>
      <c r="G15" s="22"/>
      <c r="H15" s="25"/>
    </row>
    <row r="16" spans="2:8" ht="15.75" x14ac:dyDescent="0.25">
      <c r="B16" s="55" t="s">
        <v>268</v>
      </c>
      <c r="C16" s="56" t="s">
        <v>444</v>
      </c>
      <c r="D16" s="61">
        <v>2.8</v>
      </c>
      <c r="E16" s="61">
        <v>2.1761488109336429</v>
      </c>
      <c r="H16" s="25"/>
    </row>
    <row r="18" spans="2:2" x14ac:dyDescent="0.25">
      <c r="B18" s="168" t="s">
        <v>445</v>
      </c>
    </row>
    <row r="21" spans="2:2" ht="16.5" customHeight="1" x14ac:dyDescent="0.25"/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>
      <selection activeCell="G20" sqref="G20"/>
    </sheetView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66"/>
    </row>
    <row r="4" spans="2:15" ht="15.75" thickBot="1" x14ac:dyDescent="0.3">
      <c r="B4" s="50"/>
      <c r="C4" s="50"/>
      <c r="D4" s="50"/>
      <c r="E4" s="50"/>
      <c r="F4" s="50"/>
      <c r="G4" s="50"/>
    </row>
    <row r="5" spans="2:15" ht="24.95" customHeight="1" thickTop="1" x14ac:dyDescent="0.25">
      <c r="B5" s="361" t="s">
        <v>496</v>
      </c>
      <c r="C5" s="361"/>
      <c r="D5" s="361"/>
      <c r="E5" s="361"/>
      <c r="F5" s="361"/>
      <c r="G5" s="361"/>
    </row>
    <row r="6" spans="2:15" ht="46.5" customHeight="1" x14ac:dyDescent="0.25">
      <c r="B6" s="52" t="s">
        <v>102</v>
      </c>
      <c r="C6" s="53" t="s">
        <v>58</v>
      </c>
      <c r="D6" s="53" t="s">
        <v>352</v>
      </c>
      <c r="E6" s="53" t="s">
        <v>256</v>
      </c>
      <c r="F6" s="53" t="s">
        <v>257</v>
      </c>
      <c r="G6" s="53" t="s">
        <v>258</v>
      </c>
    </row>
    <row r="7" spans="2:15" ht="15" customHeight="1" x14ac:dyDescent="0.25">
      <c r="B7" s="362" t="s">
        <v>632</v>
      </c>
      <c r="C7" s="362"/>
      <c r="D7" s="54"/>
      <c r="E7" s="54"/>
      <c r="F7" s="54"/>
      <c r="G7" s="54"/>
    </row>
    <row r="8" spans="2:15" ht="15.75" x14ac:dyDescent="0.25">
      <c r="B8" s="55" t="s">
        <v>259</v>
      </c>
      <c r="C8" s="56" t="s">
        <v>439</v>
      </c>
      <c r="D8" s="57">
        <v>392</v>
      </c>
      <c r="E8" s="57">
        <v>108</v>
      </c>
      <c r="F8" s="58">
        <v>26928</v>
      </c>
      <c r="G8" s="58">
        <v>1299</v>
      </c>
      <c r="J8" s="345"/>
      <c r="K8" s="345"/>
      <c r="L8" s="345"/>
      <c r="M8" s="345"/>
    </row>
    <row r="9" spans="2:15" ht="15.75" x14ac:dyDescent="0.25">
      <c r="B9" s="55" t="s">
        <v>459</v>
      </c>
      <c r="C9" s="56" t="s">
        <v>440</v>
      </c>
      <c r="D9" s="57">
        <v>15</v>
      </c>
      <c r="E9" s="57">
        <v>11</v>
      </c>
      <c r="F9" s="57">
        <v>452</v>
      </c>
      <c r="G9" s="57">
        <v>59</v>
      </c>
      <c r="J9" s="345"/>
      <c r="K9" s="345"/>
      <c r="L9" s="345"/>
      <c r="M9" s="345"/>
      <c r="O9" s="13"/>
    </row>
    <row r="10" spans="2:15" ht="15.75" x14ac:dyDescent="0.25">
      <c r="B10" s="359" t="s">
        <v>18</v>
      </c>
      <c r="C10" s="359"/>
      <c r="D10" s="59">
        <f>D8+D9</f>
        <v>407</v>
      </c>
      <c r="E10" s="59">
        <f t="shared" ref="E10:G10" si="0">E8+E9</f>
        <v>119</v>
      </c>
      <c r="F10" s="59">
        <f t="shared" si="0"/>
        <v>27380</v>
      </c>
      <c r="G10" s="59">
        <f t="shared" si="0"/>
        <v>1358</v>
      </c>
      <c r="J10" s="345"/>
      <c r="K10" s="345"/>
      <c r="L10" s="345"/>
      <c r="M10" s="345"/>
    </row>
    <row r="11" spans="2:15" ht="15" customHeight="1" x14ac:dyDescent="0.25">
      <c r="B11" s="362" t="s">
        <v>778</v>
      </c>
      <c r="C11" s="362"/>
      <c r="D11" s="172"/>
      <c r="E11" s="172"/>
      <c r="F11" s="172"/>
      <c r="G11" s="172"/>
      <c r="J11" s="345"/>
      <c r="K11" s="345"/>
      <c r="L11" s="346"/>
      <c r="M11" s="345"/>
      <c r="O11" s="13"/>
    </row>
    <row r="12" spans="2:15" ht="15.75" x14ac:dyDescent="0.25">
      <c r="B12" s="55" t="s">
        <v>259</v>
      </c>
      <c r="C12" s="56" t="s">
        <v>439</v>
      </c>
      <c r="D12" s="58">
        <v>391</v>
      </c>
      <c r="E12" s="58">
        <v>114</v>
      </c>
      <c r="F12" s="58">
        <v>26896</v>
      </c>
      <c r="G12" s="58">
        <v>1326</v>
      </c>
      <c r="J12" s="345"/>
      <c r="K12" s="345"/>
      <c r="L12" s="345"/>
      <c r="M12" s="345"/>
    </row>
    <row r="13" spans="2:15" ht="15.75" x14ac:dyDescent="0.25">
      <c r="B13" s="55" t="s">
        <v>260</v>
      </c>
      <c r="C13" s="56" t="s">
        <v>440</v>
      </c>
      <c r="D13" s="58">
        <v>19</v>
      </c>
      <c r="E13" s="58">
        <v>11</v>
      </c>
      <c r="F13" s="58">
        <v>516</v>
      </c>
      <c r="G13" s="58">
        <v>43</v>
      </c>
      <c r="J13" s="345"/>
      <c r="K13" s="345"/>
      <c r="L13" s="345"/>
      <c r="M13" s="345"/>
      <c r="O13" s="13"/>
    </row>
    <row r="14" spans="2:15" ht="15.75" x14ac:dyDescent="0.25">
      <c r="B14" s="359" t="s">
        <v>18</v>
      </c>
      <c r="C14" s="359"/>
      <c r="D14" s="59">
        <f>D12+D13</f>
        <v>410</v>
      </c>
      <c r="E14" s="59">
        <f t="shared" ref="E14:G14" si="1">E12+E13</f>
        <v>125</v>
      </c>
      <c r="F14" s="59">
        <f t="shared" si="1"/>
        <v>27412</v>
      </c>
      <c r="G14" s="59">
        <f t="shared" si="1"/>
        <v>1369</v>
      </c>
      <c r="J14" s="345"/>
      <c r="K14" s="345"/>
      <c r="L14" s="345"/>
      <c r="M14" s="345"/>
      <c r="O14" s="13"/>
    </row>
    <row r="15" spans="2:15" x14ac:dyDescent="0.25">
      <c r="D15" s="13"/>
      <c r="E15" s="13"/>
      <c r="F15" s="13"/>
      <c r="G15" s="13"/>
      <c r="J15" s="345"/>
      <c r="K15" s="345"/>
      <c r="L15" s="345"/>
      <c r="M15" s="345"/>
    </row>
    <row r="16" spans="2:15" x14ac:dyDescent="0.25">
      <c r="J16" s="347"/>
      <c r="K16" s="348"/>
      <c r="L16" s="348"/>
      <c r="M16" s="348"/>
      <c r="O16" s="13"/>
    </row>
    <row r="17" spans="6:15" x14ac:dyDescent="0.25">
      <c r="F17" s="13"/>
      <c r="G17" s="13"/>
      <c r="J17" s="345"/>
      <c r="K17" s="345"/>
      <c r="L17" s="345"/>
      <c r="M17" s="345"/>
      <c r="O17" s="13"/>
    </row>
    <row r="18" spans="6:15" x14ac:dyDescent="0.25">
      <c r="J18" s="345"/>
      <c r="K18" s="345"/>
      <c r="L18" s="346"/>
      <c r="M18" s="345"/>
      <c r="O18" s="13"/>
    </row>
    <row r="19" spans="6:15" x14ac:dyDescent="0.25">
      <c r="J19" s="345"/>
      <c r="K19" s="345"/>
      <c r="L19" s="345"/>
      <c r="M19" s="345"/>
    </row>
    <row r="20" spans="6:15" x14ac:dyDescent="0.25">
      <c r="J20" s="345"/>
      <c r="K20" s="345"/>
      <c r="L20" s="346"/>
      <c r="M20" s="345"/>
    </row>
    <row r="21" spans="6:15" x14ac:dyDescent="0.25">
      <c r="J21" s="347"/>
      <c r="K21" s="348"/>
      <c r="L21" s="349"/>
      <c r="M21" s="349"/>
    </row>
    <row r="22" spans="6:15" x14ac:dyDescent="0.25">
      <c r="O22" s="13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J11"/>
  <sheetViews>
    <sheetView workbookViewId="0">
      <selection activeCell="M19" sqref="M19"/>
    </sheetView>
  </sheetViews>
  <sheetFormatPr defaultRowHeight="15" x14ac:dyDescent="0.25"/>
  <cols>
    <col min="3" max="3" width="17.140625" customWidth="1"/>
    <col min="4" max="4" width="16.7109375" customWidth="1"/>
    <col min="5" max="5" width="13.42578125" customWidth="1"/>
    <col min="6" max="6" width="18.140625" customWidth="1"/>
    <col min="7" max="7" width="10.7109375" customWidth="1"/>
  </cols>
  <sheetData>
    <row r="2" spans="2:10" ht="15.75" x14ac:dyDescent="0.25">
      <c r="C2" s="2"/>
      <c r="D2" s="2"/>
      <c r="E2" s="2"/>
      <c r="F2" s="2"/>
      <c r="G2" s="2"/>
    </row>
    <row r="3" spans="2:10" ht="16.5" thickBot="1" x14ac:dyDescent="0.3">
      <c r="B3" s="50"/>
      <c r="C3" s="169" t="s">
        <v>127</v>
      </c>
      <c r="D3" s="170"/>
      <c r="E3" s="170"/>
      <c r="F3" s="170"/>
      <c r="G3" s="81" t="s">
        <v>277</v>
      </c>
    </row>
    <row r="4" spans="2:10" ht="24.95" customHeight="1" thickTop="1" x14ac:dyDescent="0.25">
      <c r="B4" s="368" t="s">
        <v>677</v>
      </c>
      <c r="C4" s="368"/>
      <c r="D4" s="368"/>
      <c r="E4" s="368"/>
      <c r="F4" s="368"/>
      <c r="G4" s="368"/>
    </row>
    <row r="5" spans="2:10" ht="15.75" x14ac:dyDescent="0.25">
      <c r="B5" s="369" t="s">
        <v>102</v>
      </c>
      <c r="C5" s="366" t="s">
        <v>114</v>
      </c>
      <c r="D5" s="366" t="s">
        <v>781</v>
      </c>
      <c r="E5" s="366"/>
      <c r="F5" s="366" t="s">
        <v>782</v>
      </c>
      <c r="G5" s="366"/>
    </row>
    <row r="6" spans="2:10" ht="31.5" customHeight="1" x14ac:dyDescent="0.25">
      <c r="B6" s="369"/>
      <c r="C6" s="366"/>
      <c r="D6" s="87" t="s">
        <v>122</v>
      </c>
      <c r="E6" s="87" t="s">
        <v>123</v>
      </c>
      <c r="F6" s="87" t="s">
        <v>124</v>
      </c>
      <c r="G6" s="87" t="s">
        <v>27</v>
      </c>
    </row>
    <row r="7" spans="2:10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</row>
    <row r="8" spans="2:10" ht="15.75" x14ac:dyDescent="0.25">
      <c r="B8" s="163" t="s">
        <v>259</v>
      </c>
      <c r="C8" s="102" t="s">
        <v>126</v>
      </c>
      <c r="D8" s="92">
        <v>516541</v>
      </c>
      <c r="E8" s="104">
        <v>13</v>
      </c>
      <c r="F8" s="92">
        <v>592819</v>
      </c>
      <c r="G8" s="104">
        <v>13</v>
      </c>
      <c r="I8" s="13"/>
    </row>
    <row r="9" spans="2:10" ht="15.75" x14ac:dyDescent="0.25">
      <c r="B9" s="163" t="s">
        <v>260</v>
      </c>
      <c r="C9" s="102" t="s">
        <v>125</v>
      </c>
      <c r="D9" s="92">
        <v>0</v>
      </c>
      <c r="E9" s="104">
        <v>0</v>
      </c>
      <c r="F9" s="92">
        <v>0</v>
      </c>
      <c r="G9" s="104">
        <v>0</v>
      </c>
      <c r="I9" s="13"/>
    </row>
    <row r="10" spans="2:10" ht="20.100000000000001" customHeight="1" x14ac:dyDescent="0.25">
      <c r="B10" s="366" t="s">
        <v>18</v>
      </c>
      <c r="C10" s="366"/>
      <c r="D10" s="95">
        <f>D8-D9</f>
        <v>516541</v>
      </c>
      <c r="E10" s="87">
        <f t="shared" ref="E10:G10" si="0">E8+E9</f>
        <v>13</v>
      </c>
      <c r="F10" s="95">
        <f>F8-F9</f>
        <v>592819</v>
      </c>
      <c r="G10" s="87">
        <f t="shared" si="0"/>
        <v>13</v>
      </c>
      <c r="I10" s="25"/>
      <c r="J10" s="25"/>
    </row>
    <row r="11" spans="2:10" x14ac:dyDescent="0.25">
      <c r="I11" s="25"/>
      <c r="J11" s="25"/>
    </row>
  </sheetData>
  <mergeCells count="6">
    <mergeCell ref="B4:G4"/>
    <mergeCell ref="B5:B6"/>
    <mergeCell ref="B10:C10"/>
    <mergeCell ref="C5:C6"/>
    <mergeCell ref="D5:E5"/>
    <mergeCell ref="F5:G5"/>
  </mergeCells>
  <pageMargins left="0.7" right="0.7" top="0.75" bottom="0.75" header="0.3" footer="0.3"/>
  <pageSetup paperSize="9" orientation="landscape" r:id="rId1"/>
  <ignoredErrors>
    <ignoredError sqref="E10:F10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M29"/>
  <sheetViews>
    <sheetView workbookViewId="0">
      <selection activeCell="K25" sqref="K25"/>
    </sheetView>
  </sheetViews>
  <sheetFormatPr defaultRowHeight="15" x14ac:dyDescent="0.25"/>
  <cols>
    <col min="2" max="2" width="7.5703125" customWidth="1"/>
    <col min="3" max="3" width="54.4257812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3" ht="16.5" thickBot="1" x14ac:dyDescent="0.3">
      <c r="B3" s="50"/>
      <c r="C3" s="72"/>
      <c r="D3" s="71"/>
      <c r="E3" s="71"/>
      <c r="F3" s="71"/>
      <c r="G3" s="71"/>
      <c r="H3" s="81" t="s">
        <v>277</v>
      </c>
    </row>
    <row r="4" spans="2:13" ht="24.95" customHeight="1" thickTop="1" x14ac:dyDescent="0.25">
      <c r="B4" s="368" t="s">
        <v>690</v>
      </c>
      <c r="C4" s="368"/>
      <c r="D4" s="368"/>
      <c r="E4" s="368"/>
      <c r="F4" s="368"/>
      <c r="G4" s="368"/>
      <c r="H4" s="368"/>
    </row>
    <row r="5" spans="2:13" ht="15.95" customHeight="1" x14ac:dyDescent="0.25">
      <c r="B5" s="365" t="s">
        <v>102</v>
      </c>
      <c r="C5" s="366" t="s">
        <v>128</v>
      </c>
      <c r="D5" s="366" t="s">
        <v>781</v>
      </c>
      <c r="E5" s="366"/>
      <c r="F5" s="366" t="s">
        <v>782</v>
      </c>
      <c r="G5" s="366"/>
      <c r="H5" s="173" t="s">
        <v>1</v>
      </c>
    </row>
    <row r="6" spans="2:13" ht="21" customHeight="1" x14ac:dyDescent="0.25">
      <c r="B6" s="365"/>
      <c r="C6" s="366"/>
      <c r="D6" s="167" t="s">
        <v>129</v>
      </c>
      <c r="E6" s="320" t="s">
        <v>130</v>
      </c>
      <c r="F6" s="167" t="s">
        <v>131</v>
      </c>
      <c r="G6" s="320" t="s">
        <v>132</v>
      </c>
      <c r="H6" s="121" t="s">
        <v>351</v>
      </c>
    </row>
    <row r="7" spans="2:13" ht="16.5" customHeight="1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158">
        <v>7</v>
      </c>
    </row>
    <row r="8" spans="2:13" ht="19.350000000000001" customHeight="1" x14ac:dyDescent="0.25">
      <c r="B8" s="98"/>
      <c r="C8" s="125" t="s">
        <v>378</v>
      </c>
      <c r="D8" s="171"/>
      <c r="E8" s="171"/>
      <c r="F8" s="171"/>
      <c r="G8" s="122"/>
      <c r="H8" s="122"/>
    </row>
    <row r="9" spans="2:13" ht="17.45" customHeight="1" x14ac:dyDescent="0.25">
      <c r="B9" s="90" t="s">
        <v>259</v>
      </c>
      <c r="C9" s="91" t="s">
        <v>678</v>
      </c>
      <c r="D9" s="58">
        <v>104750</v>
      </c>
      <c r="E9" s="93">
        <f>D9/D23*100</f>
        <v>6.8617836969259871</v>
      </c>
      <c r="F9" s="92">
        <v>137358</v>
      </c>
      <c r="G9" s="93">
        <f>F9/F23*100</f>
        <v>7.9667174743699496</v>
      </c>
      <c r="H9" s="94">
        <f>F9/D9*100</f>
        <v>131.12935560859188</v>
      </c>
      <c r="J9" s="13"/>
      <c r="K9" s="321"/>
      <c r="L9" s="322"/>
      <c r="M9" s="322"/>
    </row>
    <row r="10" spans="2:13" ht="15.75" x14ac:dyDescent="0.25">
      <c r="B10" s="90" t="s">
        <v>260</v>
      </c>
      <c r="C10" s="91" t="s">
        <v>679</v>
      </c>
      <c r="D10" s="58">
        <v>735615</v>
      </c>
      <c r="E10" s="93">
        <f>D10/D$23*100</f>
        <v>48.187408250254983</v>
      </c>
      <c r="F10" s="92">
        <v>798213</v>
      </c>
      <c r="G10" s="93">
        <f>F10/F$23*100</f>
        <v>46.2960836308716</v>
      </c>
      <c r="H10" s="94">
        <f t="shared" ref="H10:H23" si="0">F10/D10*100</f>
        <v>108.50961440427398</v>
      </c>
      <c r="J10" s="13"/>
      <c r="K10" s="321"/>
      <c r="L10" s="323"/>
      <c r="M10" s="323"/>
    </row>
    <row r="11" spans="2:13" ht="31.5" x14ac:dyDescent="0.25">
      <c r="B11" s="90" t="s">
        <v>261</v>
      </c>
      <c r="C11" s="91" t="s">
        <v>680</v>
      </c>
      <c r="D11" s="58">
        <v>40406</v>
      </c>
      <c r="E11" s="93">
        <f>D11/D$23*100</f>
        <v>2.6468470840858371</v>
      </c>
      <c r="F11" s="92">
        <v>65115</v>
      </c>
      <c r="G11" s="93">
        <f>F11/F$23*100</f>
        <v>3.7766479443760046</v>
      </c>
      <c r="H11" s="94">
        <f t="shared" si="0"/>
        <v>161.15180913725683</v>
      </c>
      <c r="J11" s="13"/>
      <c r="K11" s="321"/>
      <c r="L11" s="323"/>
      <c r="M11" s="323"/>
    </row>
    <row r="12" spans="2:13" ht="15.75" customHeight="1" x14ac:dyDescent="0.25">
      <c r="B12" s="90" t="s">
        <v>262</v>
      </c>
      <c r="C12" s="91" t="s">
        <v>681</v>
      </c>
      <c r="D12" s="58">
        <v>5049</v>
      </c>
      <c r="E12" s="93">
        <f>D12/D$23*100</f>
        <v>0.33074124950624639</v>
      </c>
      <c r="F12" s="92">
        <v>6495</v>
      </c>
      <c r="G12" s="93">
        <f>F12/F$23*100</f>
        <v>0.37670780002644788</v>
      </c>
      <c r="H12" s="94">
        <f t="shared" si="0"/>
        <v>128.63933452168746</v>
      </c>
      <c r="J12" s="13"/>
      <c r="K12" s="321"/>
      <c r="L12" s="323"/>
      <c r="M12" s="323"/>
    </row>
    <row r="13" spans="2:13" ht="31.5" x14ac:dyDescent="0.25">
      <c r="B13" s="90" t="s">
        <v>263</v>
      </c>
      <c r="C13" s="91" t="s">
        <v>682</v>
      </c>
      <c r="D13" s="58">
        <v>24931</v>
      </c>
      <c r="E13" s="93">
        <f>D13/D$23*100</f>
        <v>1.6331372730125229</v>
      </c>
      <c r="F13" s="92">
        <v>28549</v>
      </c>
      <c r="G13" s="93">
        <f>F13/F$23*100</f>
        <v>1.655832329939193</v>
      </c>
      <c r="H13" s="94">
        <f t="shared" si="0"/>
        <v>114.51205326701697</v>
      </c>
      <c r="J13" s="13"/>
      <c r="K13" s="321"/>
      <c r="L13" s="323"/>
      <c r="M13" s="323"/>
    </row>
    <row r="14" spans="2:13" ht="16.350000000000001" customHeight="1" x14ac:dyDescent="0.25">
      <c r="B14" s="366" t="s">
        <v>133</v>
      </c>
      <c r="C14" s="366"/>
      <c r="D14" s="59">
        <f>SUM(D9:D13)</f>
        <v>910751</v>
      </c>
      <c r="E14" s="155">
        <f>D14/D23*100</f>
        <v>59.659917553785583</v>
      </c>
      <c r="F14" s="95">
        <f>SUM(F9:F13)</f>
        <v>1035730</v>
      </c>
      <c r="G14" s="155">
        <f>F14/F23*100</f>
        <v>60.071989179583198</v>
      </c>
      <c r="H14" s="96">
        <f t="shared" si="0"/>
        <v>113.7226311033422</v>
      </c>
      <c r="J14" s="13"/>
      <c r="K14" s="321"/>
      <c r="L14" s="322"/>
      <c r="M14" s="322"/>
    </row>
    <row r="15" spans="2:13" ht="16.350000000000001" customHeight="1" x14ac:dyDescent="0.25">
      <c r="B15" s="98"/>
      <c r="C15" s="125" t="s">
        <v>683</v>
      </c>
      <c r="D15" s="172"/>
      <c r="E15" s="93"/>
      <c r="F15" s="133"/>
      <c r="G15" s="93"/>
      <c r="H15" s="94"/>
      <c r="J15" s="13"/>
      <c r="K15" s="38"/>
    </row>
    <row r="16" spans="2:13" ht="15.75" x14ac:dyDescent="0.25">
      <c r="B16" s="101" t="s">
        <v>264</v>
      </c>
      <c r="C16" s="91" t="s">
        <v>684</v>
      </c>
      <c r="D16" s="58">
        <v>526841</v>
      </c>
      <c r="E16" s="93">
        <f t="shared" ref="E16:E21" si="1">D16/D$23*100</f>
        <v>34.511398421691489</v>
      </c>
      <c r="F16" s="92">
        <v>591690</v>
      </c>
      <c r="G16" s="93">
        <f>F16/F$23*100</f>
        <v>34.317819583933627</v>
      </c>
      <c r="H16" s="94">
        <f t="shared" si="0"/>
        <v>112.3090268221342</v>
      </c>
      <c r="J16" s="13"/>
      <c r="K16" s="321"/>
      <c r="L16" s="322"/>
      <c r="M16" s="322"/>
    </row>
    <row r="17" spans="2:13" ht="15.75" customHeight="1" x14ac:dyDescent="0.25">
      <c r="B17" s="101" t="s">
        <v>265</v>
      </c>
      <c r="C17" s="91" t="s">
        <v>685</v>
      </c>
      <c r="D17" s="58">
        <v>50268</v>
      </c>
      <c r="E17" s="93">
        <f t="shared" si="1"/>
        <v>3.2928700990651603</v>
      </c>
      <c r="F17" s="92">
        <v>33303</v>
      </c>
      <c r="G17" s="93">
        <f>F17/F$23*100</f>
        <v>1.9315627196737171</v>
      </c>
      <c r="H17" s="94">
        <f t="shared" si="0"/>
        <v>66.250895201718791</v>
      </c>
      <c r="J17" s="13"/>
      <c r="K17" s="321"/>
      <c r="L17" s="323"/>
      <c r="M17" s="323"/>
    </row>
    <row r="18" spans="2:13" ht="15.75" customHeight="1" x14ac:dyDescent="0.25">
      <c r="B18" s="101" t="s">
        <v>266</v>
      </c>
      <c r="C18" s="91" t="s">
        <v>686</v>
      </c>
      <c r="D18" s="58">
        <v>-12301</v>
      </c>
      <c r="E18" s="93">
        <f t="shared" si="1"/>
        <v>-0.80579285208483586</v>
      </c>
      <c r="F18" s="92">
        <v>-1221</v>
      </c>
      <c r="G18" s="93">
        <f t="shared" ref="G18:G21" si="2">F18/F$23*100</f>
        <v>-7.0817586425295273E-2</v>
      </c>
      <c r="H18" s="94">
        <f>F18/D18*100</f>
        <v>9.926022274611821</v>
      </c>
      <c r="J18" s="13"/>
      <c r="K18" s="321"/>
      <c r="L18" s="323"/>
      <c r="M18" s="323"/>
    </row>
    <row r="19" spans="2:13" ht="15.75" x14ac:dyDescent="0.25">
      <c r="B19" s="90" t="s">
        <v>267</v>
      </c>
      <c r="C19" s="91" t="s">
        <v>687</v>
      </c>
      <c r="D19" s="58">
        <v>662</v>
      </c>
      <c r="E19" s="93">
        <f t="shared" si="1"/>
        <v>4.336516283880671E-2</v>
      </c>
      <c r="F19" s="92">
        <v>572</v>
      </c>
      <c r="G19" s="93">
        <f t="shared" si="2"/>
        <v>3.317580625329148E-2</v>
      </c>
      <c r="H19" s="94">
        <f>F19/D19*100</f>
        <v>86.404833836858003</v>
      </c>
      <c r="J19" s="13"/>
      <c r="K19" s="321"/>
      <c r="L19" s="323"/>
      <c r="M19" s="323"/>
    </row>
    <row r="20" spans="2:13" ht="15.75" x14ac:dyDescent="0.25">
      <c r="B20" s="90" t="s">
        <v>268</v>
      </c>
      <c r="C20" s="91" t="s">
        <v>688</v>
      </c>
      <c r="D20" s="58">
        <v>4813</v>
      </c>
      <c r="E20" s="93">
        <f t="shared" si="1"/>
        <v>0.31528176547307657</v>
      </c>
      <c r="F20" s="92">
        <v>14223</v>
      </c>
      <c r="G20" s="93">
        <f t="shared" si="2"/>
        <v>0.8249291824135746</v>
      </c>
      <c r="H20" s="94">
        <f t="shared" ref="H20:H21" si="3">F20/D20*100</f>
        <v>295.5121545813422</v>
      </c>
      <c r="J20" s="13"/>
      <c r="K20" s="321"/>
      <c r="L20" s="323"/>
      <c r="M20" s="323"/>
    </row>
    <row r="21" spans="2:13" ht="15.75" x14ac:dyDescent="0.25">
      <c r="B21" s="90" t="s">
        <v>269</v>
      </c>
      <c r="C21" s="91" t="s">
        <v>689</v>
      </c>
      <c r="D21" s="58">
        <v>45537</v>
      </c>
      <c r="E21" s="93">
        <f t="shared" si="1"/>
        <v>2.9829598492307272</v>
      </c>
      <c r="F21" s="92">
        <v>49851</v>
      </c>
      <c r="G21" s="93">
        <f t="shared" si="2"/>
        <v>2.8913411145678909</v>
      </c>
      <c r="H21" s="94">
        <f t="shared" si="3"/>
        <v>109.47361486263918</v>
      </c>
      <c r="J21" s="13"/>
      <c r="K21" s="321"/>
      <c r="L21" s="323"/>
      <c r="M21" s="323"/>
    </row>
    <row r="22" spans="2:13" ht="15.75" x14ac:dyDescent="0.25">
      <c r="B22" s="366" t="s">
        <v>323</v>
      </c>
      <c r="C22" s="366"/>
      <c r="D22" s="95">
        <f>SUM(D16:D21)</f>
        <v>615820</v>
      </c>
      <c r="E22" s="155">
        <f>D22/D23*100</f>
        <v>40.340082446214424</v>
      </c>
      <c r="F22" s="95">
        <f>SUM(F16:F21)</f>
        <v>688418</v>
      </c>
      <c r="G22" s="155">
        <f>F22/F23*100</f>
        <v>39.928010820416809</v>
      </c>
      <c r="H22" s="96">
        <f t="shared" si="0"/>
        <v>111.78883439966224</v>
      </c>
      <c r="J22" s="13"/>
      <c r="K22" s="321"/>
      <c r="L22" s="322"/>
      <c r="M22" s="322"/>
    </row>
    <row r="23" spans="2:13" ht="15.75" x14ac:dyDescent="0.25">
      <c r="B23" s="366" t="s">
        <v>324</v>
      </c>
      <c r="C23" s="366"/>
      <c r="D23" s="95">
        <f>D14+D22</f>
        <v>1526571</v>
      </c>
      <c r="E23" s="96">
        <f>E14+E22</f>
        <v>100</v>
      </c>
      <c r="F23" s="95">
        <f>F14+F22</f>
        <v>1724148</v>
      </c>
      <c r="G23" s="96">
        <f>G14+G22</f>
        <v>100</v>
      </c>
      <c r="H23" s="96">
        <f t="shared" si="0"/>
        <v>112.94253591873552</v>
      </c>
      <c r="I23" s="13"/>
      <c r="J23" s="13"/>
      <c r="K23" s="344"/>
      <c r="L23" s="322"/>
      <c r="M23" s="322"/>
    </row>
    <row r="25" spans="2:13" x14ac:dyDescent="0.25">
      <c r="F25" s="13"/>
    </row>
    <row r="26" spans="2:13" x14ac:dyDescent="0.25">
      <c r="D26" s="13"/>
      <c r="F26" s="22"/>
    </row>
    <row r="27" spans="2:13" x14ac:dyDescent="0.25">
      <c r="D27" s="13"/>
    </row>
    <row r="28" spans="2:13" x14ac:dyDescent="0.25">
      <c r="D28" s="13"/>
    </row>
    <row r="29" spans="2:13" x14ac:dyDescent="0.25">
      <c r="D29" s="13"/>
    </row>
  </sheetData>
  <mergeCells count="8">
    <mergeCell ref="B4:H4"/>
    <mergeCell ref="B5:B6"/>
    <mergeCell ref="B14:C14"/>
    <mergeCell ref="B22:C22"/>
    <mergeCell ref="B23:C23"/>
    <mergeCell ref="C5:C6"/>
    <mergeCell ref="D5:E5"/>
    <mergeCell ref="F5:G5"/>
  </mergeCells>
  <pageMargins left="0.7" right="0.7" top="0.75" bottom="0.75" header="0.3" footer="0.3"/>
  <pageSetup orientation="landscape" r:id="rId1"/>
  <ignoredErrors>
    <ignoredError sqref="E22:F22 E14:F14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L29"/>
  <sheetViews>
    <sheetView workbookViewId="0">
      <selection activeCell="O21" sqref="O21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2" ht="16.5" thickBot="1" x14ac:dyDescent="0.3">
      <c r="B3" s="50"/>
      <c r="C3" s="50"/>
      <c r="D3" s="50"/>
      <c r="E3" s="50"/>
      <c r="F3" s="50"/>
      <c r="G3" s="50"/>
      <c r="H3" s="177" t="s">
        <v>275</v>
      </c>
    </row>
    <row r="4" spans="2:12" ht="24.95" customHeight="1" thickTop="1" x14ac:dyDescent="0.25">
      <c r="B4" s="368" t="s">
        <v>697</v>
      </c>
      <c r="C4" s="368"/>
      <c r="D4" s="368"/>
      <c r="E4" s="368"/>
      <c r="F4" s="368"/>
      <c r="G4" s="368"/>
      <c r="H4" s="368"/>
    </row>
    <row r="5" spans="2:12" ht="15.95" customHeight="1" x14ac:dyDescent="0.25">
      <c r="B5" s="365" t="s">
        <v>102</v>
      </c>
      <c r="C5" s="366" t="s">
        <v>135</v>
      </c>
      <c r="D5" s="366" t="s">
        <v>781</v>
      </c>
      <c r="E5" s="366"/>
      <c r="F5" s="375" t="s">
        <v>782</v>
      </c>
      <c r="G5" s="375"/>
      <c r="H5" s="151" t="s">
        <v>1</v>
      </c>
    </row>
    <row r="6" spans="2:12" ht="15.95" customHeight="1" x14ac:dyDescent="0.25">
      <c r="B6" s="365"/>
      <c r="C6" s="366"/>
      <c r="D6" s="174" t="s">
        <v>129</v>
      </c>
      <c r="E6" s="87" t="s">
        <v>34</v>
      </c>
      <c r="F6" s="174" t="s">
        <v>131</v>
      </c>
      <c r="G6" s="87" t="s">
        <v>34</v>
      </c>
      <c r="H6" s="151" t="s">
        <v>351</v>
      </c>
    </row>
    <row r="7" spans="2:12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2" ht="15.75" x14ac:dyDescent="0.25">
      <c r="B8" s="98"/>
      <c r="C8" s="125" t="s">
        <v>380</v>
      </c>
      <c r="D8" s="171"/>
      <c r="E8" s="125"/>
      <c r="F8" s="171"/>
      <c r="G8" s="122"/>
      <c r="H8" s="122"/>
      <c r="J8" s="13"/>
    </row>
    <row r="9" spans="2:12" ht="15.75" x14ac:dyDescent="0.25">
      <c r="B9" s="90" t="s">
        <v>259</v>
      </c>
      <c r="C9" s="91" t="s">
        <v>23</v>
      </c>
      <c r="D9" s="58">
        <v>65286</v>
      </c>
      <c r="E9" s="93">
        <f>D9/D$21*100</f>
        <v>6.7320909119969308</v>
      </c>
      <c r="F9" s="92">
        <v>100594</v>
      </c>
      <c r="G9" s="93">
        <f>F9/F$21*100</f>
        <v>9.3575204626574529</v>
      </c>
      <c r="H9" s="94">
        <f>F9/D9*100</f>
        <v>154.0820390282756</v>
      </c>
      <c r="J9" s="13"/>
      <c r="K9" s="321"/>
      <c r="L9" s="324"/>
    </row>
    <row r="10" spans="2:12" ht="15.75" x14ac:dyDescent="0.25">
      <c r="B10" s="90" t="s">
        <v>260</v>
      </c>
      <c r="C10" s="91" t="s">
        <v>691</v>
      </c>
      <c r="D10" s="58">
        <v>9889</v>
      </c>
      <c r="E10" s="93">
        <f t="shared" ref="E10:E12" si="0">D10/D$21*100</f>
        <v>1.0197231723300195</v>
      </c>
      <c r="F10" s="92">
        <v>25488</v>
      </c>
      <c r="G10" s="93">
        <f t="shared" ref="G10:G12" si="1">F10/F$21*100</f>
        <v>2.3709613053682443</v>
      </c>
      <c r="H10" s="94">
        <f>F10/D10*100</f>
        <v>257.74092425927802</v>
      </c>
      <c r="J10" s="13"/>
      <c r="K10" s="321"/>
      <c r="L10" s="324"/>
    </row>
    <row r="11" spans="2:12" ht="15.75" x14ac:dyDescent="0.25">
      <c r="B11" s="90" t="s">
        <v>261</v>
      </c>
      <c r="C11" s="91" t="s">
        <v>692</v>
      </c>
      <c r="D11" s="58">
        <v>9317</v>
      </c>
      <c r="E11" s="93">
        <f t="shared" si="0"/>
        <v>0.96074029695609187</v>
      </c>
      <c r="F11" s="92">
        <v>10812</v>
      </c>
      <c r="G11" s="93">
        <f t="shared" si="1"/>
        <v>1.0057608927197683</v>
      </c>
      <c r="H11" s="94">
        <f>F11/D11*100</f>
        <v>116.04593753354084</v>
      </c>
      <c r="J11" s="13"/>
      <c r="K11" s="321"/>
      <c r="L11" s="324"/>
    </row>
    <row r="12" spans="2:12" ht="15.75" x14ac:dyDescent="0.25">
      <c r="B12" s="90" t="s">
        <v>262</v>
      </c>
      <c r="C12" s="91" t="s">
        <v>381</v>
      </c>
      <c r="D12" s="58">
        <v>3775</v>
      </c>
      <c r="E12" s="93">
        <f t="shared" si="0"/>
        <v>0.38926635408492499</v>
      </c>
      <c r="F12" s="92">
        <v>5014</v>
      </c>
      <c r="G12" s="93">
        <f t="shared" si="1"/>
        <v>0.46641556752653701</v>
      </c>
      <c r="H12" s="94">
        <f>F12/D12*100</f>
        <v>132.82119205298014</v>
      </c>
      <c r="J12" s="13"/>
      <c r="K12" s="321"/>
      <c r="L12" s="324"/>
    </row>
    <row r="13" spans="2:12" ht="15.75" x14ac:dyDescent="0.25">
      <c r="B13" s="366" t="s">
        <v>133</v>
      </c>
      <c r="C13" s="366"/>
      <c r="D13" s="175">
        <f>SUM(D9:D12)</f>
        <v>88267</v>
      </c>
      <c r="E13" s="155">
        <f>D13/D21*100</f>
        <v>9.1018207353679674</v>
      </c>
      <c r="F13" s="95">
        <f>SUM(F9:F12)</f>
        <v>141908</v>
      </c>
      <c r="G13" s="155">
        <f>F13/F21*100</f>
        <v>13.200658228272003</v>
      </c>
      <c r="H13" s="96">
        <f>F13/D13*100</f>
        <v>160.77129618090567</v>
      </c>
      <c r="J13" s="13"/>
      <c r="K13" s="321"/>
      <c r="L13" s="324"/>
    </row>
    <row r="14" spans="2:12" ht="35.25" customHeight="1" x14ac:dyDescent="0.25">
      <c r="B14" s="98"/>
      <c r="C14" s="125" t="s">
        <v>693</v>
      </c>
      <c r="D14" s="176"/>
      <c r="E14" s="93"/>
      <c r="F14" s="133"/>
      <c r="G14" s="93"/>
      <c r="H14" s="94"/>
      <c r="J14" s="13"/>
      <c r="K14" s="374"/>
      <c r="L14" s="374"/>
    </row>
    <row r="15" spans="2:12" ht="15.75" x14ac:dyDescent="0.25">
      <c r="B15" s="90" t="s">
        <v>263</v>
      </c>
      <c r="C15" s="91" t="s">
        <v>694</v>
      </c>
      <c r="D15" s="58">
        <v>60900</v>
      </c>
      <c r="E15" s="93">
        <f>D15/D21*100</f>
        <v>6.2798201228534927</v>
      </c>
      <c r="F15" s="92">
        <v>64772</v>
      </c>
      <c r="G15" s="93">
        <f>F15/F21*100</f>
        <v>6.0252630913101033</v>
      </c>
      <c r="H15" s="94">
        <f t="shared" ref="H15:H21" si="2">F15/D15*100</f>
        <v>106.35796387520526</v>
      </c>
      <c r="J15" s="13"/>
      <c r="K15" s="321"/>
      <c r="L15" s="324"/>
    </row>
    <row r="16" spans="2:12" ht="15" customHeight="1" x14ac:dyDescent="0.25">
      <c r="B16" s="90" t="s">
        <v>264</v>
      </c>
      <c r="C16" s="91" t="s">
        <v>684</v>
      </c>
      <c r="D16" s="58">
        <v>140135</v>
      </c>
      <c r="E16" s="93">
        <f>D16/D$21*100</f>
        <v>14.450288882037343</v>
      </c>
      <c r="F16" s="92">
        <v>149547</v>
      </c>
      <c r="G16" s="93">
        <f>F16/F$21*100</f>
        <v>13.911258252271846</v>
      </c>
      <c r="H16" s="94">
        <f t="shared" si="2"/>
        <v>106.71638063296108</v>
      </c>
      <c r="J16" s="13"/>
      <c r="K16" s="321"/>
      <c r="L16" s="324"/>
    </row>
    <row r="17" spans="2:12" ht="15.75" x14ac:dyDescent="0.25">
      <c r="B17" s="90" t="s">
        <v>265</v>
      </c>
      <c r="C17" s="91" t="s">
        <v>695</v>
      </c>
      <c r="D17" s="58">
        <v>292894</v>
      </c>
      <c r="E17" s="93">
        <f>D17/D$21*100</f>
        <v>30.202325698900673</v>
      </c>
      <c r="F17" s="92">
        <v>321178</v>
      </c>
      <c r="G17" s="93">
        <f>F17/F$21*100</f>
        <v>29.876828709022359</v>
      </c>
      <c r="H17" s="94">
        <f t="shared" si="2"/>
        <v>109.65673588397166</v>
      </c>
      <c r="J17" s="13"/>
      <c r="K17" s="321"/>
      <c r="L17" s="324"/>
    </row>
    <row r="18" spans="2:12" ht="15.75" x14ac:dyDescent="0.25">
      <c r="B18" s="90" t="s">
        <v>266</v>
      </c>
      <c r="C18" s="91" t="s">
        <v>423</v>
      </c>
      <c r="D18" s="58">
        <v>67430</v>
      </c>
      <c r="E18" s="93">
        <f>D18/D$21*100</f>
        <v>6.9531735777341703</v>
      </c>
      <c r="F18" s="92">
        <v>73506</v>
      </c>
      <c r="G18" s="93">
        <f>F18/F$21*100</f>
        <v>6.8377229171530978</v>
      </c>
      <c r="H18" s="94">
        <f t="shared" si="2"/>
        <v>109.01082604182115</v>
      </c>
      <c r="J18" s="13"/>
      <c r="K18" s="321"/>
      <c r="L18" s="324"/>
    </row>
    <row r="19" spans="2:12" ht="15.75" x14ac:dyDescent="0.25">
      <c r="B19" s="90" t="s">
        <v>267</v>
      </c>
      <c r="C19" s="91" t="s">
        <v>696</v>
      </c>
      <c r="D19" s="58">
        <v>320147</v>
      </c>
      <c r="E19" s="93">
        <f>D19/D$21*100</f>
        <v>33.012570983106357</v>
      </c>
      <c r="F19" s="92">
        <v>324096</v>
      </c>
      <c r="G19" s="93">
        <f>F19/F$21*100</f>
        <v>30.148268801970591</v>
      </c>
      <c r="H19" s="94">
        <f t="shared" si="2"/>
        <v>101.23349586283801</v>
      </c>
      <c r="J19" s="13"/>
      <c r="K19" s="321"/>
      <c r="L19" s="324"/>
    </row>
    <row r="20" spans="2:12" ht="15.75" x14ac:dyDescent="0.25">
      <c r="B20" s="366" t="s">
        <v>134</v>
      </c>
      <c r="C20" s="366"/>
      <c r="D20" s="131">
        <f>SUM(D15:D19)</f>
        <v>881506</v>
      </c>
      <c r="E20" s="155">
        <f>D20/D21*100</f>
        <v>90.898179264632034</v>
      </c>
      <c r="F20" s="95">
        <f>SUM(F15:F19)</f>
        <v>933099</v>
      </c>
      <c r="G20" s="155">
        <f>F20/F21*100</f>
        <v>86.799341771727995</v>
      </c>
      <c r="H20" s="96">
        <f t="shared" si="2"/>
        <v>105.85282459790403</v>
      </c>
      <c r="J20" s="13"/>
      <c r="K20" s="321"/>
      <c r="L20" s="324"/>
    </row>
    <row r="21" spans="2:12" ht="15.75" x14ac:dyDescent="0.25">
      <c r="B21" s="366" t="s">
        <v>137</v>
      </c>
      <c r="C21" s="366"/>
      <c r="D21" s="131">
        <f>D13+D20</f>
        <v>969773</v>
      </c>
      <c r="E21" s="96">
        <f>E13+E20</f>
        <v>100</v>
      </c>
      <c r="F21" s="95">
        <f>F13+F20</f>
        <v>1075007</v>
      </c>
      <c r="G21" s="96">
        <f>G13+G20</f>
        <v>100</v>
      </c>
      <c r="H21" s="96">
        <f t="shared" si="2"/>
        <v>110.85140543199286</v>
      </c>
      <c r="J21" s="13"/>
      <c r="K21" s="321"/>
      <c r="L21" s="324"/>
    </row>
    <row r="23" spans="2:12" x14ac:dyDescent="0.25">
      <c r="F23" s="13"/>
    </row>
    <row r="29" spans="2:12" x14ac:dyDescent="0.25">
      <c r="G29" s="13"/>
    </row>
  </sheetData>
  <mergeCells count="9">
    <mergeCell ref="B4:H4"/>
    <mergeCell ref="B5:B6"/>
    <mergeCell ref="B13:C13"/>
    <mergeCell ref="K14:L14"/>
    <mergeCell ref="B21:C21"/>
    <mergeCell ref="B20:C20"/>
    <mergeCell ref="C5:C6"/>
    <mergeCell ref="D5:E5"/>
    <mergeCell ref="F5:G5"/>
  </mergeCells>
  <pageMargins left="0.7" right="0.7" top="0.75" bottom="0.75" header="0.3" footer="0.3"/>
  <pageSetup orientation="landscape" r:id="rId1"/>
  <ignoredErrors>
    <ignoredError sqref="E13:F13 E20:F20" formula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H21"/>
  <sheetViews>
    <sheetView workbookViewId="0">
      <selection activeCell="H18" sqref="H18"/>
    </sheetView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7" width="10.7109375" bestFit="1" customWidth="1"/>
  </cols>
  <sheetData>
    <row r="2" spans="2:8" ht="15.75" x14ac:dyDescent="0.25">
      <c r="C2" s="9"/>
      <c r="D2" s="4"/>
      <c r="E2" s="10"/>
    </row>
    <row r="3" spans="2:8" ht="16.5" thickBot="1" x14ac:dyDescent="0.3">
      <c r="B3" s="50"/>
      <c r="C3" s="50"/>
      <c r="D3" s="50"/>
      <c r="E3" s="81" t="s">
        <v>616</v>
      </c>
    </row>
    <row r="4" spans="2:8" ht="24.95" customHeight="1" thickTop="1" x14ac:dyDescent="0.25">
      <c r="B4" s="368" t="s">
        <v>706</v>
      </c>
      <c r="C4" s="368"/>
      <c r="D4" s="368"/>
      <c r="E4" s="368"/>
    </row>
    <row r="5" spans="2:8" ht="20.100000000000001" customHeight="1" x14ac:dyDescent="0.25">
      <c r="B5" s="121" t="s">
        <v>102</v>
      </c>
      <c r="C5" s="87" t="s">
        <v>58</v>
      </c>
      <c r="D5" s="87" t="s">
        <v>632</v>
      </c>
      <c r="E5" s="87" t="s">
        <v>778</v>
      </c>
    </row>
    <row r="6" spans="2:8" s="33" customFormat="1" ht="15.75" customHeight="1" x14ac:dyDescent="0.2">
      <c r="B6" s="88">
        <v>1</v>
      </c>
      <c r="C6" s="89">
        <v>2</v>
      </c>
      <c r="D6" s="158">
        <v>3</v>
      </c>
      <c r="E6" s="89">
        <v>4</v>
      </c>
    </row>
    <row r="7" spans="2:8" ht="15.75" x14ac:dyDescent="0.25">
      <c r="B7" s="90" t="s">
        <v>259</v>
      </c>
      <c r="C7" s="91" t="s">
        <v>126</v>
      </c>
      <c r="D7" s="58">
        <v>516541</v>
      </c>
      <c r="E7" s="92">
        <v>592819</v>
      </c>
      <c r="G7" s="13"/>
      <c r="H7" s="13"/>
    </row>
    <row r="8" spans="2:8" ht="15.75" x14ac:dyDescent="0.25">
      <c r="B8" s="90" t="s">
        <v>260</v>
      </c>
      <c r="C8" s="91" t="s">
        <v>251</v>
      </c>
      <c r="D8" s="58">
        <v>28051750</v>
      </c>
      <c r="E8" s="92">
        <v>30421157</v>
      </c>
      <c r="G8" s="13"/>
      <c r="H8" s="13"/>
    </row>
    <row r="9" spans="2:8" ht="15.75" x14ac:dyDescent="0.25">
      <c r="B9" s="90" t="s">
        <v>261</v>
      </c>
      <c r="C9" s="91" t="s">
        <v>252</v>
      </c>
      <c r="D9" s="58">
        <v>3454011</v>
      </c>
      <c r="E9" s="92">
        <v>3897791</v>
      </c>
      <c r="G9" s="13"/>
      <c r="H9" s="13"/>
    </row>
    <row r="10" spans="2:8" ht="15.75" x14ac:dyDescent="0.25">
      <c r="B10" s="90" t="s">
        <v>262</v>
      </c>
      <c r="C10" s="91" t="s">
        <v>253</v>
      </c>
      <c r="D10" s="58">
        <v>822484</v>
      </c>
      <c r="E10" s="92">
        <v>893822</v>
      </c>
      <c r="G10" s="24"/>
      <c r="H10" s="24"/>
    </row>
    <row r="11" spans="2:8" ht="15.75" x14ac:dyDescent="0.25">
      <c r="B11" s="90" t="s">
        <v>263</v>
      </c>
      <c r="C11" s="91" t="s">
        <v>698</v>
      </c>
      <c r="D11" s="58">
        <v>386706</v>
      </c>
      <c r="E11" s="92">
        <v>442143</v>
      </c>
      <c r="G11" s="24"/>
      <c r="H11" s="13"/>
    </row>
    <row r="12" spans="2:8" ht="15.75" x14ac:dyDescent="0.25">
      <c r="B12" s="90" t="s">
        <v>264</v>
      </c>
      <c r="C12" s="91" t="s">
        <v>699</v>
      </c>
      <c r="D12" s="58">
        <v>770799</v>
      </c>
      <c r="E12" s="92">
        <v>835632</v>
      </c>
      <c r="G12" s="24"/>
      <c r="H12" s="13"/>
    </row>
    <row r="13" spans="2:8" ht="15.75" x14ac:dyDescent="0.25">
      <c r="B13" s="90" t="s">
        <v>265</v>
      </c>
      <c r="C13" s="91" t="s">
        <v>700</v>
      </c>
      <c r="D13" s="58">
        <v>1254987</v>
      </c>
      <c r="E13" s="92">
        <v>1389484</v>
      </c>
      <c r="G13" s="24"/>
      <c r="H13" s="24"/>
    </row>
    <row r="14" spans="2:8" ht="15.75" x14ac:dyDescent="0.25">
      <c r="B14" s="90" t="s">
        <v>266</v>
      </c>
      <c r="C14" s="91" t="s">
        <v>701</v>
      </c>
      <c r="D14" s="58">
        <v>572378</v>
      </c>
      <c r="E14" s="92">
        <v>641541</v>
      </c>
      <c r="G14" s="24"/>
      <c r="H14" s="13"/>
    </row>
    <row r="15" spans="2:8" ht="15.75" x14ac:dyDescent="0.25">
      <c r="B15" s="90" t="s">
        <v>702</v>
      </c>
      <c r="C15" s="91" t="s">
        <v>210</v>
      </c>
      <c r="D15" s="58">
        <v>680471</v>
      </c>
      <c r="E15" s="92">
        <v>718780</v>
      </c>
      <c r="H15" s="13"/>
    </row>
    <row r="16" spans="2:8" ht="15.75" x14ac:dyDescent="0.25">
      <c r="B16" s="90" t="s">
        <v>268</v>
      </c>
      <c r="C16" s="91" t="s">
        <v>254</v>
      </c>
      <c r="D16" s="260">
        <f>D7/D8*100</f>
        <v>1.8413860097854857</v>
      </c>
      <c r="E16" s="351">
        <f>E7/E8*100</f>
        <v>1.948706290165098</v>
      </c>
    </row>
    <row r="17" spans="2:5" ht="15.75" x14ac:dyDescent="0.25">
      <c r="B17" s="90" t="s">
        <v>269</v>
      </c>
      <c r="C17" s="91" t="s">
        <v>255</v>
      </c>
      <c r="D17" s="260">
        <f>D7/D9*100</f>
        <v>14.954816299079535</v>
      </c>
      <c r="E17" s="351">
        <f>E7/E9*100</f>
        <v>15.209101770720904</v>
      </c>
    </row>
    <row r="18" spans="2:5" ht="15.75" x14ac:dyDescent="0.25">
      <c r="B18" s="90" t="s">
        <v>270</v>
      </c>
      <c r="C18" s="91" t="s">
        <v>703</v>
      </c>
      <c r="D18" s="260">
        <f>D12/D8*100</f>
        <v>2.7477750942454571</v>
      </c>
      <c r="E18" s="351">
        <f>E12/E8*100</f>
        <v>2.7468777732549752</v>
      </c>
    </row>
    <row r="19" spans="2:5" ht="15.75" x14ac:dyDescent="0.25">
      <c r="B19" s="90" t="s">
        <v>271</v>
      </c>
      <c r="C19" s="91" t="s">
        <v>789</v>
      </c>
      <c r="D19" s="292">
        <f>D10/D13*100</f>
        <v>65.537252577118338</v>
      </c>
      <c r="E19" s="351">
        <f>E10/E13*100</f>
        <v>64.327620900996337</v>
      </c>
    </row>
    <row r="20" spans="2:5" ht="32.25" customHeight="1" x14ac:dyDescent="0.25">
      <c r="B20" s="90" t="s">
        <v>272</v>
      </c>
      <c r="C20" s="91" t="s">
        <v>704</v>
      </c>
      <c r="D20" s="292">
        <f>D15/D13*100</f>
        <v>54.221358468255055</v>
      </c>
      <c r="E20" s="292">
        <f>E15/E13*100</f>
        <v>51.729994731857296</v>
      </c>
    </row>
    <row r="21" spans="2:5" x14ac:dyDescent="0.25">
      <c r="C21" s="178" t="s">
        <v>705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I14"/>
  <sheetViews>
    <sheetView workbookViewId="0"/>
  </sheetViews>
  <sheetFormatPr defaultRowHeight="15" x14ac:dyDescent="0.25"/>
  <cols>
    <col min="3" max="3" width="30.140625" customWidth="1"/>
    <col min="4" max="5" width="18.140625" customWidth="1"/>
    <col min="6" max="6" width="10" customWidth="1"/>
    <col min="7" max="7" width="13.140625" bestFit="1" customWidth="1"/>
  </cols>
  <sheetData>
    <row r="3" spans="2:9" ht="16.5" thickBot="1" x14ac:dyDescent="0.3">
      <c r="B3" s="50"/>
      <c r="C3" s="117"/>
      <c r="D3" s="71"/>
      <c r="E3" s="71"/>
      <c r="F3" s="74" t="s">
        <v>273</v>
      </c>
      <c r="G3" s="4"/>
    </row>
    <row r="4" spans="2:9" ht="24.95" customHeight="1" thickTop="1" x14ac:dyDescent="0.25">
      <c r="B4" s="368" t="s">
        <v>707</v>
      </c>
      <c r="C4" s="368"/>
      <c r="D4" s="368"/>
      <c r="E4" s="368"/>
      <c r="F4" s="368"/>
      <c r="G4" s="6"/>
    </row>
    <row r="5" spans="2:9" ht="31.5" x14ac:dyDescent="0.25">
      <c r="B5" s="121" t="s">
        <v>102</v>
      </c>
      <c r="C5" s="87" t="s">
        <v>58</v>
      </c>
      <c r="D5" s="87" t="s">
        <v>632</v>
      </c>
      <c r="E5" s="87" t="s">
        <v>778</v>
      </c>
      <c r="F5" s="87" t="s">
        <v>662</v>
      </c>
      <c r="G5" s="6"/>
    </row>
    <row r="6" spans="2:9" ht="15.75" x14ac:dyDescent="0.25">
      <c r="B6" s="88">
        <v>1</v>
      </c>
      <c r="C6" s="89">
        <v>2</v>
      </c>
      <c r="D6" s="89">
        <v>3</v>
      </c>
      <c r="E6" s="89">
        <v>4</v>
      </c>
      <c r="F6" s="89">
        <v>5</v>
      </c>
      <c r="G6" s="6"/>
    </row>
    <row r="7" spans="2:9" ht="15.75" customHeight="1" x14ac:dyDescent="0.25">
      <c r="B7" s="101" t="s">
        <v>259</v>
      </c>
      <c r="C7" s="91" t="s">
        <v>138</v>
      </c>
      <c r="D7" s="97">
        <v>6643532</v>
      </c>
      <c r="E7" s="97">
        <v>7304578</v>
      </c>
      <c r="F7" s="94">
        <f>E7/D7*100</f>
        <v>109.95021925084427</v>
      </c>
      <c r="G7" s="6"/>
    </row>
    <row r="8" spans="2:9" ht="15.75" x14ac:dyDescent="0.25">
      <c r="B8" s="101" t="s">
        <v>260</v>
      </c>
      <c r="C8" s="91" t="s">
        <v>139</v>
      </c>
      <c r="D8" s="97">
        <v>3127611</v>
      </c>
      <c r="E8" s="97">
        <v>2873406</v>
      </c>
      <c r="F8" s="94">
        <f>E8/D8*100</f>
        <v>91.87223091362705</v>
      </c>
      <c r="G8" s="6"/>
    </row>
    <row r="9" spans="2:9" ht="15.75" x14ac:dyDescent="0.25">
      <c r="B9" s="366" t="s">
        <v>140</v>
      </c>
      <c r="C9" s="366"/>
      <c r="D9" s="303">
        <f>D7/D8</f>
        <v>2.1241554656253605</v>
      </c>
      <c r="E9" s="303">
        <f>E7/E8</f>
        <v>2.5421322291385207</v>
      </c>
      <c r="F9" s="96"/>
      <c r="G9" s="6"/>
      <c r="H9" s="6"/>
      <c r="I9" s="6"/>
    </row>
    <row r="11" spans="2:9" x14ac:dyDescent="0.25">
      <c r="E11" s="13"/>
    </row>
    <row r="12" spans="2:9" x14ac:dyDescent="0.25">
      <c r="D12" s="13"/>
      <c r="E12" s="13"/>
    </row>
    <row r="13" spans="2:9" x14ac:dyDescent="0.25">
      <c r="D13" s="13"/>
      <c r="E13" s="36"/>
    </row>
    <row r="14" spans="2:9" x14ac:dyDescent="0.25">
      <c r="D14" s="36"/>
    </row>
  </sheetData>
  <mergeCells count="2">
    <mergeCell ref="B9:C9"/>
    <mergeCell ref="B4:F4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I18"/>
  <sheetViews>
    <sheetView workbookViewId="0">
      <selection activeCell="H22" sqref="H22"/>
    </sheetView>
  </sheetViews>
  <sheetFormatPr defaultRowHeight="15" x14ac:dyDescent="0.25"/>
  <cols>
    <col min="2" max="2" width="7" customWidth="1"/>
    <col min="3" max="3" width="45.42578125" customWidth="1"/>
    <col min="4" max="4" width="18.140625" customWidth="1"/>
    <col min="5" max="5" width="16.5703125" customWidth="1"/>
    <col min="6" max="6" width="10.85546875" customWidth="1"/>
    <col min="8" max="8" width="10.7109375" bestFit="1" customWidth="1"/>
    <col min="9" max="9" width="9.5703125" bestFit="1" customWidth="1"/>
  </cols>
  <sheetData>
    <row r="3" spans="2:9" ht="16.5" thickBot="1" x14ac:dyDescent="0.3">
      <c r="B3" s="50"/>
      <c r="C3" s="50"/>
      <c r="D3" s="50"/>
      <c r="E3" s="50"/>
      <c r="F3" s="180" t="s">
        <v>273</v>
      </c>
    </row>
    <row r="4" spans="2:9" ht="24.95" customHeight="1" thickTop="1" x14ac:dyDescent="0.25">
      <c r="B4" s="376" t="s">
        <v>708</v>
      </c>
      <c r="C4" s="376"/>
      <c r="D4" s="376"/>
      <c r="E4" s="376"/>
      <c r="F4" s="376"/>
    </row>
    <row r="5" spans="2:9" ht="15.75" x14ac:dyDescent="0.25">
      <c r="B5" s="359" t="s">
        <v>102</v>
      </c>
      <c r="C5" s="359" t="s">
        <v>58</v>
      </c>
      <c r="D5" s="359" t="s">
        <v>632</v>
      </c>
      <c r="E5" s="359" t="s">
        <v>778</v>
      </c>
      <c r="F5" s="53" t="s">
        <v>1</v>
      </c>
    </row>
    <row r="6" spans="2:9" ht="15.75" x14ac:dyDescent="0.25">
      <c r="B6" s="359"/>
      <c r="C6" s="359"/>
      <c r="D6" s="359"/>
      <c r="E6" s="359"/>
      <c r="F6" s="53" t="s">
        <v>50</v>
      </c>
    </row>
    <row r="7" spans="2:9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</row>
    <row r="8" spans="2:9" ht="15.75" customHeight="1" x14ac:dyDescent="0.25">
      <c r="B8" s="53" t="s">
        <v>259</v>
      </c>
      <c r="C8" s="53" t="s">
        <v>446</v>
      </c>
      <c r="D8" s="59">
        <f>SUM(D9:D13)</f>
        <v>6643532</v>
      </c>
      <c r="E8" s="59">
        <f>SUM(E9:E13)</f>
        <v>7304578</v>
      </c>
      <c r="F8" s="188">
        <f>E8/D8*100</f>
        <v>109.95021925084427</v>
      </c>
      <c r="H8" s="24"/>
      <c r="I8" s="313"/>
    </row>
    <row r="9" spans="2:9" ht="15.75" customHeight="1" x14ac:dyDescent="0.25">
      <c r="B9" s="55" t="s">
        <v>60</v>
      </c>
      <c r="C9" s="56" t="s">
        <v>447</v>
      </c>
      <c r="D9" s="58">
        <v>1164676</v>
      </c>
      <c r="E9" s="58">
        <v>1101506</v>
      </c>
      <c r="F9" s="187">
        <f t="shared" ref="F9:F13" si="0">E9/D9*100</f>
        <v>94.576173974564597</v>
      </c>
      <c r="H9" s="24"/>
      <c r="I9" s="313"/>
    </row>
    <row r="10" spans="2:9" ht="15.75" customHeight="1" x14ac:dyDescent="0.25">
      <c r="B10" s="55" t="s">
        <v>90</v>
      </c>
      <c r="C10" s="56" t="s">
        <v>448</v>
      </c>
      <c r="D10" s="58">
        <v>3103152</v>
      </c>
      <c r="E10" s="58">
        <v>3170848</v>
      </c>
      <c r="F10" s="187">
        <f t="shared" si="0"/>
        <v>102.18152381836273</v>
      </c>
      <c r="H10" s="24"/>
      <c r="I10" s="313"/>
    </row>
    <row r="11" spans="2:9" ht="15.75" customHeight="1" x14ac:dyDescent="0.25">
      <c r="B11" s="55" t="s">
        <v>287</v>
      </c>
      <c r="C11" s="56" t="s">
        <v>449</v>
      </c>
      <c r="D11" s="58">
        <v>1201900</v>
      </c>
      <c r="E11" s="58">
        <v>1487002</v>
      </c>
      <c r="F11" s="187">
        <f>E11/D11*100</f>
        <v>123.72094184208338</v>
      </c>
      <c r="H11" s="24"/>
      <c r="I11" s="313"/>
    </row>
    <row r="12" spans="2:9" ht="31.5" customHeight="1" x14ac:dyDescent="0.25">
      <c r="B12" s="55" t="s">
        <v>288</v>
      </c>
      <c r="C12" s="56" t="s">
        <v>450</v>
      </c>
      <c r="D12" s="58">
        <v>1109925</v>
      </c>
      <c r="E12" s="58">
        <v>1413035</v>
      </c>
      <c r="F12" s="187">
        <f>E12/D12*100</f>
        <v>127.30905241345137</v>
      </c>
      <c r="H12" s="24"/>
      <c r="I12" s="313"/>
    </row>
    <row r="13" spans="2:9" ht="36.75" customHeight="1" x14ac:dyDescent="0.25">
      <c r="B13" s="55" t="s">
        <v>289</v>
      </c>
      <c r="C13" s="56" t="s">
        <v>547</v>
      </c>
      <c r="D13" s="58">
        <v>63879</v>
      </c>
      <c r="E13" s="58">
        <v>132187</v>
      </c>
      <c r="F13" s="187">
        <f t="shared" si="0"/>
        <v>206.93342099907639</v>
      </c>
      <c r="H13" s="24"/>
      <c r="I13" s="313"/>
    </row>
    <row r="14" spans="2:9" ht="15.75" customHeight="1" x14ac:dyDescent="0.25">
      <c r="B14" s="53" t="s">
        <v>260</v>
      </c>
      <c r="C14" s="53" t="s">
        <v>451</v>
      </c>
      <c r="D14" s="59">
        <f>D15+D16</f>
        <v>0</v>
      </c>
      <c r="E14" s="59">
        <f>E15+E16</f>
        <v>0</v>
      </c>
      <c r="F14" s="188" t="s">
        <v>82</v>
      </c>
      <c r="H14" s="24"/>
    </row>
    <row r="15" spans="2:9" ht="15.75" customHeight="1" x14ac:dyDescent="0.25">
      <c r="B15" s="55" t="s">
        <v>290</v>
      </c>
      <c r="C15" s="56" t="s">
        <v>452</v>
      </c>
      <c r="D15" s="57">
        <v>0</v>
      </c>
      <c r="E15" s="58">
        <v>0</v>
      </c>
      <c r="F15" s="187" t="s">
        <v>82</v>
      </c>
      <c r="H15" s="24"/>
    </row>
    <row r="16" spans="2:9" ht="15.75" customHeight="1" x14ac:dyDescent="0.25">
      <c r="B16" s="55" t="s">
        <v>291</v>
      </c>
      <c r="C16" s="56" t="s">
        <v>453</v>
      </c>
      <c r="D16" s="58">
        <v>0</v>
      </c>
      <c r="E16" s="58">
        <v>0</v>
      </c>
      <c r="F16" s="187" t="s">
        <v>82</v>
      </c>
      <c r="H16" s="24"/>
    </row>
    <row r="17" spans="2:8" ht="15.75" customHeight="1" x14ac:dyDescent="0.25">
      <c r="B17" s="359" t="s">
        <v>454</v>
      </c>
      <c r="C17" s="359"/>
      <c r="D17" s="59">
        <f>D8+D14</f>
        <v>6643532</v>
      </c>
      <c r="E17" s="59">
        <f>E8+E14</f>
        <v>7304578</v>
      </c>
      <c r="F17" s="188">
        <f>E17/D17*100</f>
        <v>109.95021925084427</v>
      </c>
      <c r="H17" s="24"/>
    </row>
    <row r="18" spans="2:8" x14ac:dyDescent="0.25">
      <c r="H18" s="13"/>
    </row>
  </sheetData>
  <mergeCells count="6">
    <mergeCell ref="B4:F4"/>
    <mergeCell ref="B17:C17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I11"/>
  <sheetViews>
    <sheetView workbookViewId="0">
      <selection activeCell="I16" sqref="I16"/>
    </sheetView>
  </sheetViews>
  <sheetFormatPr defaultColWidth="9.140625" defaultRowHeight="15.75" x14ac:dyDescent="0.25"/>
  <cols>
    <col min="1" max="1" width="9.140625" style="2"/>
    <col min="2" max="2" width="6.5703125" style="2" customWidth="1"/>
    <col min="3" max="3" width="44" style="2" customWidth="1"/>
    <col min="4" max="5" width="14.85546875" style="2" customWidth="1"/>
    <col min="6" max="6" width="12.5703125" style="2" customWidth="1"/>
    <col min="7" max="7" width="9.140625" style="2"/>
    <col min="8" max="8" width="9.85546875" style="2" bestFit="1" customWidth="1"/>
    <col min="9" max="9" width="10.140625" style="2" bestFit="1" customWidth="1"/>
    <col min="10" max="16384" width="9.140625" style="2"/>
  </cols>
  <sheetData>
    <row r="3" spans="2:9" ht="16.5" thickBot="1" x14ac:dyDescent="0.3">
      <c r="B3" s="68"/>
      <c r="C3" s="68"/>
      <c r="D3" s="68"/>
      <c r="E3" s="68"/>
      <c r="F3" s="74" t="s">
        <v>273</v>
      </c>
    </row>
    <row r="4" spans="2:9" ht="24.95" customHeight="1" thickTop="1" x14ac:dyDescent="0.25">
      <c r="B4" s="376" t="s">
        <v>709</v>
      </c>
      <c r="C4" s="376"/>
      <c r="D4" s="376"/>
      <c r="E4" s="376"/>
      <c r="F4" s="376"/>
    </row>
    <row r="5" spans="2:9" x14ac:dyDescent="0.25">
      <c r="B5" s="359" t="s">
        <v>102</v>
      </c>
      <c r="C5" s="359" t="s">
        <v>58</v>
      </c>
      <c r="D5" s="359" t="s">
        <v>632</v>
      </c>
      <c r="E5" s="359" t="s">
        <v>778</v>
      </c>
      <c r="F5" s="53" t="s">
        <v>1</v>
      </c>
    </row>
    <row r="6" spans="2:9" x14ac:dyDescent="0.25">
      <c r="B6" s="359"/>
      <c r="C6" s="359"/>
      <c r="D6" s="359"/>
      <c r="E6" s="359"/>
      <c r="F6" s="53" t="s">
        <v>50</v>
      </c>
    </row>
    <row r="7" spans="2:9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</row>
    <row r="8" spans="2:9" ht="15.75" customHeight="1" x14ac:dyDescent="0.25">
      <c r="B8" s="55" t="s">
        <v>259</v>
      </c>
      <c r="C8" s="56" t="s">
        <v>455</v>
      </c>
      <c r="D8" s="58">
        <v>6044233</v>
      </c>
      <c r="E8" s="58">
        <v>6628489</v>
      </c>
      <c r="F8" s="64">
        <f>E8/D8*100</f>
        <v>109.66633814414502</v>
      </c>
      <c r="H8" s="41"/>
    </row>
    <row r="9" spans="2:9" x14ac:dyDescent="0.25">
      <c r="B9" s="55" t="s">
        <v>260</v>
      </c>
      <c r="C9" s="56" t="s">
        <v>456</v>
      </c>
      <c r="D9" s="58">
        <v>3002306</v>
      </c>
      <c r="E9" s="58">
        <v>3755083</v>
      </c>
      <c r="F9" s="64">
        <f t="shared" ref="F9" si="0">E9/D9*100</f>
        <v>125.07329366160545</v>
      </c>
      <c r="H9" s="41"/>
    </row>
    <row r="10" spans="2:9" ht="33" customHeight="1" x14ac:dyDescent="0.25">
      <c r="B10" s="55" t="s">
        <v>261</v>
      </c>
      <c r="C10" s="56" t="s">
        <v>457</v>
      </c>
      <c r="D10" s="58">
        <v>2916622</v>
      </c>
      <c r="E10" s="58">
        <f>E8*75%</f>
        <v>4971366.75</v>
      </c>
      <c r="F10" s="64">
        <f>E10/D10*100</f>
        <v>170.44947031188821</v>
      </c>
      <c r="H10" s="41"/>
    </row>
    <row r="11" spans="2:9" ht="21.75" customHeight="1" x14ac:dyDescent="0.25">
      <c r="B11" s="359" t="s">
        <v>791</v>
      </c>
      <c r="C11" s="359"/>
      <c r="D11" s="59">
        <f>D8-D10</f>
        <v>3127611</v>
      </c>
      <c r="E11" s="59">
        <f>E8-MIN(E9,E10)</f>
        <v>2873406</v>
      </c>
      <c r="F11" s="62">
        <f>E11/D11*100</f>
        <v>91.87223091362705</v>
      </c>
      <c r="H11" s="41"/>
      <c r="I11" s="41"/>
    </row>
  </sheetData>
  <mergeCells count="6">
    <mergeCell ref="B4:F4"/>
    <mergeCell ref="B11:C11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>
      <selection activeCell="K11" sqref="K11"/>
    </sheetView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1.140625" customWidth="1"/>
  </cols>
  <sheetData>
    <row r="3" spans="2:11" ht="16.5" thickBot="1" x14ac:dyDescent="0.3">
      <c r="F3" s="74" t="s">
        <v>273</v>
      </c>
    </row>
    <row r="4" spans="2:11" ht="24.95" customHeight="1" thickTop="1" x14ac:dyDescent="0.25">
      <c r="B4" s="377" t="s">
        <v>710</v>
      </c>
      <c r="C4" s="377"/>
      <c r="D4" s="377"/>
      <c r="E4" s="377"/>
      <c r="F4" s="377"/>
    </row>
    <row r="5" spans="2:11" ht="31.5" x14ac:dyDescent="0.25">
      <c r="B5" s="53" t="s">
        <v>102</v>
      </c>
      <c r="C5" s="53" t="s">
        <v>58</v>
      </c>
      <c r="D5" s="53" t="s">
        <v>632</v>
      </c>
      <c r="E5" s="53" t="s">
        <v>778</v>
      </c>
      <c r="F5" s="53" t="s">
        <v>662</v>
      </c>
    </row>
    <row r="6" spans="2:11" x14ac:dyDescent="0.25">
      <c r="B6" s="51">
        <v>1</v>
      </c>
      <c r="C6" s="51">
        <v>2</v>
      </c>
      <c r="D6" s="51">
        <v>3</v>
      </c>
      <c r="E6" s="51">
        <v>4</v>
      </c>
      <c r="F6" s="51">
        <v>5</v>
      </c>
    </row>
    <row r="7" spans="2:11" ht="20.100000000000001" customHeight="1" x14ac:dyDescent="0.25">
      <c r="B7" s="55" t="s">
        <v>259</v>
      </c>
      <c r="C7" s="56" t="s">
        <v>589</v>
      </c>
      <c r="D7" s="64">
        <v>20955674</v>
      </c>
      <c r="E7" s="64">
        <v>23425630</v>
      </c>
      <c r="F7" s="64">
        <f>E7/D7*100</f>
        <v>111.78657388924833</v>
      </c>
      <c r="K7" s="13"/>
    </row>
    <row r="8" spans="2:11" ht="20.100000000000001" customHeight="1" x14ac:dyDescent="0.25">
      <c r="B8" s="55" t="s">
        <v>260</v>
      </c>
      <c r="C8" s="56" t="s">
        <v>590</v>
      </c>
      <c r="D8" s="64">
        <v>13347275</v>
      </c>
      <c r="E8" s="64">
        <v>14715074</v>
      </c>
      <c r="F8" s="64">
        <f>E8/D8*100</f>
        <v>110.24777716799872</v>
      </c>
      <c r="K8" s="13"/>
    </row>
    <row r="9" spans="2:11" ht="20.100000000000001" customHeight="1" x14ac:dyDescent="0.25">
      <c r="B9" s="359" t="s">
        <v>591</v>
      </c>
      <c r="C9" s="359"/>
      <c r="D9" s="296">
        <f>D7/D8</f>
        <v>1.5700338833207528</v>
      </c>
      <c r="E9" s="296">
        <f>E7/E8</f>
        <v>1.5919478216691265</v>
      </c>
      <c r="F9" s="5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O20"/>
  <sheetViews>
    <sheetView workbookViewId="0">
      <selection activeCell="M19" sqref="M19"/>
    </sheetView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  <col min="11" max="11" width="10.140625" bestFit="1" customWidth="1"/>
    <col min="12" max="12" width="12" customWidth="1"/>
    <col min="13" max="15" width="9.85546875" bestFit="1" customWidth="1"/>
  </cols>
  <sheetData>
    <row r="3" spans="2:15" ht="16.5" thickBot="1" x14ac:dyDescent="0.3">
      <c r="B3" s="50"/>
      <c r="C3" s="50"/>
      <c r="D3" s="50"/>
      <c r="E3" s="50"/>
      <c r="F3" s="50"/>
      <c r="G3" s="50"/>
      <c r="H3" s="50"/>
      <c r="I3" s="74" t="s">
        <v>273</v>
      </c>
    </row>
    <row r="4" spans="2:15" s="299" customFormat="1" ht="24.95" customHeight="1" thickTop="1" x14ac:dyDescent="0.25">
      <c r="B4" s="378" t="s">
        <v>711</v>
      </c>
      <c r="C4" s="378"/>
      <c r="D4" s="378"/>
      <c r="E4" s="378"/>
      <c r="F4" s="378"/>
      <c r="G4" s="378"/>
      <c r="H4" s="378"/>
      <c r="I4" s="378"/>
    </row>
    <row r="5" spans="2:15" ht="15.75" x14ac:dyDescent="0.25">
      <c r="B5" s="379" t="s">
        <v>102</v>
      </c>
      <c r="C5" s="366" t="s">
        <v>58</v>
      </c>
      <c r="D5" s="366" t="s">
        <v>632</v>
      </c>
      <c r="E5" s="366"/>
      <c r="F5" s="366" t="s">
        <v>778</v>
      </c>
      <c r="G5" s="366"/>
      <c r="H5" s="366" t="s">
        <v>1</v>
      </c>
      <c r="I5" s="366"/>
    </row>
    <row r="6" spans="2:15" ht="31.5" x14ac:dyDescent="0.25">
      <c r="B6" s="379"/>
      <c r="C6" s="366"/>
      <c r="D6" s="87" t="s">
        <v>603</v>
      </c>
      <c r="E6" s="87" t="s">
        <v>604</v>
      </c>
      <c r="F6" s="87" t="s">
        <v>603</v>
      </c>
      <c r="G6" s="87" t="s">
        <v>604</v>
      </c>
      <c r="H6" s="87" t="s">
        <v>351</v>
      </c>
      <c r="I6" s="87" t="s">
        <v>594</v>
      </c>
    </row>
    <row r="7" spans="2:15" x14ac:dyDescent="0.25">
      <c r="B7" s="89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15" ht="15.75" x14ac:dyDescent="0.25">
      <c r="B8" s="300"/>
      <c r="C8" s="298" t="s">
        <v>605</v>
      </c>
      <c r="D8" s="298"/>
      <c r="E8" s="298"/>
      <c r="F8" s="298"/>
      <c r="G8" s="298"/>
      <c r="H8" s="298"/>
      <c r="I8" s="298"/>
    </row>
    <row r="9" spans="2:15" ht="15.75" customHeight="1" x14ac:dyDescent="0.25">
      <c r="B9" s="55" t="s">
        <v>259</v>
      </c>
      <c r="C9" s="56" t="s">
        <v>606</v>
      </c>
      <c r="D9" s="58">
        <v>3279482</v>
      </c>
      <c r="E9" s="58">
        <v>3279482</v>
      </c>
      <c r="F9" s="179">
        <v>3793951</v>
      </c>
      <c r="G9" s="58">
        <v>3793951</v>
      </c>
      <c r="H9" s="187">
        <f>F9/D9*100</f>
        <v>115.68750796619712</v>
      </c>
      <c r="I9" s="187">
        <f>G9/E9*100</f>
        <v>115.68750796619712</v>
      </c>
      <c r="K9" s="13"/>
      <c r="L9" s="13"/>
      <c r="O9" s="325"/>
    </row>
    <row r="10" spans="2:15" ht="15.75" customHeight="1" x14ac:dyDescent="0.25">
      <c r="B10" s="55" t="s">
        <v>260</v>
      </c>
      <c r="C10" s="56" t="s">
        <v>607</v>
      </c>
      <c r="D10" s="58">
        <v>12450315</v>
      </c>
      <c r="E10" s="58">
        <v>11563869</v>
      </c>
      <c r="F10" s="179">
        <v>13624740</v>
      </c>
      <c r="G10" s="58">
        <v>12619260</v>
      </c>
      <c r="H10" s="187">
        <f t="shared" ref="H10:I15" si="0">F10/D10*100</f>
        <v>109.43289386654074</v>
      </c>
      <c r="I10" s="187">
        <f t="shared" si="0"/>
        <v>109.12662535350408</v>
      </c>
      <c r="K10" s="13"/>
      <c r="L10" s="13"/>
      <c r="O10" s="325"/>
    </row>
    <row r="11" spans="2:15" ht="28.5" customHeight="1" x14ac:dyDescent="0.25">
      <c r="B11" s="55" t="s">
        <v>261</v>
      </c>
      <c r="C11" s="56" t="s">
        <v>608</v>
      </c>
      <c r="D11" s="58">
        <v>10993114</v>
      </c>
      <c r="E11" s="58">
        <v>5731953</v>
      </c>
      <c r="F11" s="179">
        <v>12028836</v>
      </c>
      <c r="G11" s="58">
        <v>6259033</v>
      </c>
      <c r="H11" s="187">
        <f t="shared" si="0"/>
        <v>109.42155243728028</v>
      </c>
      <c r="I11" s="187">
        <f t="shared" si="0"/>
        <v>109.19546967674019</v>
      </c>
      <c r="K11" s="13"/>
      <c r="L11" s="13"/>
      <c r="O11" s="325"/>
    </row>
    <row r="12" spans="2:15" ht="19.5" customHeight="1" x14ac:dyDescent="0.25">
      <c r="B12" s="55" t="s">
        <v>262</v>
      </c>
      <c r="C12" s="56" t="s">
        <v>622</v>
      </c>
      <c r="D12" s="58">
        <v>49998</v>
      </c>
      <c r="E12" s="58">
        <v>15676</v>
      </c>
      <c r="F12" s="179">
        <v>44982</v>
      </c>
      <c r="G12" s="58">
        <v>13017</v>
      </c>
      <c r="H12" s="187">
        <f t="shared" si="0"/>
        <v>89.967598703948156</v>
      </c>
      <c r="I12" s="187">
        <f t="shared" si="0"/>
        <v>83.037764735902016</v>
      </c>
      <c r="K12" s="13"/>
      <c r="L12" s="13"/>
      <c r="O12" s="325"/>
    </row>
    <row r="13" spans="2:15" ht="15.75" customHeight="1" x14ac:dyDescent="0.25">
      <c r="B13" s="55" t="s">
        <v>263</v>
      </c>
      <c r="C13" s="56" t="s">
        <v>609</v>
      </c>
      <c r="D13" s="58">
        <v>1006304</v>
      </c>
      <c r="E13" s="58">
        <v>257699</v>
      </c>
      <c r="F13" s="179">
        <v>1389647</v>
      </c>
      <c r="G13" s="58">
        <v>658394</v>
      </c>
      <c r="H13" s="187">
        <f t="shared" si="0"/>
        <v>138.09415445034503</v>
      </c>
      <c r="I13" s="187">
        <f t="shared" si="0"/>
        <v>255.48954400288707</v>
      </c>
      <c r="K13" s="13"/>
      <c r="L13" s="13"/>
      <c r="O13" s="325"/>
    </row>
    <row r="14" spans="2:15" ht="15.75" customHeight="1" x14ac:dyDescent="0.25">
      <c r="B14" s="55" t="s">
        <v>264</v>
      </c>
      <c r="C14" s="56" t="s">
        <v>610</v>
      </c>
      <c r="D14" s="58">
        <v>685877</v>
      </c>
      <c r="E14" s="58">
        <v>106995</v>
      </c>
      <c r="F14" s="179">
        <v>615078</v>
      </c>
      <c r="G14" s="58">
        <v>81975</v>
      </c>
      <c r="H14" s="187">
        <f t="shared" si="0"/>
        <v>89.677595253959524</v>
      </c>
      <c r="I14" s="187">
        <f t="shared" si="0"/>
        <v>76.615729706995651</v>
      </c>
      <c r="K14" s="13"/>
      <c r="L14" s="13"/>
      <c r="O14" s="325"/>
    </row>
    <row r="15" spans="2:15" ht="24.95" customHeight="1" x14ac:dyDescent="0.25">
      <c r="B15" s="266"/>
      <c r="C15" s="266" t="s">
        <v>611</v>
      </c>
      <c r="D15" s="59">
        <f>SUM(D9:D14)</f>
        <v>28465090</v>
      </c>
      <c r="E15" s="59">
        <f>SUM(E9:E14)</f>
        <v>20955674</v>
      </c>
      <c r="F15" s="175">
        <f>SUM(F9:F14)</f>
        <v>31497234</v>
      </c>
      <c r="G15" s="59">
        <f>SUM(G9:G14)</f>
        <v>23425630</v>
      </c>
      <c r="H15" s="188">
        <f t="shared" si="0"/>
        <v>110.6521497033735</v>
      </c>
      <c r="I15" s="188">
        <f t="shared" si="0"/>
        <v>111.78657388924833</v>
      </c>
      <c r="K15" s="13"/>
      <c r="L15" s="13"/>
      <c r="O15" s="325"/>
    </row>
    <row r="16" spans="2:15" x14ac:dyDescent="0.25">
      <c r="O16" s="325"/>
    </row>
    <row r="17" spans="7:15" x14ac:dyDescent="0.25">
      <c r="O17" s="325"/>
    </row>
    <row r="20" spans="7:15" x14ac:dyDescent="0.25">
      <c r="G20" s="13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N18"/>
  <sheetViews>
    <sheetView workbookViewId="0">
      <selection activeCell="F18" sqref="F18"/>
    </sheetView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  <col min="11" max="14" width="9.85546875" bestFit="1" customWidth="1"/>
  </cols>
  <sheetData>
    <row r="3" spans="2:14" ht="16.5" thickBot="1" x14ac:dyDescent="0.3">
      <c r="I3" s="74" t="s">
        <v>273</v>
      </c>
    </row>
    <row r="4" spans="2:14" ht="24.95" customHeight="1" thickTop="1" x14ac:dyDescent="0.25">
      <c r="B4" s="380" t="s">
        <v>713</v>
      </c>
      <c r="C4" s="380"/>
      <c r="D4" s="380"/>
      <c r="E4" s="380"/>
      <c r="F4" s="380"/>
      <c r="G4" s="380"/>
      <c r="H4" s="380"/>
      <c r="I4" s="380"/>
    </row>
    <row r="5" spans="2:14" ht="15.75" x14ac:dyDescent="0.25">
      <c r="B5" s="381" t="s">
        <v>102</v>
      </c>
      <c r="C5" s="382" t="s">
        <v>58</v>
      </c>
      <c r="D5" s="382" t="s">
        <v>632</v>
      </c>
      <c r="E5" s="382"/>
      <c r="F5" s="382" t="s">
        <v>778</v>
      </c>
      <c r="G5" s="382"/>
      <c r="H5" s="382" t="s">
        <v>1</v>
      </c>
      <c r="I5" s="382"/>
    </row>
    <row r="6" spans="2:14" ht="15.75" x14ac:dyDescent="0.25">
      <c r="B6" s="381"/>
      <c r="C6" s="382"/>
      <c r="D6" s="297" t="s">
        <v>592</v>
      </c>
      <c r="E6" s="297" t="s">
        <v>593</v>
      </c>
      <c r="F6" s="297" t="s">
        <v>592</v>
      </c>
      <c r="G6" s="297" t="s">
        <v>593</v>
      </c>
      <c r="H6" s="297" t="s">
        <v>351</v>
      </c>
      <c r="I6" s="297" t="s">
        <v>594</v>
      </c>
    </row>
    <row r="7" spans="2:14" x14ac:dyDescent="0.25">
      <c r="B7" s="307">
        <v>1</v>
      </c>
      <c r="C7" s="307">
        <v>2</v>
      </c>
      <c r="D7" s="307">
        <v>3</v>
      </c>
      <c r="E7" s="307">
        <v>4</v>
      </c>
      <c r="F7" s="307">
        <v>5</v>
      </c>
      <c r="G7" s="307">
        <v>6</v>
      </c>
      <c r="H7" s="307">
        <v>7</v>
      </c>
      <c r="I7" s="307">
        <v>8</v>
      </c>
    </row>
    <row r="8" spans="2:14" ht="15.75" customHeight="1" x14ac:dyDescent="0.25">
      <c r="B8" s="298"/>
      <c r="C8" s="298" t="s">
        <v>595</v>
      </c>
      <c r="D8" s="298"/>
      <c r="E8" s="298"/>
      <c r="F8" s="298"/>
      <c r="G8" s="298"/>
      <c r="H8" s="56"/>
      <c r="I8" s="56"/>
    </row>
    <row r="9" spans="2:14" ht="15.75" customHeight="1" x14ac:dyDescent="0.25">
      <c r="B9" s="55" t="s">
        <v>259</v>
      </c>
      <c r="C9" s="56" t="s">
        <v>596</v>
      </c>
      <c r="D9" s="58">
        <v>6698281</v>
      </c>
      <c r="E9" s="58">
        <v>0</v>
      </c>
      <c r="F9" s="58">
        <v>6938508</v>
      </c>
      <c r="G9" s="58">
        <v>0</v>
      </c>
      <c r="H9" s="64">
        <f t="shared" ref="H9:I16" si="0">F9/D9*100</f>
        <v>103.58639776384419</v>
      </c>
      <c r="I9" s="301" t="s">
        <v>82</v>
      </c>
      <c r="N9" s="325"/>
    </row>
    <row r="10" spans="2:14" ht="15.75" customHeight="1" x14ac:dyDescent="0.25">
      <c r="B10" s="55" t="s">
        <v>260</v>
      </c>
      <c r="C10" s="56" t="s">
        <v>597</v>
      </c>
      <c r="D10" s="58">
        <v>2219933</v>
      </c>
      <c r="E10" s="58">
        <v>32922</v>
      </c>
      <c r="F10" s="58">
        <v>2859345</v>
      </c>
      <c r="G10" s="58">
        <v>55515</v>
      </c>
      <c r="H10" s="64">
        <f t="shared" si="0"/>
        <v>128.80321162845905</v>
      </c>
      <c r="I10" s="64">
        <f t="shared" si="0"/>
        <v>168.62584290140333</v>
      </c>
      <c r="N10" s="325"/>
    </row>
    <row r="11" spans="2:14" ht="15.75" customHeight="1" x14ac:dyDescent="0.25">
      <c r="B11" s="55" t="s">
        <v>261</v>
      </c>
      <c r="C11" s="56" t="s">
        <v>598</v>
      </c>
      <c r="D11" s="58">
        <v>299943</v>
      </c>
      <c r="E11" s="58">
        <v>239972</v>
      </c>
      <c r="F11" s="58">
        <v>268702</v>
      </c>
      <c r="G11" s="58">
        <v>223035</v>
      </c>
      <c r="H11" s="64">
        <f t="shared" si="0"/>
        <v>89.584354360661848</v>
      </c>
      <c r="I11" s="64">
        <f t="shared" si="0"/>
        <v>92.942093244211819</v>
      </c>
      <c r="N11" s="325"/>
    </row>
    <row r="12" spans="2:14" ht="15.75" customHeight="1" x14ac:dyDescent="0.25">
      <c r="B12" s="55" t="s">
        <v>262</v>
      </c>
      <c r="C12" s="56" t="s">
        <v>599</v>
      </c>
      <c r="D12" s="58">
        <v>18772556</v>
      </c>
      <c r="E12" s="58">
        <v>11895009</v>
      </c>
      <c r="F12" s="58">
        <v>21029124</v>
      </c>
      <c r="G12" s="58">
        <v>13165611</v>
      </c>
      <c r="H12" s="64">
        <f t="shared" si="0"/>
        <v>112.02056874940205</v>
      </c>
      <c r="I12" s="64">
        <f t="shared" si="0"/>
        <v>110.68180780695501</v>
      </c>
      <c r="N12" s="325"/>
    </row>
    <row r="13" spans="2:14" ht="15.75" customHeight="1" x14ac:dyDescent="0.25">
      <c r="B13" s="55" t="s">
        <v>263</v>
      </c>
      <c r="C13" s="56" t="s">
        <v>712</v>
      </c>
      <c r="D13" s="58">
        <v>10</v>
      </c>
      <c r="E13" s="58">
        <v>3</v>
      </c>
      <c r="F13" s="58">
        <v>38</v>
      </c>
      <c r="G13" s="58">
        <v>28</v>
      </c>
      <c r="H13" s="64">
        <f t="shared" si="0"/>
        <v>380</v>
      </c>
      <c r="I13" s="64">
        <f t="shared" si="0"/>
        <v>933.33333333333337</v>
      </c>
      <c r="N13" s="325"/>
    </row>
    <row r="14" spans="2:14" ht="15.75" customHeight="1" x14ac:dyDescent="0.25">
      <c r="B14" s="55" t="s">
        <v>264</v>
      </c>
      <c r="C14" s="56" t="s">
        <v>600</v>
      </c>
      <c r="D14" s="58">
        <v>957351</v>
      </c>
      <c r="E14" s="58">
        <v>824608</v>
      </c>
      <c r="F14" s="58">
        <v>967568</v>
      </c>
      <c r="G14" s="58">
        <v>852353</v>
      </c>
      <c r="H14" s="64">
        <f t="shared" si="0"/>
        <v>101.06721568160478</v>
      </c>
      <c r="I14" s="64">
        <f t="shared" si="0"/>
        <v>103.36462901160309</v>
      </c>
      <c r="N14" s="325"/>
    </row>
    <row r="15" spans="2:14" ht="24.95" customHeight="1" x14ac:dyDescent="0.25">
      <c r="B15" s="55" t="s">
        <v>265</v>
      </c>
      <c r="C15" s="56" t="s">
        <v>601</v>
      </c>
      <c r="D15" s="58">
        <v>6767942</v>
      </c>
      <c r="E15" s="58">
        <v>354761</v>
      </c>
      <c r="F15" s="58">
        <v>7740156</v>
      </c>
      <c r="G15" s="58">
        <v>418532</v>
      </c>
      <c r="H15" s="64">
        <f t="shared" si="0"/>
        <v>114.36498717039834</v>
      </c>
      <c r="I15" s="64">
        <f t="shared" si="0"/>
        <v>117.97576396503561</v>
      </c>
      <c r="N15" s="325"/>
    </row>
    <row r="16" spans="2:14" ht="15.75" x14ac:dyDescent="0.25">
      <c r="B16" s="266"/>
      <c r="C16" s="266" t="s">
        <v>602</v>
      </c>
      <c r="D16" s="59">
        <f>SUM(D9:D15)</f>
        <v>35716016</v>
      </c>
      <c r="E16" s="59">
        <f t="shared" ref="E16:G16" si="1">SUM(E9:E15)</f>
        <v>13347275</v>
      </c>
      <c r="F16" s="59">
        <f t="shared" si="1"/>
        <v>39803441</v>
      </c>
      <c r="G16" s="59">
        <f t="shared" si="1"/>
        <v>14715074</v>
      </c>
      <c r="H16" s="62">
        <f t="shared" si="0"/>
        <v>111.44423554967608</v>
      </c>
      <c r="I16" s="62">
        <f t="shared" si="0"/>
        <v>110.24777716799872</v>
      </c>
      <c r="N16" s="325"/>
    </row>
    <row r="17" spans="14:14" x14ac:dyDescent="0.25">
      <c r="N17" s="325"/>
    </row>
    <row r="18" spans="14:14" x14ac:dyDescent="0.25">
      <c r="N18" s="325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K45"/>
  <sheetViews>
    <sheetView workbookViewId="0">
      <selection activeCell="H24" sqref="H24"/>
    </sheetView>
  </sheetViews>
  <sheetFormatPr defaultColWidth="9.140625" defaultRowHeight="15" x14ac:dyDescent="0.25"/>
  <cols>
    <col min="2" max="2" width="7.42578125" customWidth="1"/>
    <col min="3" max="3" width="17.42578125" customWidth="1"/>
    <col min="4" max="4" width="13.85546875" customWidth="1"/>
    <col min="5" max="5" width="12.140625" customWidth="1"/>
    <col min="6" max="6" width="14.85546875" customWidth="1"/>
    <col min="7" max="7" width="15.140625" customWidth="1"/>
    <col min="8" max="8" width="16.140625" customWidth="1"/>
    <col min="10" max="10" width="10.7109375" bestFit="1" customWidth="1"/>
  </cols>
  <sheetData>
    <row r="2" spans="2:11" x14ac:dyDescent="0.25">
      <c r="J2" s="43"/>
    </row>
    <row r="3" spans="2:11" ht="16.5" thickBot="1" x14ac:dyDescent="0.3">
      <c r="C3" s="16" t="s">
        <v>6</v>
      </c>
      <c r="D3" s="1"/>
      <c r="E3" s="1"/>
      <c r="F3" s="1"/>
      <c r="G3" s="1"/>
      <c r="H3" s="65" t="s">
        <v>273</v>
      </c>
    </row>
    <row r="4" spans="2:11" ht="24.95" customHeight="1" thickTop="1" x14ac:dyDescent="0.25">
      <c r="B4" s="363" t="s">
        <v>497</v>
      </c>
      <c r="C4" s="363"/>
      <c r="D4" s="363"/>
      <c r="E4" s="363"/>
      <c r="F4" s="363"/>
      <c r="G4" s="363"/>
      <c r="H4" s="363"/>
    </row>
    <row r="5" spans="2:11" ht="15.75" x14ac:dyDescent="0.25">
      <c r="B5" s="359" t="s">
        <v>102</v>
      </c>
      <c r="C5" s="359" t="s">
        <v>0</v>
      </c>
      <c r="D5" s="359" t="s">
        <v>632</v>
      </c>
      <c r="E5" s="359"/>
      <c r="F5" s="359" t="s">
        <v>778</v>
      </c>
      <c r="G5" s="359"/>
      <c r="H5" s="53" t="s">
        <v>1</v>
      </c>
    </row>
    <row r="6" spans="2:11" ht="15.75" x14ac:dyDescent="0.25">
      <c r="B6" s="359"/>
      <c r="C6" s="359"/>
      <c r="D6" s="53" t="s">
        <v>2</v>
      </c>
      <c r="E6" s="53" t="s">
        <v>20</v>
      </c>
      <c r="F6" s="53" t="s">
        <v>2</v>
      </c>
      <c r="G6" s="53" t="s">
        <v>20</v>
      </c>
      <c r="H6" s="53" t="s">
        <v>351</v>
      </c>
    </row>
    <row r="7" spans="2:11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11" ht="15.75" x14ac:dyDescent="0.25">
      <c r="B8" s="55" t="s">
        <v>259</v>
      </c>
      <c r="C8" s="60" t="s">
        <v>3</v>
      </c>
      <c r="D8" s="58">
        <v>125094</v>
      </c>
      <c r="E8" s="61">
        <f>D8/D10*100</f>
        <v>3.4963758647377072</v>
      </c>
      <c r="F8" s="58">
        <v>162353</v>
      </c>
      <c r="G8" s="61">
        <f>F8/F10*100</f>
        <v>3.9391191093849023</v>
      </c>
      <c r="H8" s="64">
        <f>F8/D8*100</f>
        <v>129.78480182902456</v>
      </c>
    </row>
    <row r="9" spans="2:11" ht="15.75" x14ac:dyDescent="0.25">
      <c r="B9" s="55" t="s">
        <v>260</v>
      </c>
      <c r="C9" s="56" t="s">
        <v>4</v>
      </c>
      <c r="D9" s="58">
        <v>3452725</v>
      </c>
      <c r="E9" s="61">
        <f>D9/D10*100</f>
        <v>96.503624135262285</v>
      </c>
      <c r="F9" s="58">
        <v>3959203</v>
      </c>
      <c r="G9" s="61">
        <f>F9/F10*100</f>
        <v>96.060880890615095</v>
      </c>
      <c r="H9" s="64">
        <f>F9/D9*100</f>
        <v>114.66893540609229</v>
      </c>
    </row>
    <row r="10" spans="2:11" ht="15.75" x14ac:dyDescent="0.25">
      <c r="B10" s="359" t="s">
        <v>18</v>
      </c>
      <c r="C10" s="359"/>
      <c r="D10" s="59">
        <f t="shared" ref="D10:G10" si="0">SUM(D8:D9)</f>
        <v>3577819</v>
      </c>
      <c r="E10" s="53">
        <f t="shared" si="0"/>
        <v>99.999999999999986</v>
      </c>
      <c r="F10" s="59">
        <f t="shared" si="0"/>
        <v>4121556</v>
      </c>
      <c r="G10" s="62">
        <f t="shared" si="0"/>
        <v>100</v>
      </c>
      <c r="H10" s="62">
        <f>F10/D10*100</f>
        <v>115.19744291144968</v>
      </c>
      <c r="J10" s="24"/>
      <c r="K10" s="13"/>
    </row>
    <row r="12" spans="2:11" ht="19.5" customHeight="1" x14ac:dyDescent="0.25"/>
    <row r="13" spans="2:11" x14ac:dyDescent="0.25">
      <c r="F13" s="13"/>
    </row>
    <row r="45" spans="6:6" x14ac:dyDescent="0.25">
      <c r="F45" s="291"/>
    </row>
  </sheetData>
  <mergeCells count="6">
    <mergeCell ref="B4:H4"/>
    <mergeCell ref="B10:C10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D10:F10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J25"/>
  <sheetViews>
    <sheetView workbookViewId="0">
      <selection activeCell="J8" sqref="J8"/>
    </sheetView>
  </sheetViews>
  <sheetFormatPr defaultRowHeight="15" x14ac:dyDescent="0.25"/>
  <cols>
    <col min="3" max="3" width="40" customWidth="1"/>
    <col min="4" max="4" width="17.85546875" customWidth="1"/>
    <col min="5" max="5" width="13" customWidth="1"/>
    <col min="6" max="6" width="15.5703125" customWidth="1"/>
    <col min="7" max="7" width="13.85546875" customWidth="1"/>
    <col min="8" max="8" width="10.85546875" customWidth="1"/>
    <col min="10" max="10" width="9.85546875" bestFit="1" customWidth="1"/>
  </cols>
  <sheetData>
    <row r="3" spans="2:10" ht="16.5" thickBot="1" x14ac:dyDescent="0.3">
      <c r="B3" s="50"/>
      <c r="C3" s="50"/>
      <c r="D3" s="50"/>
      <c r="E3" s="50"/>
      <c r="F3" s="50"/>
      <c r="G3" s="50"/>
      <c r="H3" s="177" t="s">
        <v>273</v>
      </c>
    </row>
    <row r="4" spans="2:10" ht="24.95" customHeight="1" thickTop="1" x14ac:dyDescent="0.25">
      <c r="B4" s="368" t="s">
        <v>714</v>
      </c>
      <c r="C4" s="368"/>
      <c r="D4" s="368"/>
      <c r="E4" s="368"/>
      <c r="F4" s="368"/>
      <c r="G4" s="368"/>
      <c r="H4" s="368"/>
    </row>
    <row r="5" spans="2:10" ht="15.75" x14ac:dyDescent="0.25">
      <c r="B5" s="365" t="s">
        <v>102</v>
      </c>
      <c r="C5" s="366" t="s">
        <v>23</v>
      </c>
      <c r="D5" s="366" t="s">
        <v>632</v>
      </c>
      <c r="E5" s="366"/>
      <c r="F5" s="366" t="s">
        <v>787</v>
      </c>
      <c r="G5" s="366"/>
      <c r="H5" s="87" t="s">
        <v>1</v>
      </c>
    </row>
    <row r="6" spans="2:10" ht="15.75" x14ac:dyDescent="0.25">
      <c r="B6" s="365"/>
      <c r="C6" s="366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351</v>
      </c>
    </row>
    <row r="7" spans="2:10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0" ht="20.100000000000001" customHeight="1" x14ac:dyDescent="0.25">
      <c r="B8" s="90" t="s">
        <v>259</v>
      </c>
      <c r="C8" s="106" t="s">
        <v>141</v>
      </c>
      <c r="D8" s="92">
        <v>17909204</v>
      </c>
      <c r="E8" s="93">
        <f>D8/D$15*100</f>
        <v>74.934942616362491</v>
      </c>
      <c r="F8" s="92">
        <v>19793707</v>
      </c>
      <c r="G8" s="93">
        <f>F8/F15*100</f>
        <v>75.732144669744386</v>
      </c>
      <c r="H8" s="94">
        <f>F8/D8*100</f>
        <v>110.52253913685945</v>
      </c>
      <c r="J8" s="13"/>
    </row>
    <row r="9" spans="2:10" ht="20.100000000000001" customHeight="1" x14ac:dyDescent="0.25">
      <c r="B9" s="90" t="s">
        <v>260</v>
      </c>
      <c r="C9" s="106" t="s">
        <v>142</v>
      </c>
      <c r="D9" s="92">
        <v>909124</v>
      </c>
      <c r="E9" s="93">
        <f t="shared" ref="E9:E14" si="0">D9/D$15*100</f>
        <v>3.8039186315124853</v>
      </c>
      <c r="F9" s="92">
        <v>955882</v>
      </c>
      <c r="G9" s="93">
        <f>F9/F15*100</f>
        <v>3.6572731884535123</v>
      </c>
      <c r="H9" s="94">
        <f t="shared" ref="H9:H15" si="1">F9/D9*100</f>
        <v>105.14319278778252</v>
      </c>
      <c r="J9" s="13"/>
    </row>
    <row r="10" spans="2:10" ht="20.100000000000001" customHeight="1" x14ac:dyDescent="0.25">
      <c r="B10" s="90" t="s">
        <v>261</v>
      </c>
      <c r="C10" s="106" t="s">
        <v>143</v>
      </c>
      <c r="D10" s="92">
        <v>2042989</v>
      </c>
      <c r="E10" s="93">
        <f t="shared" si="0"/>
        <v>8.548189159097177</v>
      </c>
      <c r="F10" s="92">
        <v>2329393</v>
      </c>
      <c r="G10" s="93">
        <f>F10/F15*100</f>
        <v>8.9124249272099405</v>
      </c>
      <c r="H10" s="94">
        <f t="shared" si="1"/>
        <v>114.01887136935147</v>
      </c>
      <c r="J10" s="13"/>
    </row>
    <row r="11" spans="2:10" ht="20.100000000000001" customHeight="1" x14ac:dyDescent="0.25">
      <c r="B11" s="366" t="s">
        <v>613</v>
      </c>
      <c r="C11" s="366"/>
      <c r="D11" s="95">
        <f>SUM(D8:D10)</f>
        <v>20861317</v>
      </c>
      <c r="E11" s="155">
        <f t="shared" si="0"/>
        <v>87.287050406972142</v>
      </c>
      <c r="F11" s="95">
        <f>SUM(F8:F10)</f>
        <v>23078982</v>
      </c>
      <c r="G11" s="155">
        <f>F11/F15*100</f>
        <v>88.301842785407842</v>
      </c>
      <c r="H11" s="96">
        <f t="shared" si="1"/>
        <v>110.63051292495101</v>
      </c>
      <c r="J11" s="13"/>
    </row>
    <row r="12" spans="2:10" ht="20.100000000000001" customHeight="1" x14ac:dyDescent="0.25">
      <c r="B12" s="90" t="s">
        <v>262</v>
      </c>
      <c r="C12" s="106" t="s">
        <v>144</v>
      </c>
      <c r="D12" s="92">
        <v>2952746</v>
      </c>
      <c r="E12" s="93">
        <f t="shared" si="0"/>
        <v>12.354756362744759</v>
      </c>
      <c r="F12" s="92">
        <v>2968888</v>
      </c>
      <c r="G12" s="93">
        <f>F12/F15*100</f>
        <v>11.359178729091427</v>
      </c>
      <c r="H12" s="94">
        <f t="shared" si="1"/>
        <v>100.54667756725435</v>
      </c>
      <c r="J12" s="13"/>
    </row>
    <row r="13" spans="2:10" ht="20.100000000000001" customHeight="1" x14ac:dyDescent="0.25">
      <c r="B13" s="90" t="s">
        <v>263</v>
      </c>
      <c r="C13" s="106" t="s">
        <v>145</v>
      </c>
      <c r="D13" s="92">
        <v>85607</v>
      </c>
      <c r="E13" s="93">
        <f t="shared" si="0"/>
        <v>0.35819323028309596</v>
      </c>
      <c r="F13" s="92">
        <v>88597</v>
      </c>
      <c r="G13" s="93">
        <f>F13/F15*100</f>
        <v>0.33897848550073734</v>
      </c>
      <c r="H13" s="94">
        <f t="shared" si="1"/>
        <v>103.49270503580314</v>
      </c>
      <c r="J13" s="13"/>
    </row>
    <row r="14" spans="2:10" ht="20.100000000000001" customHeight="1" x14ac:dyDescent="0.25">
      <c r="B14" s="366" t="s">
        <v>614</v>
      </c>
      <c r="C14" s="366"/>
      <c r="D14" s="95">
        <f>SUM(D12:D13)</f>
        <v>3038353</v>
      </c>
      <c r="E14" s="155">
        <f t="shared" si="0"/>
        <v>12.712949593027853</v>
      </c>
      <c r="F14" s="95">
        <f>SUM(F12:F13)</f>
        <v>3057485</v>
      </c>
      <c r="G14" s="155">
        <f>F14/F15*100</f>
        <v>11.698157214592165</v>
      </c>
      <c r="H14" s="96">
        <f t="shared" si="1"/>
        <v>100.62968325273593</v>
      </c>
      <c r="J14" s="13"/>
    </row>
    <row r="15" spans="2:10" ht="20.100000000000001" customHeight="1" x14ac:dyDescent="0.25">
      <c r="B15" s="366" t="s">
        <v>615</v>
      </c>
      <c r="C15" s="366"/>
      <c r="D15" s="95">
        <f t="shared" ref="D15:E15" si="2">D11+D14</f>
        <v>23899670</v>
      </c>
      <c r="E15" s="87">
        <f t="shared" si="2"/>
        <v>100</v>
      </c>
      <c r="F15" s="95">
        <f>F11+F14</f>
        <v>26136467</v>
      </c>
      <c r="G15" s="96">
        <f>G11+G14</f>
        <v>100</v>
      </c>
      <c r="H15" s="96">
        <f t="shared" si="1"/>
        <v>109.35911248983771</v>
      </c>
      <c r="J15" s="13"/>
    </row>
    <row r="16" spans="2:10" x14ac:dyDescent="0.25">
      <c r="B16" s="353" t="s">
        <v>790</v>
      </c>
      <c r="G16" s="25"/>
    </row>
    <row r="18" spans="4:4" x14ac:dyDescent="0.25">
      <c r="D18" s="13"/>
    </row>
    <row r="19" spans="4:4" x14ac:dyDescent="0.25">
      <c r="D19" s="13"/>
    </row>
    <row r="20" spans="4:4" x14ac:dyDescent="0.25">
      <c r="D20" s="13"/>
    </row>
    <row r="21" spans="4:4" x14ac:dyDescent="0.25">
      <c r="D21" s="13"/>
    </row>
    <row r="22" spans="4:4" x14ac:dyDescent="0.25">
      <c r="D22" s="13"/>
    </row>
    <row r="23" spans="4:4" x14ac:dyDescent="0.25">
      <c r="D23" s="13"/>
    </row>
    <row r="24" spans="4:4" x14ac:dyDescent="0.25">
      <c r="D24" s="13"/>
    </row>
    <row r="25" spans="4:4" x14ac:dyDescent="0.25">
      <c r="D25" s="13"/>
    </row>
  </sheetData>
  <mergeCells count="8">
    <mergeCell ref="B4:H4"/>
    <mergeCell ref="B11:C11"/>
    <mergeCell ref="B14:C14"/>
    <mergeCell ref="B15:C15"/>
    <mergeCell ref="C5:C6"/>
    <mergeCell ref="D5:E5"/>
    <mergeCell ref="F5:G5"/>
    <mergeCell ref="B5:B6"/>
  </mergeCells>
  <pageMargins left="0.7" right="0.7" top="0.75" bottom="0.75" header="0.3" footer="0.3"/>
  <pageSetup scale="71" fitToHeight="0" orientation="landscape" r:id="rId1"/>
  <ignoredErrors>
    <ignoredError sqref="D11 F11" formulaRange="1"/>
    <ignoredError sqref="E11:E14" 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I31"/>
  <sheetViews>
    <sheetView workbookViewId="0">
      <selection activeCell="H9" sqref="H9"/>
    </sheetView>
  </sheetViews>
  <sheetFormatPr defaultRowHeight="15" x14ac:dyDescent="0.25"/>
  <cols>
    <col min="2" max="2" width="8.140625" customWidth="1"/>
    <col min="3" max="3" width="44.85546875" customWidth="1"/>
    <col min="4" max="4" width="18.42578125" customWidth="1"/>
    <col min="5" max="5" width="15" customWidth="1"/>
    <col min="6" max="6" width="15.85546875" customWidth="1"/>
    <col min="8" max="8" width="14.42578125" customWidth="1"/>
    <col min="9" max="9" width="12.7109375" customWidth="1"/>
    <col min="10" max="10" width="9" bestFit="1" customWidth="1"/>
    <col min="11" max="11" width="14.42578125" customWidth="1"/>
  </cols>
  <sheetData>
    <row r="3" spans="2:9" ht="16.5" thickBot="1" x14ac:dyDescent="0.3">
      <c r="B3" s="50"/>
      <c r="C3" s="50"/>
      <c r="D3" s="71"/>
      <c r="E3" s="71"/>
      <c r="F3" s="156" t="s">
        <v>280</v>
      </c>
    </row>
    <row r="4" spans="2:9" ht="24.95" customHeight="1" thickTop="1" x14ac:dyDescent="0.25">
      <c r="B4" s="368" t="s">
        <v>716</v>
      </c>
      <c r="C4" s="368"/>
      <c r="D4" s="368"/>
      <c r="E4" s="368"/>
      <c r="F4" s="368"/>
    </row>
    <row r="5" spans="2:9" ht="15.75" x14ac:dyDescent="0.25">
      <c r="B5" s="365" t="s">
        <v>102</v>
      </c>
      <c r="C5" s="366" t="s">
        <v>114</v>
      </c>
      <c r="D5" s="87" t="s">
        <v>632</v>
      </c>
      <c r="E5" s="87" t="s">
        <v>778</v>
      </c>
      <c r="F5" s="87" t="s">
        <v>1</v>
      </c>
    </row>
    <row r="6" spans="2:9" ht="15.75" x14ac:dyDescent="0.25">
      <c r="B6" s="365"/>
      <c r="C6" s="366"/>
      <c r="D6" s="87" t="s">
        <v>2</v>
      </c>
      <c r="E6" s="87" t="s">
        <v>2</v>
      </c>
      <c r="F6" s="87" t="s">
        <v>50</v>
      </c>
    </row>
    <row r="7" spans="2:9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</row>
    <row r="8" spans="2:9" ht="15.75" x14ac:dyDescent="0.25">
      <c r="B8" s="101"/>
      <c r="C8" s="125" t="s">
        <v>146</v>
      </c>
      <c r="D8" s="91"/>
      <c r="E8" s="91"/>
      <c r="F8" s="100"/>
    </row>
    <row r="9" spans="2:9" ht="15.75" x14ac:dyDescent="0.25">
      <c r="B9" s="101" t="s">
        <v>259</v>
      </c>
      <c r="C9" s="106" t="s">
        <v>627</v>
      </c>
      <c r="D9" s="97">
        <v>10602763</v>
      </c>
      <c r="E9" s="97">
        <v>11456277</v>
      </c>
      <c r="F9" s="94">
        <f>E9/D9*100</f>
        <v>108.04992057259038</v>
      </c>
      <c r="H9" s="13"/>
      <c r="I9" s="13"/>
    </row>
    <row r="10" spans="2:9" ht="15.75" x14ac:dyDescent="0.25">
      <c r="B10" s="101" t="s">
        <v>260</v>
      </c>
      <c r="C10" s="106" t="s">
        <v>382</v>
      </c>
      <c r="D10" s="97">
        <v>18486449</v>
      </c>
      <c r="E10" s="97">
        <v>20346677</v>
      </c>
      <c r="F10" s="94">
        <f t="shared" ref="F10:F20" si="0">E10/D10*100</f>
        <v>110.06265724693802</v>
      </c>
      <c r="H10" s="13"/>
      <c r="I10" s="13"/>
    </row>
    <row r="11" spans="2:9" ht="15.75" x14ac:dyDescent="0.25">
      <c r="B11" s="101" t="s">
        <v>261</v>
      </c>
      <c r="C11" s="106" t="s">
        <v>383</v>
      </c>
      <c r="D11" s="97">
        <f>D9-D10</f>
        <v>-7883686</v>
      </c>
      <c r="E11" s="97">
        <f>E9-E10</f>
        <v>-8890400</v>
      </c>
      <c r="F11" s="94" t="s">
        <v>82</v>
      </c>
      <c r="H11" s="13"/>
      <c r="I11" s="13"/>
    </row>
    <row r="12" spans="2:9" ht="15.75" x14ac:dyDescent="0.25">
      <c r="B12" s="121"/>
      <c r="C12" s="119" t="s">
        <v>715</v>
      </c>
      <c r="D12" s="183">
        <f>D9/D10</f>
        <v>0.57354243640842006</v>
      </c>
      <c r="E12" s="183">
        <f>E9/E10</f>
        <v>0.56305395716460238</v>
      </c>
      <c r="F12" s="96"/>
      <c r="H12" s="21"/>
      <c r="I12" s="21"/>
    </row>
    <row r="13" spans="2:9" ht="15.75" x14ac:dyDescent="0.25">
      <c r="B13" s="101"/>
      <c r="C13" s="125" t="s">
        <v>147</v>
      </c>
      <c r="D13" s="104"/>
      <c r="E13" s="104"/>
      <c r="F13" s="94"/>
    </row>
    <row r="14" spans="2:9" ht="15.75" x14ac:dyDescent="0.25">
      <c r="B14" s="101" t="s">
        <v>259</v>
      </c>
      <c r="C14" s="91" t="s">
        <v>627</v>
      </c>
      <c r="D14" s="97">
        <v>12011831</v>
      </c>
      <c r="E14" s="97">
        <v>13135936</v>
      </c>
      <c r="F14" s="94">
        <f t="shared" si="0"/>
        <v>109.35831514779053</v>
      </c>
      <c r="H14" s="13"/>
      <c r="I14" s="13"/>
    </row>
    <row r="15" spans="2:9" ht="15.75" x14ac:dyDescent="0.25">
      <c r="B15" s="101" t="s">
        <v>260</v>
      </c>
      <c r="C15" s="91" t="s">
        <v>382</v>
      </c>
      <c r="D15" s="97">
        <v>19237296</v>
      </c>
      <c r="E15" s="97">
        <v>21108710</v>
      </c>
      <c r="F15" s="94">
        <f t="shared" si="0"/>
        <v>109.72805117725486</v>
      </c>
      <c r="H15" s="13"/>
      <c r="I15" s="13"/>
    </row>
    <row r="16" spans="2:9" ht="16.350000000000001" customHeight="1" x14ac:dyDescent="0.25">
      <c r="B16" s="101" t="s">
        <v>261</v>
      </c>
      <c r="C16" s="91" t="s">
        <v>383</v>
      </c>
      <c r="D16" s="97">
        <f>D14-D15</f>
        <v>-7225465</v>
      </c>
      <c r="E16" s="97">
        <f>E14-E15</f>
        <v>-7972774</v>
      </c>
      <c r="F16" s="94" t="s">
        <v>82</v>
      </c>
      <c r="H16" s="13"/>
      <c r="I16" s="13"/>
    </row>
    <row r="17" spans="2:9" ht="15.75" x14ac:dyDescent="0.25">
      <c r="B17" s="304"/>
      <c r="C17" s="119" t="s">
        <v>715</v>
      </c>
      <c r="D17" s="183">
        <f>D14/D15</f>
        <v>0.62440329451706722</v>
      </c>
      <c r="E17" s="183">
        <f>E14/E15</f>
        <v>0.6222993257285736</v>
      </c>
      <c r="F17" s="96"/>
      <c r="H17" s="21"/>
      <c r="I17" s="21"/>
    </row>
    <row r="18" spans="2:9" ht="15.75" x14ac:dyDescent="0.25">
      <c r="B18" s="101"/>
      <c r="C18" s="125" t="s">
        <v>148</v>
      </c>
      <c r="D18" s="104"/>
      <c r="E18" s="104"/>
      <c r="F18" s="94"/>
    </row>
    <row r="19" spans="2:9" ht="15.75" x14ac:dyDescent="0.25">
      <c r="B19" s="101" t="s">
        <v>259</v>
      </c>
      <c r="C19" s="91" t="s">
        <v>627</v>
      </c>
      <c r="D19" s="97">
        <v>13673457</v>
      </c>
      <c r="E19" s="97">
        <v>15078427</v>
      </c>
      <c r="F19" s="94">
        <f t="shared" si="0"/>
        <v>110.27516304033426</v>
      </c>
      <c r="H19" s="13"/>
      <c r="I19" s="13"/>
    </row>
    <row r="20" spans="2:9" ht="15.75" customHeight="1" x14ac:dyDescent="0.25">
      <c r="B20" s="101" t="s">
        <v>260</v>
      </c>
      <c r="C20" s="91" t="s">
        <v>382</v>
      </c>
      <c r="D20" s="97">
        <v>19950788</v>
      </c>
      <c r="E20" s="97">
        <v>21956482</v>
      </c>
      <c r="F20" s="94">
        <f t="shared" si="0"/>
        <v>110.05320692094969</v>
      </c>
      <c r="H20" s="13"/>
      <c r="I20" s="13"/>
    </row>
    <row r="21" spans="2:9" ht="15.75" x14ac:dyDescent="0.25">
      <c r="B21" s="101" t="s">
        <v>261</v>
      </c>
      <c r="C21" s="91" t="s">
        <v>383</v>
      </c>
      <c r="D21" s="97">
        <f>D19-D20</f>
        <v>-6277331</v>
      </c>
      <c r="E21" s="97">
        <f>E19-E20</f>
        <v>-6878055</v>
      </c>
      <c r="F21" s="94" t="s">
        <v>82</v>
      </c>
      <c r="H21" s="13"/>
      <c r="I21" s="13"/>
    </row>
    <row r="22" spans="2:9" ht="15.75" x14ac:dyDescent="0.25">
      <c r="B22" s="304"/>
      <c r="C22" s="119" t="s">
        <v>715</v>
      </c>
      <c r="D22" s="183">
        <f>D19/D20</f>
        <v>0.68535924495814404</v>
      </c>
      <c r="E22" s="183">
        <f>E19/E20</f>
        <v>0.68674148253804956</v>
      </c>
      <c r="F22" s="96"/>
      <c r="H22" s="21"/>
      <c r="I22" s="21"/>
    </row>
    <row r="23" spans="2:9" ht="15.6" customHeight="1" x14ac:dyDescent="0.25"/>
    <row r="24" spans="2:9" ht="16.5" customHeight="1" x14ac:dyDescent="0.25">
      <c r="B24" s="66"/>
    </row>
    <row r="26" spans="2:9" ht="19.350000000000001" customHeight="1" x14ac:dyDescent="0.25"/>
    <row r="28" spans="2:9" ht="15.75" customHeight="1" x14ac:dyDescent="0.25"/>
    <row r="30" spans="2:9" ht="21" customHeight="1" x14ac:dyDescent="0.25"/>
    <row r="31" spans="2:9" ht="18.75" customHeight="1" x14ac:dyDescent="0.25"/>
  </sheetData>
  <mergeCells count="3">
    <mergeCell ref="B5:B6"/>
    <mergeCell ref="C5:C6"/>
    <mergeCell ref="B4:F4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F14"/>
  <sheetViews>
    <sheetView workbookViewId="0">
      <selection activeCell="G7" sqref="G7"/>
    </sheetView>
  </sheetViews>
  <sheetFormatPr defaultRowHeight="15" x14ac:dyDescent="0.25"/>
  <cols>
    <col min="3" max="3" width="53.85546875" customWidth="1"/>
    <col min="4" max="4" width="22.85546875" customWidth="1"/>
    <col min="5" max="5" width="21.5703125" customWidth="1"/>
  </cols>
  <sheetData>
    <row r="3" spans="2:6" ht="16.5" thickBot="1" x14ac:dyDescent="0.3">
      <c r="B3" s="78"/>
      <c r="C3" s="78"/>
      <c r="D3" s="80"/>
      <c r="E3" s="148" t="s">
        <v>279</v>
      </c>
    </row>
    <row r="4" spans="2:6" ht="24.95" customHeight="1" thickTop="1" x14ac:dyDescent="0.25">
      <c r="B4" s="368" t="s">
        <v>722</v>
      </c>
      <c r="C4" s="368"/>
      <c r="D4" s="368"/>
      <c r="E4" s="368"/>
    </row>
    <row r="5" spans="2:6" ht="15.75" x14ac:dyDescent="0.25">
      <c r="B5" s="173" t="s">
        <v>102</v>
      </c>
      <c r="C5" s="87" t="s">
        <v>544</v>
      </c>
      <c r="D5" s="87" t="s">
        <v>632</v>
      </c>
      <c r="E5" s="87" t="s">
        <v>778</v>
      </c>
    </row>
    <row r="6" spans="2:6" x14ac:dyDescent="0.25">
      <c r="B6" s="107">
        <v>1</v>
      </c>
      <c r="C6" s="89">
        <v>2</v>
      </c>
      <c r="D6" s="89">
        <v>3</v>
      </c>
      <c r="E6" s="89">
        <v>4</v>
      </c>
    </row>
    <row r="7" spans="2:6" ht="15.75" x14ac:dyDescent="0.25">
      <c r="B7" s="101" t="s">
        <v>259</v>
      </c>
      <c r="C7" s="98" t="s">
        <v>717</v>
      </c>
      <c r="D7" s="93">
        <v>22.949882831299874</v>
      </c>
      <c r="E7" s="93">
        <v>22.779427953908822</v>
      </c>
    </row>
    <row r="8" spans="2:6" ht="15.75" x14ac:dyDescent="0.25">
      <c r="B8" s="101" t="s">
        <v>260</v>
      </c>
      <c r="C8" s="91" t="s">
        <v>718</v>
      </c>
      <c r="D8" s="93">
        <v>31.05263927893732</v>
      </c>
      <c r="E8" s="93">
        <v>30.944965502727911</v>
      </c>
    </row>
    <row r="9" spans="2:6" ht="15.75" x14ac:dyDescent="0.25">
      <c r="B9" s="101" t="s">
        <v>261</v>
      </c>
      <c r="C9" s="91" t="s">
        <v>719</v>
      </c>
      <c r="D9" s="93">
        <v>73.122541022532943</v>
      </c>
      <c r="E9" s="93">
        <v>73.177036102406092</v>
      </c>
    </row>
    <row r="10" spans="2:6" ht="15.75" x14ac:dyDescent="0.25">
      <c r="B10" s="101" t="s">
        <v>262</v>
      </c>
      <c r="C10" s="91" t="s">
        <v>720</v>
      </c>
      <c r="D10" s="93">
        <v>71.738367627214998</v>
      </c>
      <c r="E10" s="93">
        <v>70.917623808445128</v>
      </c>
    </row>
    <row r="11" spans="2:6" ht="31.5" x14ac:dyDescent="0.25">
      <c r="B11" s="90" t="s">
        <v>263</v>
      </c>
      <c r="C11" s="91" t="s">
        <v>721</v>
      </c>
      <c r="D11" s="93">
        <v>83.5</v>
      </c>
      <c r="E11" s="93">
        <v>84.100109305883166</v>
      </c>
    </row>
    <row r="12" spans="2:6" ht="15.75" x14ac:dyDescent="0.25">
      <c r="B12" s="113"/>
      <c r="C12" s="114"/>
      <c r="D12" s="114"/>
      <c r="E12" s="114"/>
    </row>
    <row r="13" spans="2:6" ht="32.25" customHeight="1" x14ac:dyDescent="0.25">
      <c r="B13" s="66"/>
      <c r="C13" s="66"/>
      <c r="D13" s="181"/>
      <c r="E13" s="181"/>
      <c r="F13" s="2"/>
    </row>
    <row r="14" spans="2:6" ht="15.75" x14ac:dyDescent="0.25">
      <c r="C14" s="2"/>
      <c r="D14" s="2"/>
      <c r="E14" s="2"/>
      <c r="F14" s="2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P34"/>
  <sheetViews>
    <sheetView topLeftCell="A9" workbookViewId="0">
      <selection activeCell="R18" sqref="R18"/>
    </sheetView>
  </sheetViews>
  <sheetFormatPr defaultRowHeight="15" x14ac:dyDescent="0.25"/>
  <cols>
    <col min="2" max="2" width="7.28515625" customWidth="1"/>
    <col min="3" max="3" width="28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.7109375" bestFit="1" customWidth="1"/>
    <col min="16" max="16" width="10.7109375" bestFit="1" customWidth="1"/>
  </cols>
  <sheetData>
    <row r="3" spans="2:15" ht="16.5" thickBot="1" x14ac:dyDescent="0.3">
      <c r="B3" s="78"/>
      <c r="C3" s="79" t="s">
        <v>154</v>
      </c>
      <c r="D3" s="80"/>
      <c r="E3" s="80"/>
      <c r="F3" s="80"/>
      <c r="G3" s="80"/>
      <c r="H3" s="80"/>
      <c r="I3" s="80"/>
      <c r="J3" s="80"/>
      <c r="K3" s="80"/>
      <c r="L3" s="184" t="s">
        <v>281</v>
      </c>
      <c r="M3" s="78"/>
    </row>
    <row r="4" spans="2:15" ht="24.95" customHeight="1" thickTop="1" x14ac:dyDescent="0.25">
      <c r="B4" s="368" t="s">
        <v>727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</row>
    <row r="5" spans="2:15" ht="15.75" x14ac:dyDescent="0.25">
      <c r="B5" s="365" t="s">
        <v>102</v>
      </c>
      <c r="C5" s="366" t="s">
        <v>114</v>
      </c>
      <c r="D5" s="366" t="s">
        <v>632</v>
      </c>
      <c r="E5" s="366"/>
      <c r="F5" s="366"/>
      <c r="G5" s="366"/>
      <c r="H5" s="366" t="s">
        <v>778</v>
      </c>
      <c r="I5" s="366"/>
      <c r="J5" s="366"/>
      <c r="K5" s="366"/>
      <c r="L5" s="366" t="s">
        <v>1</v>
      </c>
      <c r="M5" s="366"/>
    </row>
    <row r="6" spans="2:15" ht="15.75" x14ac:dyDescent="0.25">
      <c r="B6" s="365"/>
      <c r="C6" s="366"/>
      <c r="D6" s="366" t="s">
        <v>149</v>
      </c>
      <c r="E6" s="366"/>
      <c r="F6" s="366" t="s">
        <v>18</v>
      </c>
      <c r="G6" s="366"/>
      <c r="H6" s="366" t="s">
        <v>149</v>
      </c>
      <c r="I6" s="366"/>
      <c r="J6" s="366" t="s">
        <v>18</v>
      </c>
      <c r="K6" s="366"/>
      <c r="L6" s="87" t="s">
        <v>149</v>
      </c>
      <c r="M6" s="87" t="s">
        <v>18</v>
      </c>
    </row>
    <row r="7" spans="2:15" ht="15.75" x14ac:dyDescent="0.25">
      <c r="B7" s="365"/>
      <c r="C7" s="366"/>
      <c r="D7" s="87" t="s">
        <v>2</v>
      </c>
      <c r="E7" s="87" t="s">
        <v>20</v>
      </c>
      <c r="F7" s="87" t="s">
        <v>2</v>
      </c>
      <c r="G7" s="87" t="s">
        <v>20</v>
      </c>
      <c r="H7" s="87" t="s">
        <v>2</v>
      </c>
      <c r="I7" s="87" t="s">
        <v>20</v>
      </c>
      <c r="J7" s="87" t="s">
        <v>2</v>
      </c>
      <c r="K7" s="87" t="s">
        <v>20</v>
      </c>
      <c r="L7" s="87" t="s">
        <v>385</v>
      </c>
      <c r="M7" s="87" t="s">
        <v>386</v>
      </c>
    </row>
    <row r="8" spans="2:15" x14ac:dyDescent="0.25">
      <c r="B8" s="88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  <c r="I8" s="89">
        <v>8</v>
      </c>
      <c r="J8" s="89">
        <v>9</v>
      </c>
      <c r="K8" s="89">
        <v>10</v>
      </c>
      <c r="L8" s="89">
        <v>11</v>
      </c>
      <c r="M8" s="89">
        <v>12</v>
      </c>
    </row>
    <row r="9" spans="2:15" ht="21" customHeight="1" x14ac:dyDescent="0.25">
      <c r="B9" s="101"/>
      <c r="C9" s="125" t="s">
        <v>623</v>
      </c>
      <c r="D9" s="100"/>
      <c r="E9" s="104"/>
      <c r="F9" s="100"/>
      <c r="G9" s="91"/>
      <c r="H9" s="91"/>
      <c r="I9" s="100"/>
      <c r="J9" s="104"/>
      <c r="K9" s="104"/>
      <c r="L9" s="104"/>
      <c r="M9" s="100"/>
    </row>
    <row r="10" spans="2:15" ht="20.100000000000001" customHeight="1" x14ac:dyDescent="0.25">
      <c r="B10" s="101" t="s">
        <v>259</v>
      </c>
      <c r="C10" s="91" t="s">
        <v>629</v>
      </c>
      <c r="D10" s="97">
        <v>1829</v>
      </c>
      <c r="E10" s="93">
        <f>D10/D$15*100</f>
        <v>20.898080438756857</v>
      </c>
      <c r="F10" s="97">
        <v>2458</v>
      </c>
      <c r="G10" s="93">
        <f>F10/F$15*100</f>
        <v>25.873684210526314</v>
      </c>
      <c r="H10" s="97">
        <v>2595</v>
      </c>
      <c r="I10" s="93">
        <f>H10/H15*100</f>
        <v>27.147191128779163</v>
      </c>
      <c r="J10" s="97">
        <v>3319</v>
      </c>
      <c r="K10" s="93">
        <f>J10/J15*100</f>
        <v>31.97495183044316</v>
      </c>
      <c r="L10" s="94">
        <f>H10/D10*100</f>
        <v>141.88080918534718</v>
      </c>
      <c r="M10" s="94">
        <f>J10/F10*100</f>
        <v>135.02847843775427</v>
      </c>
      <c r="O10" s="24"/>
    </row>
    <row r="11" spans="2:15" ht="18.600000000000001" customHeight="1" x14ac:dyDescent="0.25">
      <c r="B11" s="101" t="s">
        <v>260</v>
      </c>
      <c r="C11" s="91" t="s">
        <v>345</v>
      </c>
      <c r="D11" s="97">
        <v>360</v>
      </c>
      <c r="E11" s="93">
        <f t="shared" ref="E11:E14" si="0">D11/D$15*100</f>
        <v>4.1133455210237662</v>
      </c>
      <c r="F11" s="97">
        <v>360</v>
      </c>
      <c r="G11" s="93">
        <f t="shared" ref="G11:G14" si="1">F11/F$15*100</f>
        <v>3.7894736842105265</v>
      </c>
      <c r="H11" s="97">
        <v>387</v>
      </c>
      <c r="I11" s="93">
        <f>H11/H15*100</f>
        <v>4.0485406423266035</v>
      </c>
      <c r="J11" s="97">
        <v>387</v>
      </c>
      <c r="K11" s="93">
        <f>J11/J15*100</f>
        <v>3.7283236994219657</v>
      </c>
      <c r="L11" s="94">
        <f t="shared" ref="L11:L15" si="2">H11/D11*100</f>
        <v>107.5</v>
      </c>
      <c r="M11" s="94">
        <f t="shared" ref="M11:M15" si="3">J11/F11*100</f>
        <v>107.5</v>
      </c>
      <c r="O11" s="24"/>
    </row>
    <row r="12" spans="2:15" ht="23.1" customHeight="1" x14ac:dyDescent="0.25">
      <c r="B12" s="101" t="s">
        <v>261</v>
      </c>
      <c r="C12" s="91" t="s">
        <v>400</v>
      </c>
      <c r="D12" s="97">
        <v>4810</v>
      </c>
      <c r="E12" s="93">
        <f t="shared" si="0"/>
        <v>54.958866544789764</v>
      </c>
      <c r="F12" s="97">
        <v>4810</v>
      </c>
      <c r="G12" s="93">
        <f t="shared" si="1"/>
        <v>50.631578947368418</v>
      </c>
      <c r="H12" s="97">
        <v>4462</v>
      </c>
      <c r="I12" s="93">
        <f>H12/H15*100</f>
        <v>46.678522858039543</v>
      </c>
      <c r="J12" s="97">
        <v>4462</v>
      </c>
      <c r="K12" s="93">
        <f>J12/J15*100</f>
        <v>42.98651252408478</v>
      </c>
      <c r="L12" s="94">
        <f t="shared" si="2"/>
        <v>92.765072765072759</v>
      </c>
      <c r="M12" s="94">
        <f t="shared" si="3"/>
        <v>92.765072765072759</v>
      </c>
      <c r="O12" s="24"/>
    </row>
    <row r="13" spans="2:15" ht="17.45" customHeight="1" x14ac:dyDescent="0.25">
      <c r="B13" s="101" t="s">
        <v>262</v>
      </c>
      <c r="C13" s="91" t="s">
        <v>48</v>
      </c>
      <c r="D13" s="97">
        <v>1645</v>
      </c>
      <c r="E13" s="93">
        <f t="shared" si="0"/>
        <v>18.795703839122485</v>
      </c>
      <c r="F13" s="97">
        <v>1764</v>
      </c>
      <c r="G13" s="93">
        <f t="shared" si="1"/>
        <v>18.568421052631578</v>
      </c>
      <c r="H13" s="97">
        <v>2038</v>
      </c>
      <c r="I13" s="93">
        <f>H13/H15*100</f>
        <v>21.320221780520974</v>
      </c>
      <c r="J13" s="97">
        <v>2135</v>
      </c>
      <c r="K13" s="93">
        <f>J13/J15*100</f>
        <v>20.568400770712909</v>
      </c>
      <c r="L13" s="94">
        <f t="shared" si="2"/>
        <v>123.89057750759878</v>
      </c>
      <c r="M13" s="94">
        <f t="shared" si="3"/>
        <v>121.03174603174602</v>
      </c>
      <c r="O13" s="24"/>
    </row>
    <row r="14" spans="2:15" ht="22.35" customHeight="1" x14ac:dyDescent="0.25">
      <c r="B14" s="101" t="s">
        <v>263</v>
      </c>
      <c r="C14" s="91" t="s">
        <v>723</v>
      </c>
      <c r="D14" s="97">
        <v>108</v>
      </c>
      <c r="E14" s="93">
        <f t="shared" si="0"/>
        <v>1.2340036563071299</v>
      </c>
      <c r="F14" s="97">
        <v>108</v>
      </c>
      <c r="G14" s="93">
        <f t="shared" si="1"/>
        <v>1.1368421052631579</v>
      </c>
      <c r="H14" s="97">
        <v>77</v>
      </c>
      <c r="I14" s="93">
        <f>H14/H15*100</f>
        <v>0.80552359033371701</v>
      </c>
      <c r="J14" s="97">
        <v>77</v>
      </c>
      <c r="K14" s="93">
        <f>J14/J15*100</f>
        <v>0.74181117533718688</v>
      </c>
      <c r="L14" s="94">
        <f t="shared" si="2"/>
        <v>71.296296296296291</v>
      </c>
      <c r="M14" s="94">
        <f t="shared" si="3"/>
        <v>71.296296296296291</v>
      </c>
      <c r="O14" s="24"/>
    </row>
    <row r="15" spans="2:15" ht="23.25" customHeight="1" x14ac:dyDescent="0.25">
      <c r="B15" s="366" t="s">
        <v>724</v>
      </c>
      <c r="C15" s="366"/>
      <c r="D15" s="110">
        <f t="shared" ref="D15:K15" si="4">SUM(D10:D14)</f>
        <v>8752</v>
      </c>
      <c r="E15" s="96">
        <f t="shared" si="4"/>
        <v>99.999999999999986</v>
      </c>
      <c r="F15" s="110">
        <f t="shared" si="4"/>
        <v>9500</v>
      </c>
      <c r="G15" s="96">
        <f t="shared" si="4"/>
        <v>100</v>
      </c>
      <c r="H15" s="110">
        <f t="shared" si="4"/>
        <v>9559</v>
      </c>
      <c r="I15" s="96">
        <f t="shared" si="4"/>
        <v>100.00000000000001</v>
      </c>
      <c r="J15" s="110">
        <f t="shared" si="4"/>
        <v>10380</v>
      </c>
      <c r="K15" s="96">
        <f t="shared" si="4"/>
        <v>100.00000000000001</v>
      </c>
      <c r="L15" s="96">
        <f t="shared" si="2"/>
        <v>109.22074954296161</v>
      </c>
      <c r="M15" s="96">
        <f t="shared" si="3"/>
        <v>109.26315789473684</v>
      </c>
      <c r="O15" s="24"/>
    </row>
    <row r="16" spans="2:15" ht="19.350000000000001" customHeight="1" x14ac:dyDescent="0.25">
      <c r="B16" s="101"/>
      <c r="C16" s="383" t="s">
        <v>464</v>
      </c>
      <c r="D16" s="383"/>
      <c r="E16" s="104"/>
      <c r="F16" s="97"/>
      <c r="G16" s="104"/>
      <c r="H16" s="97"/>
      <c r="I16" s="104"/>
      <c r="J16" s="97"/>
      <c r="K16" s="104"/>
      <c r="L16" s="94"/>
      <c r="M16" s="94"/>
      <c r="O16" s="24"/>
    </row>
    <row r="17" spans="2:16" ht="22.35" customHeight="1" x14ac:dyDescent="0.25">
      <c r="B17" s="101" t="s">
        <v>264</v>
      </c>
      <c r="C17" s="91" t="s">
        <v>23</v>
      </c>
      <c r="D17" s="97">
        <v>6184</v>
      </c>
      <c r="E17" s="93">
        <f>D17/D$21*100</f>
        <v>71.047794117647058</v>
      </c>
      <c r="F17" s="97">
        <v>6935</v>
      </c>
      <c r="G17" s="93">
        <f>F17/F$21*100</f>
        <v>73.262201563490379</v>
      </c>
      <c r="H17" s="97">
        <v>6205</v>
      </c>
      <c r="I17" s="93">
        <f>H17/H$21*100</f>
        <v>66.003616636528022</v>
      </c>
      <c r="J17" s="97">
        <v>7015</v>
      </c>
      <c r="K17" s="93">
        <f>J17/J21*100</f>
        <v>68.646638614345818</v>
      </c>
      <c r="L17" s="94">
        <f>H17/D17*100</f>
        <v>100.33958602846053</v>
      </c>
      <c r="M17" s="94">
        <f>J17/F17*100</f>
        <v>101.15356885364095</v>
      </c>
      <c r="O17" s="24"/>
    </row>
    <row r="18" spans="2:16" ht="20.45" customHeight="1" x14ac:dyDescent="0.25">
      <c r="B18" s="101" t="s">
        <v>265</v>
      </c>
      <c r="C18" s="91" t="s">
        <v>384</v>
      </c>
      <c r="D18" s="97">
        <v>461</v>
      </c>
      <c r="E18" s="93">
        <f t="shared" ref="E18:E20" si="5">D18/D$21*100</f>
        <v>5.2964154411764701</v>
      </c>
      <c r="F18" s="97">
        <v>461</v>
      </c>
      <c r="G18" s="93">
        <f t="shared" ref="G18:G20" si="6">F18/F$21*100</f>
        <v>4.8700612719205578</v>
      </c>
      <c r="H18" s="97">
        <v>807</v>
      </c>
      <c r="I18" s="93">
        <f t="shared" ref="I18:I20" si="7">H18/H$21*100</f>
        <v>8.5841931709392618</v>
      </c>
      <c r="J18" s="97">
        <v>807</v>
      </c>
      <c r="K18" s="93">
        <f>J18/J21*100</f>
        <v>7.8970545063117719</v>
      </c>
      <c r="L18" s="94">
        <f t="shared" ref="L18:L21" si="8">H18/D18*100</f>
        <v>175.05422993492408</v>
      </c>
      <c r="M18" s="94">
        <f t="shared" ref="M18:M21" si="9">J18/F18*100</f>
        <v>175.05422993492408</v>
      </c>
      <c r="O18" s="24"/>
    </row>
    <row r="19" spans="2:16" ht="19.350000000000001" customHeight="1" x14ac:dyDescent="0.25">
      <c r="B19" s="101" t="s">
        <v>266</v>
      </c>
      <c r="C19" s="91" t="s">
        <v>725</v>
      </c>
      <c r="D19" s="97">
        <v>1715</v>
      </c>
      <c r="E19" s="93">
        <f t="shared" si="5"/>
        <v>19.703584558823529</v>
      </c>
      <c r="F19" s="97">
        <v>1715</v>
      </c>
      <c r="G19" s="93">
        <f t="shared" si="6"/>
        <v>18.117473061483203</v>
      </c>
      <c r="H19" s="97">
        <v>2006</v>
      </c>
      <c r="I19" s="93">
        <f t="shared" si="7"/>
        <v>21.338155515370705</v>
      </c>
      <c r="J19" s="97">
        <v>2006</v>
      </c>
      <c r="K19" s="93">
        <f>J19/J21*100</f>
        <v>19.630100792641159</v>
      </c>
      <c r="L19" s="94">
        <f t="shared" si="8"/>
        <v>116.96793002915452</v>
      </c>
      <c r="M19" s="94">
        <f t="shared" si="9"/>
        <v>116.96793002915452</v>
      </c>
      <c r="O19" s="24"/>
      <c r="P19" s="24"/>
    </row>
    <row r="20" spans="2:16" ht="22.35" customHeight="1" x14ac:dyDescent="0.25">
      <c r="B20" s="101" t="s">
        <v>267</v>
      </c>
      <c r="C20" s="91" t="s">
        <v>48</v>
      </c>
      <c r="D20" s="97">
        <v>344</v>
      </c>
      <c r="E20" s="93">
        <f t="shared" si="5"/>
        <v>3.9522058823529411</v>
      </c>
      <c r="F20" s="97">
        <v>355</v>
      </c>
      <c r="G20" s="93">
        <f t="shared" si="6"/>
        <v>3.7502641031058528</v>
      </c>
      <c r="H20" s="97">
        <v>383</v>
      </c>
      <c r="I20" s="93">
        <f t="shared" si="7"/>
        <v>4.074034677162004</v>
      </c>
      <c r="J20" s="97">
        <v>391</v>
      </c>
      <c r="K20" s="93">
        <f>J20/J21*100</f>
        <v>3.8262060867012426</v>
      </c>
      <c r="L20" s="94">
        <f t="shared" si="8"/>
        <v>111.33720930232558</v>
      </c>
      <c r="M20" s="94">
        <f t="shared" si="9"/>
        <v>110.14084507042254</v>
      </c>
      <c r="O20" s="24"/>
    </row>
    <row r="21" spans="2:16" ht="22.35" customHeight="1" x14ac:dyDescent="0.25">
      <c r="B21" s="366" t="s">
        <v>726</v>
      </c>
      <c r="C21" s="366"/>
      <c r="D21" s="110">
        <f t="shared" ref="D21:K21" si="10">SUM(D17:D20)</f>
        <v>8704</v>
      </c>
      <c r="E21" s="96">
        <f t="shared" si="10"/>
        <v>99.999999999999986</v>
      </c>
      <c r="F21" s="110">
        <f t="shared" si="10"/>
        <v>9466</v>
      </c>
      <c r="G21" s="96">
        <f t="shared" si="10"/>
        <v>100</v>
      </c>
      <c r="H21" s="110">
        <f t="shared" si="10"/>
        <v>9401</v>
      </c>
      <c r="I21" s="96">
        <f t="shared" si="10"/>
        <v>99.999999999999986</v>
      </c>
      <c r="J21" s="110">
        <f t="shared" si="10"/>
        <v>10219</v>
      </c>
      <c r="K21" s="96">
        <f t="shared" si="10"/>
        <v>100</v>
      </c>
      <c r="L21" s="96">
        <f t="shared" si="8"/>
        <v>108.0078125</v>
      </c>
      <c r="M21" s="96">
        <f t="shared" si="9"/>
        <v>107.95478554827804</v>
      </c>
      <c r="O21" s="24"/>
    </row>
    <row r="22" spans="2:16" ht="21" customHeight="1" x14ac:dyDescent="0.25">
      <c r="B22" s="101"/>
      <c r="C22" s="383" t="s">
        <v>465</v>
      </c>
      <c r="D22" s="383"/>
      <c r="E22" s="91"/>
      <c r="F22" s="91"/>
      <c r="G22" s="91"/>
      <c r="H22" s="104"/>
      <c r="I22" s="104"/>
      <c r="J22" s="104"/>
      <c r="K22" s="104"/>
      <c r="L22" s="104"/>
      <c r="M22" s="104"/>
    </row>
    <row r="23" spans="2:16" ht="19.350000000000001" customHeight="1" x14ac:dyDescent="0.25">
      <c r="B23" s="101" t="s">
        <v>268</v>
      </c>
      <c r="C23" s="91" t="s">
        <v>628</v>
      </c>
      <c r="D23" s="104">
        <v>182</v>
      </c>
      <c r="E23" s="104"/>
      <c r="F23" s="104">
        <v>202</v>
      </c>
      <c r="G23" s="104"/>
      <c r="H23" s="94">
        <v>354</v>
      </c>
      <c r="I23" s="94"/>
      <c r="J23" s="94">
        <v>355</v>
      </c>
      <c r="K23" s="94"/>
      <c r="L23" s="94">
        <f>H23/D23*100</f>
        <v>194.50549450549451</v>
      </c>
      <c r="M23" s="94">
        <f>J23/F23*100</f>
        <v>175.74257425742573</v>
      </c>
    </row>
    <row r="24" spans="2:16" ht="17.100000000000001" customHeight="1" x14ac:dyDescent="0.25">
      <c r="B24" s="101" t="s">
        <v>269</v>
      </c>
      <c r="C24" s="91" t="s">
        <v>387</v>
      </c>
      <c r="D24" s="104">
        <v>149</v>
      </c>
      <c r="E24" s="104"/>
      <c r="F24" s="104">
        <v>151</v>
      </c>
      <c r="G24" s="104"/>
      <c r="H24" s="94">
        <v>343</v>
      </c>
      <c r="I24" s="94"/>
      <c r="J24" s="94">
        <v>345</v>
      </c>
      <c r="K24" s="94"/>
      <c r="L24" s="94">
        <f>H24/D24*100</f>
        <v>230.20134228187919</v>
      </c>
      <c r="M24" s="94">
        <f>J24/F24*100</f>
        <v>228.47682119205297</v>
      </c>
      <c r="O24" s="13"/>
    </row>
    <row r="25" spans="2:16" ht="20.100000000000001" customHeight="1" x14ac:dyDescent="0.25">
      <c r="B25" s="101"/>
      <c r="C25" s="125" t="s">
        <v>150</v>
      </c>
      <c r="D25" s="91"/>
      <c r="E25" s="91"/>
      <c r="F25" s="91"/>
      <c r="G25" s="91"/>
      <c r="H25" s="94"/>
      <c r="I25" s="94"/>
      <c r="J25" s="94"/>
      <c r="K25" s="94"/>
      <c r="L25" s="94"/>
      <c r="M25" s="94"/>
    </row>
    <row r="26" spans="2:16" ht="17.45" customHeight="1" x14ac:dyDescent="0.25">
      <c r="B26" s="101"/>
      <c r="C26" s="91" t="s">
        <v>151</v>
      </c>
      <c r="D26" s="104">
        <f>D15-D21+D23-D24</f>
        <v>81</v>
      </c>
      <c r="E26" s="91"/>
      <c r="F26" s="104">
        <f>F15-F21+F23-F24</f>
        <v>85</v>
      </c>
      <c r="G26" s="91"/>
      <c r="H26" s="94">
        <f>H15-H21+H23-H24</f>
        <v>169</v>
      </c>
      <c r="I26" s="94"/>
      <c r="J26" s="94">
        <f>J15-J21+J23-J24</f>
        <v>171</v>
      </c>
      <c r="K26" s="94"/>
      <c r="L26" s="94">
        <f>H26/D26*100</f>
        <v>208.64197530864197</v>
      </c>
      <c r="M26" s="94">
        <f>J26/F26*100</f>
        <v>201.1764705882353</v>
      </c>
      <c r="O26" s="326"/>
    </row>
    <row r="27" spans="2:16" ht="15.75" x14ac:dyDescent="0.25">
      <c r="B27" s="304"/>
      <c r="C27" s="305" t="s">
        <v>34</v>
      </c>
      <c r="D27" s="306">
        <v>2.5999999999999999E-2</v>
      </c>
      <c r="E27" s="305"/>
      <c r="F27" s="306">
        <v>2.7E-2</v>
      </c>
      <c r="G27" s="305"/>
      <c r="H27" s="306">
        <v>4.5999999999999999E-2</v>
      </c>
      <c r="I27" s="327"/>
      <c r="J27" s="306">
        <v>4.7E-2</v>
      </c>
      <c r="K27" s="327"/>
      <c r="L27" s="327"/>
      <c r="M27" s="327"/>
      <c r="O27" s="328"/>
    </row>
    <row r="28" spans="2:16" ht="15.75" x14ac:dyDescent="0.25">
      <c r="B28" s="101"/>
      <c r="C28" s="91" t="s">
        <v>388</v>
      </c>
      <c r="D28" s="104"/>
      <c r="E28" s="104"/>
      <c r="F28" s="104"/>
      <c r="G28" s="91"/>
      <c r="H28" s="97"/>
      <c r="I28" s="104"/>
      <c r="J28" s="97"/>
      <c r="K28" s="104"/>
      <c r="L28" s="104"/>
      <c r="M28" s="104"/>
      <c r="O28" s="328"/>
    </row>
    <row r="29" spans="2:16" ht="15.75" x14ac:dyDescent="0.25">
      <c r="B29" s="101"/>
      <c r="C29" s="91" t="s">
        <v>34</v>
      </c>
      <c r="D29" s="104"/>
      <c r="E29" s="104"/>
      <c r="F29" s="104"/>
      <c r="G29" s="91"/>
      <c r="H29" s="182"/>
      <c r="I29" s="104"/>
      <c r="J29" s="182"/>
      <c r="K29" s="104"/>
      <c r="L29" s="104"/>
      <c r="M29" s="104"/>
    </row>
    <row r="30" spans="2:16" ht="18.600000000000001" customHeight="1" x14ac:dyDescent="0.25">
      <c r="B30" s="101"/>
      <c r="C30" s="91" t="s">
        <v>152</v>
      </c>
      <c r="D30" s="311">
        <v>0.4</v>
      </c>
      <c r="E30" s="312"/>
      <c r="F30" s="311">
        <v>0.4</v>
      </c>
      <c r="G30" s="312"/>
      <c r="H30" s="329">
        <v>0.4</v>
      </c>
      <c r="I30" s="312"/>
      <c r="J30" s="329">
        <v>0.4</v>
      </c>
      <c r="K30" s="312"/>
      <c r="L30" s="104"/>
      <c r="M30" s="104"/>
      <c r="O30" s="21"/>
    </row>
    <row r="31" spans="2:16" ht="19.350000000000001" customHeight="1" x14ac:dyDescent="0.25">
      <c r="B31" s="366" t="s">
        <v>153</v>
      </c>
      <c r="C31" s="366"/>
      <c r="D31" s="183">
        <f>D30-D27</f>
        <v>0.374</v>
      </c>
      <c r="E31" s="183"/>
      <c r="F31" s="183">
        <f>F30-F27</f>
        <v>0.373</v>
      </c>
      <c r="G31" s="87"/>
      <c r="H31" s="183">
        <f>H30-H27</f>
        <v>0.35400000000000004</v>
      </c>
      <c r="I31" s="87"/>
      <c r="J31" s="183">
        <f>J30-J27</f>
        <v>0.35300000000000004</v>
      </c>
      <c r="K31" s="87"/>
      <c r="L31" s="87"/>
      <c r="M31" s="87"/>
      <c r="O31" s="21"/>
    </row>
    <row r="32" spans="2:16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H23"/>
  <sheetViews>
    <sheetView workbookViewId="0">
      <selection activeCell="H8" sqref="H8"/>
    </sheetView>
  </sheetViews>
  <sheetFormatPr defaultColWidth="9.140625"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7.140625" style="2" customWidth="1"/>
    <col min="5" max="5" width="16.5703125" style="2" customWidth="1"/>
    <col min="6" max="6" width="10.140625" style="2" customWidth="1"/>
    <col min="7" max="16384" width="9.140625" style="2"/>
  </cols>
  <sheetData>
    <row r="2" spans="2:8" x14ac:dyDescent="0.25">
      <c r="H2"/>
    </row>
    <row r="3" spans="2:8" ht="16.5" thickBot="1" x14ac:dyDescent="0.3">
      <c r="B3" s="126"/>
      <c r="C3" s="126"/>
      <c r="D3" s="126"/>
      <c r="E3" s="126"/>
      <c r="F3" s="148" t="s">
        <v>280</v>
      </c>
    </row>
    <row r="4" spans="2:8" ht="24.95" customHeight="1" thickTop="1" x14ac:dyDescent="0.25">
      <c r="B4" s="376" t="s">
        <v>729</v>
      </c>
      <c r="C4" s="376"/>
      <c r="D4" s="376"/>
      <c r="E4" s="376"/>
      <c r="F4" s="376"/>
    </row>
    <row r="5" spans="2:8" x14ac:dyDescent="0.25">
      <c r="B5" s="359" t="s">
        <v>102</v>
      </c>
      <c r="C5" s="359" t="s">
        <v>58</v>
      </c>
      <c r="D5" s="359" t="s">
        <v>632</v>
      </c>
      <c r="E5" s="359" t="s">
        <v>778</v>
      </c>
      <c r="F5" s="53" t="s">
        <v>1</v>
      </c>
    </row>
    <row r="6" spans="2:8" x14ac:dyDescent="0.25">
      <c r="B6" s="359"/>
      <c r="C6" s="359"/>
      <c r="D6" s="359"/>
      <c r="E6" s="359"/>
      <c r="F6" s="53" t="s">
        <v>50</v>
      </c>
    </row>
    <row r="7" spans="2:8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</row>
    <row r="8" spans="2:8" ht="20.100000000000001" customHeight="1" x14ac:dyDescent="0.25">
      <c r="B8" s="55" t="s">
        <v>259</v>
      </c>
      <c r="C8" s="56" t="s">
        <v>432</v>
      </c>
      <c r="D8" s="58">
        <v>234742</v>
      </c>
      <c r="E8" s="58">
        <v>359684</v>
      </c>
      <c r="F8" s="64">
        <f>E8/D8*100</f>
        <v>153.2252430327764</v>
      </c>
    </row>
    <row r="9" spans="2:8" ht="20.100000000000001" customHeight="1" x14ac:dyDescent="0.25">
      <c r="B9" s="55" t="s">
        <v>260</v>
      </c>
      <c r="C9" s="56" t="s">
        <v>433</v>
      </c>
      <c r="D9" s="58">
        <v>49349</v>
      </c>
      <c r="E9" s="58">
        <v>75416</v>
      </c>
      <c r="F9" s="64">
        <f t="shared" ref="F9:F13" si="0">E9/D9*100</f>
        <v>152.82173904233116</v>
      </c>
    </row>
    <row r="10" spans="2:8" ht="20.100000000000001" customHeight="1" x14ac:dyDescent="0.25">
      <c r="B10" s="55" t="s">
        <v>261</v>
      </c>
      <c r="C10" s="56" t="s">
        <v>434</v>
      </c>
      <c r="D10" s="58">
        <v>0</v>
      </c>
      <c r="E10" s="58">
        <v>0</v>
      </c>
      <c r="F10" s="64" t="s">
        <v>82</v>
      </c>
    </row>
    <row r="11" spans="2:8" ht="20.100000000000001" customHeight="1" x14ac:dyDescent="0.25">
      <c r="B11" s="55" t="s">
        <v>262</v>
      </c>
      <c r="C11" s="56" t="s">
        <v>435</v>
      </c>
      <c r="D11" s="58">
        <v>-8069</v>
      </c>
      <c r="E11" s="58">
        <v>-8576</v>
      </c>
      <c r="F11" s="64">
        <f t="shared" si="0"/>
        <v>106.28330648159623</v>
      </c>
    </row>
    <row r="12" spans="2:8" ht="34.5" customHeight="1" x14ac:dyDescent="0.25">
      <c r="B12" s="53" t="s">
        <v>436</v>
      </c>
      <c r="C12" s="185" t="s">
        <v>437</v>
      </c>
      <c r="D12" s="59">
        <f>SUM(D8:D11)</f>
        <v>276022</v>
      </c>
      <c r="E12" s="59">
        <f>SUM(E8:E11)</f>
        <v>426524</v>
      </c>
      <c r="F12" s="62">
        <f t="shared" si="0"/>
        <v>154.52536392026724</v>
      </c>
    </row>
    <row r="13" spans="2:8" ht="20.100000000000001" customHeight="1" x14ac:dyDescent="0.25">
      <c r="B13" s="55" t="s">
        <v>264</v>
      </c>
      <c r="C13" s="56" t="s">
        <v>59</v>
      </c>
      <c r="D13" s="58">
        <v>3152001</v>
      </c>
      <c r="E13" s="58">
        <v>3679981</v>
      </c>
      <c r="F13" s="64">
        <f t="shared" si="0"/>
        <v>116.75062920348059</v>
      </c>
    </row>
    <row r="14" spans="2:8" ht="30.75" customHeight="1" x14ac:dyDescent="0.25">
      <c r="B14" s="53" t="s">
        <v>438</v>
      </c>
      <c r="C14" s="52" t="s">
        <v>728</v>
      </c>
      <c r="D14" s="186">
        <f>D12/D13</f>
        <v>8.7570403689592735E-2</v>
      </c>
      <c r="E14" s="186">
        <f>E12/E13</f>
        <v>0.11590385928623001</v>
      </c>
      <c r="F14" s="62"/>
    </row>
    <row r="17" spans="4:5" x14ac:dyDescent="0.25">
      <c r="D17" s="41"/>
      <c r="E17" s="41"/>
    </row>
    <row r="18" spans="4:5" x14ac:dyDescent="0.25">
      <c r="D18" s="41"/>
      <c r="E18" s="41"/>
    </row>
    <row r="20" spans="4:5" x14ac:dyDescent="0.25">
      <c r="D20" s="41"/>
      <c r="E20" s="41"/>
    </row>
    <row r="21" spans="4:5" x14ac:dyDescent="0.25">
      <c r="D21" s="41"/>
      <c r="E21" s="41"/>
    </row>
    <row r="22" spans="4:5" x14ac:dyDescent="0.25">
      <c r="D22" s="41"/>
      <c r="E22" s="41"/>
    </row>
    <row r="23" spans="4:5" x14ac:dyDescent="0.25">
      <c r="D23" s="48"/>
      <c r="E23" s="48"/>
    </row>
  </sheetData>
  <mergeCells count="5">
    <mergeCell ref="B5:B6"/>
    <mergeCell ref="C5:C6"/>
    <mergeCell ref="D5:D6"/>
    <mergeCell ref="E5:E6"/>
    <mergeCell ref="B4:F4"/>
  </mergeCells>
  <pageMargins left="0.7" right="0.7" top="0.75" bottom="0.75" header="0.3" footer="0.3"/>
  <pageSetup paperSize="9" orientation="portrait" r:id="rId1"/>
  <ignoredErrors>
    <ignoredError sqref="D12:E12" formulaRange="1"/>
    <ignoredError sqref="E14" evalError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20"/>
  <sheetViews>
    <sheetView workbookViewId="0">
      <selection activeCell="M20" sqref="M20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50"/>
      <c r="C3" s="50"/>
      <c r="D3" s="50"/>
      <c r="E3" s="50"/>
      <c r="F3" s="50"/>
      <c r="G3" s="50"/>
      <c r="H3" s="50"/>
    </row>
    <row r="4" spans="2:10" ht="24.95" customHeight="1" thickTop="1" x14ac:dyDescent="0.25">
      <c r="B4" s="376" t="s">
        <v>730</v>
      </c>
      <c r="C4" s="376"/>
      <c r="D4" s="376"/>
      <c r="E4" s="376"/>
      <c r="F4" s="376"/>
      <c r="G4" s="376"/>
      <c r="H4" s="376"/>
    </row>
    <row r="5" spans="2:10" ht="15.75" x14ac:dyDescent="0.25">
      <c r="B5" s="384" t="s">
        <v>102</v>
      </c>
      <c r="C5" s="359" t="s">
        <v>12</v>
      </c>
      <c r="D5" s="359" t="s">
        <v>634</v>
      </c>
      <c r="E5" s="359"/>
      <c r="F5" s="359" t="s">
        <v>779</v>
      </c>
      <c r="G5" s="359"/>
      <c r="H5" s="53" t="s">
        <v>1</v>
      </c>
    </row>
    <row r="6" spans="2:10" ht="31.5" x14ac:dyDescent="0.25">
      <c r="B6" s="384"/>
      <c r="C6" s="359"/>
      <c r="D6" s="53" t="s">
        <v>13</v>
      </c>
      <c r="E6" s="53" t="s">
        <v>20</v>
      </c>
      <c r="F6" s="53" t="s">
        <v>13</v>
      </c>
      <c r="G6" s="53" t="s">
        <v>20</v>
      </c>
      <c r="H6" s="53" t="s">
        <v>351</v>
      </c>
    </row>
    <row r="7" spans="2:10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10" ht="15.75" x14ac:dyDescent="0.25">
      <c r="B8" s="55" t="s">
        <v>259</v>
      </c>
      <c r="C8" s="56" t="s">
        <v>14</v>
      </c>
      <c r="D8" s="57">
        <v>738</v>
      </c>
      <c r="E8" s="63">
        <f>D8/D12*100</f>
        <v>50.931677018633536</v>
      </c>
      <c r="F8" s="57">
        <v>781</v>
      </c>
      <c r="G8" s="63">
        <f>F8/F12*100</f>
        <v>51.28036769533815</v>
      </c>
      <c r="H8" s="187">
        <f>F8/D8*100</f>
        <v>105.82655826558265</v>
      </c>
    </row>
    <row r="9" spans="2:10" ht="15.75" x14ac:dyDescent="0.25">
      <c r="B9" s="55" t="s">
        <v>260</v>
      </c>
      <c r="C9" s="56" t="s">
        <v>15</v>
      </c>
      <c r="D9" s="57">
        <v>130</v>
      </c>
      <c r="E9" s="63">
        <f>D9/D12*100</f>
        <v>8.9717046238785372</v>
      </c>
      <c r="F9" s="57">
        <v>117</v>
      </c>
      <c r="G9" s="63">
        <f>F9/F12*100</f>
        <v>7.6822061720288906</v>
      </c>
      <c r="H9" s="187">
        <f>F9/D9*100</f>
        <v>90</v>
      </c>
    </row>
    <row r="10" spans="2:10" ht="15.75" x14ac:dyDescent="0.25">
      <c r="B10" s="55" t="s">
        <v>261</v>
      </c>
      <c r="C10" s="56" t="s">
        <v>16</v>
      </c>
      <c r="D10" s="57">
        <v>570</v>
      </c>
      <c r="E10" s="63">
        <f>D10/D12*100</f>
        <v>39.337474120082817</v>
      </c>
      <c r="F10" s="57">
        <v>614</v>
      </c>
      <c r="G10" s="63">
        <f>F10/F12*100</f>
        <v>40.315167432698622</v>
      </c>
      <c r="H10" s="187">
        <f>F10/D10*100</f>
        <v>107.71929824561404</v>
      </c>
    </row>
    <row r="11" spans="2:10" ht="15.75" x14ac:dyDescent="0.25">
      <c r="B11" s="55" t="s">
        <v>262</v>
      </c>
      <c r="C11" s="56" t="s">
        <v>17</v>
      </c>
      <c r="D11" s="57">
        <v>11</v>
      </c>
      <c r="E11" s="63">
        <f>D11/D12*100</f>
        <v>0.75914423740510695</v>
      </c>
      <c r="F11" s="57">
        <v>11</v>
      </c>
      <c r="G11" s="63">
        <f>F11/F12*100</f>
        <v>0.72225869993434011</v>
      </c>
      <c r="H11" s="187">
        <f>F11/D11*100</f>
        <v>100</v>
      </c>
    </row>
    <row r="12" spans="2:10" ht="15.75" x14ac:dyDescent="0.25">
      <c r="B12" s="359" t="s">
        <v>18</v>
      </c>
      <c r="C12" s="359"/>
      <c r="D12" s="59">
        <f>SUM(D8:D11)</f>
        <v>1449</v>
      </c>
      <c r="E12" s="188">
        <f>SUM(E8:E11)</f>
        <v>100</v>
      </c>
      <c r="F12" s="59">
        <f>SUM(F8:F11)</f>
        <v>1523</v>
      </c>
      <c r="G12" s="188">
        <f>SUM(G8:G11)</f>
        <v>100</v>
      </c>
      <c r="H12" s="188">
        <f>F12/D12*100</f>
        <v>105.10697032436163</v>
      </c>
      <c r="J12" s="13"/>
    </row>
    <row r="20" spans="4:6" x14ac:dyDescent="0.25">
      <c r="D20" s="13"/>
      <c r="F20" s="13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31"/>
  <sheetViews>
    <sheetView topLeftCell="D1" workbookViewId="0">
      <selection activeCell="N9" sqref="N9"/>
    </sheetView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1" customWidth="1"/>
    <col min="12" max="12" width="11.5703125" customWidth="1"/>
  </cols>
  <sheetData>
    <row r="3" spans="2:16" ht="16.5" thickBot="1" x14ac:dyDescent="0.3">
      <c r="B3" s="126"/>
      <c r="C3" s="126"/>
      <c r="D3" s="126"/>
      <c r="E3" s="126"/>
      <c r="F3" s="126"/>
      <c r="G3" s="126"/>
      <c r="H3" s="126"/>
      <c r="I3" s="126"/>
      <c r="J3" s="126"/>
      <c r="K3" s="196"/>
      <c r="L3" s="146" t="s">
        <v>282</v>
      </c>
    </row>
    <row r="4" spans="2:16" ht="24.95" customHeight="1" thickTop="1" x14ac:dyDescent="0.25">
      <c r="B4" s="385" t="s">
        <v>734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</row>
    <row r="5" spans="2:16" ht="15.75" x14ac:dyDescent="0.25">
      <c r="B5" s="359" t="s">
        <v>102</v>
      </c>
      <c r="C5" s="359" t="s">
        <v>58</v>
      </c>
      <c r="D5" s="365" t="s">
        <v>731</v>
      </c>
      <c r="E5" s="365"/>
      <c r="F5" s="365"/>
      <c r="G5" s="365"/>
      <c r="H5" s="365" t="s">
        <v>783</v>
      </c>
      <c r="I5" s="365"/>
      <c r="J5" s="365"/>
      <c r="K5" s="365"/>
      <c r="L5" s="53" t="s">
        <v>1</v>
      </c>
    </row>
    <row r="6" spans="2:16" ht="15.75" x14ac:dyDescent="0.25">
      <c r="B6" s="359"/>
      <c r="C6" s="359"/>
      <c r="D6" s="53" t="s">
        <v>156</v>
      </c>
      <c r="E6" s="53" t="s">
        <v>157</v>
      </c>
      <c r="F6" s="53" t="s">
        <v>18</v>
      </c>
      <c r="G6" s="53" t="s">
        <v>34</v>
      </c>
      <c r="H6" s="53" t="s">
        <v>156</v>
      </c>
      <c r="I6" s="53" t="s">
        <v>157</v>
      </c>
      <c r="J6" s="53" t="s">
        <v>18</v>
      </c>
      <c r="K6" s="189" t="s">
        <v>34</v>
      </c>
      <c r="L6" s="53" t="s">
        <v>386</v>
      </c>
    </row>
    <row r="7" spans="2:16" ht="15" customHeight="1" x14ac:dyDescent="0.25">
      <c r="B7" s="51">
        <v>1</v>
      </c>
      <c r="C7" s="51">
        <v>2</v>
      </c>
      <c r="D7" s="51">
        <v>3</v>
      </c>
      <c r="E7" s="51">
        <v>4</v>
      </c>
      <c r="F7" s="51" t="s">
        <v>311</v>
      </c>
      <c r="G7" s="51">
        <v>6</v>
      </c>
      <c r="H7" s="51">
        <v>7</v>
      </c>
      <c r="I7" s="51">
        <v>8</v>
      </c>
      <c r="J7" s="51" t="s">
        <v>312</v>
      </c>
      <c r="K7" s="107">
        <v>10</v>
      </c>
      <c r="L7" s="51">
        <v>11</v>
      </c>
    </row>
    <row r="8" spans="2:16" ht="15.75" x14ac:dyDescent="0.25">
      <c r="B8" s="143"/>
      <c r="C8" s="143" t="s">
        <v>159</v>
      </c>
      <c r="D8" s="387"/>
      <c r="E8" s="387"/>
      <c r="F8" s="387"/>
      <c r="G8" s="387"/>
      <c r="H8" s="387"/>
      <c r="I8" s="387"/>
      <c r="J8" s="387"/>
      <c r="K8" s="387"/>
      <c r="L8" s="387"/>
    </row>
    <row r="9" spans="2:16" ht="15.75" x14ac:dyDescent="0.25">
      <c r="B9" s="55" t="s">
        <v>259</v>
      </c>
      <c r="C9" s="56" t="s">
        <v>21</v>
      </c>
      <c r="D9" s="58">
        <v>31162</v>
      </c>
      <c r="E9" s="58">
        <v>17716</v>
      </c>
      <c r="F9" s="58">
        <f t="shared" ref="F9:F17" si="0">D9+E9</f>
        <v>48878</v>
      </c>
      <c r="G9" s="61">
        <f>F9/F18*100</f>
        <v>5.9074993745384576</v>
      </c>
      <c r="H9" s="58">
        <v>39764</v>
      </c>
      <c r="I9" s="58">
        <v>17512</v>
      </c>
      <c r="J9" s="58">
        <f t="shared" ref="J9:J17" si="1">H9+I9</f>
        <v>57276</v>
      </c>
      <c r="K9" s="190">
        <f>J9/J18*100</f>
        <v>6.1824756456270071</v>
      </c>
      <c r="L9" s="187">
        <f>J9/F9*100</f>
        <v>117.18155407340727</v>
      </c>
      <c r="N9" s="46"/>
      <c r="O9" s="46"/>
      <c r="P9" s="46"/>
    </row>
    <row r="10" spans="2:16" ht="15.75" x14ac:dyDescent="0.25">
      <c r="B10" s="192" t="s">
        <v>260</v>
      </c>
      <c r="C10" s="56" t="s">
        <v>344</v>
      </c>
      <c r="D10" s="58">
        <v>0</v>
      </c>
      <c r="E10" s="58">
        <v>0</v>
      </c>
      <c r="F10" s="58">
        <f t="shared" si="0"/>
        <v>0</v>
      </c>
      <c r="G10" s="61">
        <f>F10/F18*100</f>
        <v>0</v>
      </c>
      <c r="H10" s="58">
        <v>350</v>
      </c>
      <c r="I10" s="58">
        <v>250</v>
      </c>
      <c r="J10" s="58">
        <f t="shared" si="1"/>
        <v>600</v>
      </c>
      <c r="K10" s="190">
        <f>J10/J18*100</f>
        <v>6.4765091615619191E-2</v>
      </c>
      <c r="L10" s="187" t="s">
        <v>82</v>
      </c>
      <c r="N10" s="46"/>
      <c r="O10" s="46"/>
      <c r="P10" s="46"/>
    </row>
    <row r="11" spans="2:16" ht="15.75" x14ac:dyDescent="0.25">
      <c r="B11" s="55" t="s">
        <v>261</v>
      </c>
      <c r="C11" s="56" t="s">
        <v>732</v>
      </c>
      <c r="D11" s="58">
        <v>474936</v>
      </c>
      <c r="E11" s="58">
        <v>204121</v>
      </c>
      <c r="F11" s="58">
        <f t="shared" si="0"/>
        <v>679057</v>
      </c>
      <c r="G11" s="61">
        <f>F11/F18*100</f>
        <v>82.072277973238698</v>
      </c>
      <c r="H11" s="58">
        <v>507163</v>
      </c>
      <c r="I11" s="58">
        <v>250273</v>
      </c>
      <c r="J11" s="58">
        <f t="shared" si="1"/>
        <v>757436</v>
      </c>
      <c r="K11" s="190">
        <f>J11/J18*100</f>
        <v>81.759019888280221</v>
      </c>
      <c r="L11" s="187">
        <f t="shared" ref="L11:L18" si="2">J11/F11*100</f>
        <v>111.54233002531451</v>
      </c>
      <c r="N11" s="46"/>
      <c r="O11" s="46"/>
      <c r="P11" s="46"/>
    </row>
    <row r="12" spans="2:16" ht="15.75" x14ac:dyDescent="0.25">
      <c r="B12" s="55" t="s">
        <v>262</v>
      </c>
      <c r="C12" s="56" t="s">
        <v>178</v>
      </c>
      <c r="D12" s="58">
        <v>3012</v>
      </c>
      <c r="E12" s="58">
        <v>3034</v>
      </c>
      <c r="F12" s="58">
        <f t="shared" si="0"/>
        <v>6046</v>
      </c>
      <c r="G12" s="61">
        <f>F12/F18*100</f>
        <v>0.73073246078930232</v>
      </c>
      <c r="H12" s="58">
        <v>3632</v>
      </c>
      <c r="I12" s="58">
        <v>2835</v>
      </c>
      <c r="J12" s="58">
        <f t="shared" si="1"/>
        <v>6467</v>
      </c>
      <c r="K12" s="190">
        <f>J12/J18*100</f>
        <v>0.69805974579701535</v>
      </c>
      <c r="L12" s="187">
        <f t="shared" si="2"/>
        <v>106.96328150843533</v>
      </c>
      <c r="N12" s="46"/>
      <c r="O12" s="46"/>
      <c r="P12" s="46"/>
    </row>
    <row r="13" spans="2:16" ht="15.75" x14ac:dyDescent="0.25">
      <c r="B13" s="55" t="s">
        <v>263</v>
      </c>
      <c r="C13" s="56" t="s">
        <v>466</v>
      </c>
      <c r="D13" s="58">
        <f>D11-D12</f>
        <v>471924</v>
      </c>
      <c r="E13" s="58">
        <f>E11-E12</f>
        <v>201087</v>
      </c>
      <c r="F13" s="58">
        <f>D13+E13</f>
        <v>673011</v>
      </c>
      <c r="G13" s="61">
        <f>F13/F18*100</f>
        <v>81.341545512449414</v>
      </c>
      <c r="H13" s="58">
        <f>H11-H12</f>
        <v>503531</v>
      </c>
      <c r="I13" s="58">
        <f>I11-I12</f>
        <v>247438</v>
      </c>
      <c r="J13" s="58">
        <f>J11-J12</f>
        <v>750969</v>
      </c>
      <c r="K13" s="190">
        <f>J13/J18*100</f>
        <v>81.060960142483196</v>
      </c>
      <c r="L13" s="187">
        <f t="shared" si="2"/>
        <v>111.58346594632182</v>
      </c>
      <c r="N13" s="46"/>
      <c r="O13" s="46"/>
      <c r="P13" s="46"/>
    </row>
    <row r="14" spans="2:16" ht="15.75" x14ac:dyDescent="0.25">
      <c r="B14" s="55" t="s">
        <v>264</v>
      </c>
      <c r="C14" s="56" t="s">
        <v>733</v>
      </c>
      <c r="D14" s="58">
        <v>22466</v>
      </c>
      <c r="E14" s="58">
        <v>6652</v>
      </c>
      <c r="F14" s="58">
        <f t="shared" si="0"/>
        <v>29118</v>
      </c>
      <c r="G14" s="61">
        <f>F14/F18*100</f>
        <v>3.51926361119135</v>
      </c>
      <c r="H14" s="58">
        <v>28689</v>
      </c>
      <c r="I14" s="58">
        <v>7894</v>
      </c>
      <c r="J14" s="58">
        <f t="shared" si="1"/>
        <v>36583</v>
      </c>
      <c r="K14" s="190">
        <f>J14/J18*100</f>
        <v>3.9488355776236608</v>
      </c>
      <c r="L14" s="187">
        <f t="shared" si="2"/>
        <v>125.63706298509514</v>
      </c>
      <c r="N14" s="46"/>
      <c r="O14" s="46"/>
      <c r="P14" s="46"/>
    </row>
    <row r="15" spans="2:16" ht="15.75" x14ac:dyDescent="0.25">
      <c r="B15" s="55" t="s">
        <v>265</v>
      </c>
      <c r="C15" s="56" t="s">
        <v>346</v>
      </c>
      <c r="D15" s="58">
        <v>65379</v>
      </c>
      <c r="E15" s="58">
        <v>0</v>
      </c>
      <c r="F15" s="58">
        <f t="shared" si="0"/>
        <v>65379</v>
      </c>
      <c r="G15" s="61">
        <f>F15/F18*100</f>
        <v>7.9018454439205748</v>
      </c>
      <c r="H15" s="58">
        <v>70379</v>
      </c>
      <c r="I15" s="58">
        <v>0</v>
      </c>
      <c r="J15" s="58">
        <f t="shared" si="1"/>
        <v>70379</v>
      </c>
      <c r="K15" s="190">
        <f>J15/J18*100</f>
        <v>7.5968373046927704</v>
      </c>
      <c r="L15" s="187">
        <f t="shared" si="2"/>
        <v>107.64771562734212</v>
      </c>
      <c r="N15" s="46"/>
      <c r="O15" s="46"/>
      <c r="P15" s="46"/>
    </row>
    <row r="16" spans="2:16" ht="15.75" x14ac:dyDescent="0.25">
      <c r="B16" s="55" t="s">
        <v>266</v>
      </c>
      <c r="C16" s="56" t="s">
        <v>22</v>
      </c>
      <c r="D16" s="58">
        <v>9300</v>
      </c>
      <c r="E16" s="58">
        <v>1704</v>
      </c>
      <c r="F16" s="58">
        <f t="shared" si="0"/>
        <v>11004</v>
      </c>
      <c r="G16" s="61">
        <f>F16/F18*100</f>
        <v>1.3299669200339865</v>
      </c>
      <c r="H16" s="58">
        <v>8567</v>
      </c>
      <c r="I16" s="58">
        <v>2053</v>
      </c>
      <c r="J16" s="58">
        <f t="shared" si="1"/>
        <v>10620</v>
      </c>
      <c r="K16" s="190">
        <f>J16/J18*100</f>
        <v>1.1463421215964595</v>
      </c>
      <c r="L16" s="187">
        <f t="shared" si="2"/>
        <v>96.510359869138497</v>
      </c>
      <c r="N16" s="46"/>
      <c r="O16" s="46"/>
      <c r="P16" s="46"/>
    </row>
    <row r="17" spans="2:16" ht="15.75" x14ac:dyDescent="0.25">
      <c r="B17" s="55" t="s">
        <v>267</v>
      </c>
      <c r="C17" s="191" t="s">
        <v>347</v>
      </c>
      <c r="D17" s="58">
        <v>0</v>
      </c>
      <c r="E17" s="58">
        <v>1</v>
      </c>
      <c r="F17" s="58">
        <f t="shared" si="0"/>
        <v>1</v>
      </c>
      <c r="G17" s="61">
        <f>F17/F18*100</f>
        <v>1.2086213377262691E-4</v>
      </c>
      <c r="H17" s="58">
        <v>2</v>
      </c>
      <c r="I17" s="58">
        <v>0</v>
      </c>
      <c r="J17" s="58">
        <f t="shared" si="1"/>
        <v>2</v>
      </c>
      <c r="K17" s="190">
        <f>J17/J18*100</f>
        <v>2.1588363871873059E-4</v>
      </c>
      <c r="L17" s="187">
        <f t="shared" si="2"/>
        <v>200</v>
      </c>
      <c r="N17" s="46"/>
      <c r="O17" s="46"/>
      <c r="P17" s="46"/>
    </row>
    <row r="18" spans="2:16" ht="15.75" x14ac:dyDescent="0.25">
      <c r="B18" s="359" t="s">
        <v>160</v>
      </c>
      <c r="C18" s="359"/>
      <c r="D18" s="59">
        <f>D9+D10+D13+D14+D15+D16-D17</f>
        <v>600231</v>
      </c>
      <c r="E18" s="59">
        <f>E9+E10+E13+E14+E15+E16-E17</f>
        <v>227158</v>
      </c>
      <c r="F18" s="59">
        <f>F9+F10+F13+F14+F15+F16-F17</f>
        <v>827389</v>
      </c>
      <c r="G18" s="62">
        <f>G9+G10+G13+G14+G15+G16+G17</f>
        <v>100.00024172426755</v>
      </c>
      <c r="H18" s="59">
        <f>H9+H10+H13+H14+H15+H16-H17</f>
        <v>651278</v>
      </c>
      <c r="I18" s="59">
        <f>I9+I10+I13+I14+I15+I16-I17</f>
        <v>275147</v>
      </c>
      <c r="J18" s="59">
        <f>J9+J10+J13+J14+J15+J16-J17</f>
        <v>926425</v>
      </c>
      <c r="K18" s="188">
        <f t="shared" ref="K18" si="3">K9+K10+K13+K14+K15+K16+K17</f>
        <v>100.00043176727742</v>
      </c>
      <c r="L18" s="188">
        <f t="shared" si="2"/>
        <v>111.96970228030587</v>
      </c>
      <c r="N18" s="46"/>
      <c r="O18" s="46"/>
      <c r="P18" s="46"/>
    </row>
    <row r="19" spans="2:16" ht="15.75" x14ac:dyDescent="0.25">
      <c r="B19" s="387" t="s">
        <v>161</v>
      </c>
      <c r="C19" s="387"/>
      <c r="D19" s="388"/>
      <c r="E19" s="388"/>
      <c r="F19" s="388"/>
      <c r="G19" s="388"/>
      <c r="H19" s="388"/>
      <c r="I19" s="388"/>
      <c r="J19" s="388"/>
      <c r="K19" s="388"/>
      <c r="L19" s="388"/>
      <c r="N19" s="386"/>
      <c r="O19" s="386"/>
      <c r="P19" s="386"/>
    </row>
    <row r="20" spans="2:16" ht="15.75" x14ac:dyDescent="0.25">
      <c r="B20" s="55" t="s">
        <v>268</v>
      </c>
      <c r="C20" s="56" t="s">
        <v>348</v>
      </c>
      <c r="D20" s="58">
        <v>251713</v>
      </c>
      <c r="E20" s="58">
        <v>132346</v>
      </c>
      <c r="F20" s="58">
        <f>D20+E20</f>
        <v>384059</v>
      </c>
      <c r="G20" s="61">
        <f>F20/F23*100</f>
        <v>46.418190234581317</v>
      </c>
      <c r="H20" s="58">
        <v>279848</v>
      </c>
      <c r="I20" s="58">
        <v>165904</v>
      </c>
      <c r="J20" s="58">
        <f>H20+I20</f>
        <v>445752</v>
      </c>
      <c r="K20" s="190">
        <f>J20/J23*100</f>
        <v>48.115281863075801</v>
      </c>
      <c r="L20" s="187">
        <f>J20/F20*100</f>
        <v>116.06341733952334</v>
      </c>
      <c r="N20" s="37"/>
      <c r="O20" s="37"/>
      <c r="P20" s="37"/>
    </row>
    <row r="21" spans="2:16" ht="15.75" x14ac:dyDescent="0.25">
      <c r="B21" s="55" t="s">
        <v>269</v>
      </c>
      <c r="C21" s="56" t="s">
        <v>25</v>
      </c>
      <c r="D21" s="58">
        <v>27939</v>
      </c>
      <c r="E21" s="58">
        <v>9997</v>
      </c>
      <c r="F21" s="58">
        <f>D21+E21</f>
        <v>37936</v>
      </c>
      <c r="G21" s="61">
        <f>F21/F23*100</f>
        <v>4.5850259067983741</v>
      </c>
      <c r="H21" s="58">
        <v>33917</v>
      </c>
      <c r="I21" s="58">
        <v>10653</v>
      </c>
      <c r="J21" s="58">
        <f>H21+I21</f>
        <v>44570</v>
      </c>
      <c r="K21" s="190">
        <f>J21/J23*100</f>
        <v>4.8109668888469113</v>
      </c>
      <c r="L21" s="187">
        <f>J21/F21*100</f>
        <v>117.48734711092365</v>
      </c>
      <c r="N21" s="37"/>
      <c r="O21" s="37"/>
      <c r="P21" s="45"/>
    </row>
    <row r="22" spans="2:16" ht="15.75" x14ac:dyDescent="0.25">
      <c r="B22" s="55" t="s">
        <v>270</v>
      </c>
      <c r="C22" s="56" t="s">
        <v>26</v>
      </c>
      <c r="D22" s="58">
        <v>320579</v>
      </c>
      <c r="E22" s="58">
        <v>84815</v>
      </c>
      <c r="F22" s="58">
        <f>D22+E22</f>
        <v>405394</v>
      </c>
      <c r="G22" s="61">
        <f>F22/F23*100</f>
        <v>48.996783858620311</v>
      </c>
      <c r="H22" s="58">
        <v>337513</v>
      </c>
      <c r="I22" s="58">
        <v>98590</v>
      </c>
      <c r="J22" s="58">
        <f>H22+I22</f>
        <v>436103</v>
      </c>
      <c r="K22" s="190">
        <f>J22/J23*100</f>
        <v>47.073751248077286</v>
      </c>
      <c r="L22" s="187">
        <f>J22/F22*100</f>
        <v>107.57509977947379</v>
      </c>
      <c r="N22" s="37"/>
      <c r="O22" s="37"/>
      <c r="P22" s="45"/>
    </row>
    <row r="23" spans="2:16" ht="15.75" x14ac:dyDescent="0.25">
      <c r="B23" s="359" t="s">
        <v>162</v>
      </c>
      <c r="C23" s="359"/>
      <c r="D23" s="59">
        <f t="shared" ref="D23:I23" si="4">SUM(D20:D22)</f>
        <v>600231</v>
      </c>
      <c r="E23" s="59">
        <f t="shared" si="4"/>
        <v>227158</v>
      </c>
      <c r="F23" s="59">
        <f t="shared" si="4"/>
        <v>827389</v>
      </c>
      <c r="G23" s="62">
        <f t="shared" si="4"/>
        <v>100</v>
      </c>
      <c r="H23" s="59">
        <f t="shared" si="4"/>
        <v>651278</v>
      </c>
      <c r="I23" s="59">
        <f t="shared" si="4"/>
        <v>275147</v>
      </c>
      <c r="J23" s="59">
        <f>H23+I23</f>
        <v>926425</v>
      </c>
      <c r="K23" s="193">
        <f>SUM(K20:K22)</f>
        <v>100</v>
      </c>
      <c r="L23" s="188">
        <f>J23/F23*100</f>
        <v>111.96970228030587</v>
      </c>
      <c r="N23" s="37"/>
      <c r="O23" s="46"/>
      <c r="P23" s="45"/>
    </row>
    <row r="24" spans="2:16" ht="15.75" x14ac:dyDescent="0.25">
      <c r="B24" s="55" t="s">
        <v>271</v>
      </c>
      <c r="C24" s="56" t="s">
        <v>349</v>
      </c>
      <c r="D24" s="58">
        <v>187267</v>
      </c>
      <c r="E24" s="58">
        <v>58263</v>
      </c>
      <c r="F24" s="58">
        <f>D24+E24</f>
        <v>245530</v>
      </c>
      <c r="G24" s="194"/>
      <c r="H24" s="58">
        <v>188428</v>
      </c>
      <c r="I24" s="58">
        <v>61894</v>
      </c>
      <c r="J24" s="58">
        <f>H24+I24</f>
        <v>250322</v>
      </c>
      <c r="K24" s="195"/>
      <c r="L24" s="187">
        <f>J24/F24*100</f>
        <v>101.95169633038732</v>
      </c>
      <c r="N24" s="37"/>
      <c r="O24" s="37"/>
      <c r="P24" s="37"/>
    </row>
    <row r="27" spans="2:16" x14ac:dyDescent="0.25">
      <c r="D27" s="13"/>
    </row>
    <row r="28" spans="2:16" x14ac:dyDescent="0.25">
      <c r="D28" s="13"/>
    </row>
    <row r="29" spans="2:16" x14ac:dyDescent="0.25">
      <c r="D29" s="13"/>
    </row>
    <row r="30" spans="2:16" x14ac:dyDescent="0.25">
      <c r="D30" s="13"/>
    </row>
    <row r="31" spans="2:16" x14ac:dyDescent="0.25">
      <c r="D31" s="13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G18 F23 J13 J23" formula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P26"/>
  <sheetViews>
    <sheetView workbookViewId="0">
      <selection activeCell="H18" sqref="H18"/>
    </sheetView>
  </sheetViews>
  <sheetFormatPr defaultColWidth="9.140625" defaultRowHeight="15" x14ac:dyDescent="0.25"/>
  <cols>
    <col min="1" max="1" width="9.140625" style="330"/>
    <col min="2" max="2" width="8" style="330" customWidth="1"/>
    <col min="3" max="3" width="32.85546875" style="330" customWidth="1"/>
    <col min="4" max="4" width="13.140625" style="330" customWidth="1"/>
    <col min="5" max="5" width="13.42578125" style="330" customWidth="1"/>
    <col min="6" max="6" width="13.140625" style="330" customWidth="1"/>
    <col min="7" max="7" width="10.42578125" style="330" customWidth="1"/>
    <col min="8" max="8" width="12.42578125" style="330" customWidth="1"/>
    <col min="9" max="9" width="12.28515625" style="330" customWidth="1"/>
    <col min="10" max="10" width="12.42578125" style="330" customWidth="1"/>
    <col min="11" max="11" width="10.42578125" style="330" customWidth="1"/>
    <col min="12" max="12" width="11.28515625" style="330" customWidth="1"/>
    <col min="13" max="16384" width="9.140625" style="330"/>
  </cols>
  <sheetData>
    <row r="2" spans="2:16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6" ht="20.100000000000001" customHeight="1" thickBot="1" x14ac:dyDescent="0.3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1" t="s">
        <v>284</v>
      </c>
    </row>
    <row r="4" spans="2:16" ht="24.95" customHeight="1" thickTop="1" x14ac:dyDescent="0.25">
      <c r="B4" s="376" t="s">
        <v>735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2:16" ht="14.45" customHeight="1" x14ac:dyDescent="0.25">
      <c r="B5" s="359" t="s">
        <v>102</v>
      </c>
      <c r="C5" s="365" t="s">
        <v>169</v>
      </c>
      <c r="D5" s="359" t="s">
        <v>731</v>
      </c>
      <c r="E5" s="359"/>
      <c r="F5" s="359"/>
      <c r="G5" s="359"/>
      <c r="H5" s="359" t="s">
        <v>783</v>
      </c>
      <c r="I5" s="359"/>
      <c r="J5" s="359"/>
      <c r="K5" s="359"/>
      <c r="L5" s="173" t="s">
        <v>1</v>
      </c>
    </row>
    <row r="6" spans="2:16" ht="15" customHeight="1" x14ac:dyDescent="0.25">
      <c r="B6" s="359"/>
      <c r="C6" s="365"/>
      <c r="D6" s="359" t="s">
        <v>156</v>
      </c>
      <c r="E6" s="359" t="s">
        <v>313</v>
      </c>
      <c r="F6" s="359" t="s">
        <v>18</v>
      </c>
      <c r="G6" s="359" t="s">
        <v>34</v>
      </c>
      <c r="H6" s="359" t="s">
        <v>170</v>
      </c>
      <c r="I6" s="359" t="s">
        <v>157</v>
      </c>
      <c r="J6" s="359" t="s">
        <v>18</v>
      </c>
      <c r="K6" s="359" t="s">
        <v>34</v>
      </c>
      <c r="L6" s="365" t="s">
        <v>386</v>
      </c>
    </row>
    <row r="7" spans="2:16" ht="15.75" customHeight="1" x14ac:dyDescent="0.25">
      <c r="B7" s="359"/>
      <c r="C7" s="365"/>
      <c r="D7" s="359"/>
      <c r="E7" s="359"/>
      <c r="F7" s="359"/>
      <c r="G7" s="359"/>
      <c r="H7" s="359"/>
      <c r="I7" s="359"/>
      <c r="J7" s="359"/>
      <c r="K7" s="359"/>
      <c r="L7" s="365"/>
    </row>
    <row r="8" spans="2:16" s="331" customFormat="1" x14ac:dyDescent="0.25">
      <c r="B8" s="51">
        <v>1</v>
      </c>
      <c r="C8" s="107">
        <v>2</v>
      </c>
      <c r="D8" s="107">
        <v>3</v>
      </c>
      <c r="E8" s="107">
        <v>4</v>
      </c>
      <c r="F8" s="107" t="s">
        <v>326</v>
      </c>
      <c r="G8" s="107">
        <v>6</v>
      </c>
      <c r="H8" s="107">
        <v>7</v>
      </c>
      <c r="I8" s="107">
        <v>8</v>
      </c>
      <c r="J8" s="107" t="s">
        <v>312</v>
      </c>
      <c r="K8" s="107">
        <v>10</v>
      </c>
      <c r="L8" s="107">
        <v>11</v>
      </c>
    </row>
    <row r="9" spans="2:16" ht="15.75" x14ac:dyDescent="0.25">
      <c r="B9" s="55" t="s">
        <v>259</v>
      </c>
      <c r="C9" s="204" t="s">
        <v>171</v>
      </c>
      <c r="D9" s="205">
        <v>48098</v>
      </c>
      <c r="E9" s="205">
        <v>0</v>
      </c>
      <c r="F9" s="205">
        <f t="shared" ref="F9:F15" si="0">D9+E9</f>
        <v>48098</v>
      </c>
      <c r="G9" s="206">
        <f>F9/F16*100</f>
        <v>11.864507121467017</v>
      </c>
      <c r="H9" s="198">
        <v>48098</v>
      </c>
      <c r="I9" s="200">
        <v>0</v>
      </c>
      <c r="J9" s="198">
        <f t="shared" ref="J9:J15" si="1">H9+I9</f>
        <v>48098</v>
      </c>
      <c r="K9" s="206">
        <f>J9/J16*100</f>
        <v>11.029045890535034</v>
      </c>
      <c r="L9" s="207">
        <f>J9/F9*100</f>
        <v>100</v>
      </c>
    </row>
    <row r="10" spans="2:16" ht="18.75" customHeight="1" x14ac:dyDescent="0.25">
      <c r="B10" s="55" t="s">
        <v>260</v>
      </c>
      <c r="C10" s="204" t="s">
        <v>61</v>
      </c>
      <c r="D10" s="205">
        <v>3626</v>
      </c>
      <c r="E10" s="205">
        <v>65711</v>
      </c>
      <c r="F10" s="205">
        <f t="shared" si="0"/>
        <v>69337</v>
      </c>
      <c r="G10" s="206">
        <f>F10/F16*100</f>
        <v>17.103607848167464</v>
      </c>
      <c r="H10" s="198">
        <v>3626</v>
      </c>
      <c r="I10" s="198">
        <v>72211</v>
      </c>
      <c r="J10" s="198">
        <f t="shared" si="1"/>
        <v>75837</v>
      </c>
      <c r="K10" s="206">
        <f>J10/J16*100</f>
        <v>17.3896992224314</v>
      </c>
      <c r="L10" s="207">
        <f>J10/F10*100</f>
        <v>109.37450423294921</v>
      </c>
    </row>
    <row r="11" spans="2:16" ht="20.25" customHeight="1" x14ac:dyDescent="0.25">
      <c r="B11" s="55" t="s">
        <v>261</v>
      </c>
      <c r="C11" s="86" t="s">
        <v>314</v>
      </c>
      <c r="D11" s="205">
        <v>268012</v>
      </c>
      <c r="E11" s="198">
        <v>0</v>
      </c>
      <c r="F11" s="198">
        <f t="shared" si="0"/>
        <v>268012</v>
      </c>
      <c r="G11" s="206">
        <f>F11/F16*100</f>
        <v>66.111486603156436</v>
      </c>
      <c r="H11" s="198">
        <v>282892</v>
      </c>
      <c r="I11" s="200">
        <v>0</v>
      </c>
      <c r="J11" s="198">
        <f t="shared" si="1"/>
        <v>282892</v>
      </c>
      <c r="K11" s="206">
        <f>J11/J16*100</f>
        <v>64.868161879189088</v>
      </c>
      <c r="L11" s="207">
        <f>J11/F11*100</f>
        <v>105.55199020939361</v>
      </c>
    </row>
    <row r="12" spans="2:16" ht="15.75" x14ac:dyDescent="0.25">
      <c r="B12" s="55" t="s">
        <v>262</v>
      </c>
      <c r="C12" s="204" t="s">
        <v>172</v>
      </c>
      <c r="D12" s="205">
        <v>0</v>
      </c>
      <c r="E12" s="205">
        <v>0</v>
      </c>
      <c r="F12" s="205">
        <f t="shared" si="0"/>
        <v>0</v>
      </c>
      <c r="G12" s="206">
        <f>F12/F16*100</f>
        <v>0</v>
      </c>
      <c r="H12" s="200">
        <v>0</v>
      </c>
      <c r="I12" s="200">
        <v>0</v>
      </c>
      <c r="J12" s="198">
        <f t="shared" si="1"/>
        <v>0</v>
      </c>
      <c r="K12" s="206">
        <f>J12/J16*100</f>
        <v>0</v>
      </c>
      <c r="L12" s="207" t="s">
        <v>82</v>
      </c>
    </row>
    <row r="13" spans="2:16" ht="15.75" x14ac:dyDescent="0.25">
      <c r="B13" s="55" t="s">
        <v>263</v>
      </c>
      <c r="C13" s="204" t="s">
        <v>173</v>
      </c>
      <c r="D13" s="205">
        <v>0</v>
      </c>
      <c r="E13" s="205">
        <v>10713</v>
      </c>
      <c r="F13" s="205">
        <f t="shared" si="0"/>
        <v>10713</v>
      </c>
      <c r="G13" s="206">
        <f>F13/F16*100</f>
        <v>2.6426143455502547</v>
      </c>
      <c r="H13" s="200">
        <v>0</v>
      </c>
      <c r="I13" s="198">
        <v>18615</v>
      </c>
      <c r="J13" s="198">
        <f t="shared" si="1"/>
        <v>18615</v>
      </c>
      <c r="K13" s="206">
        <f>J13/J16*100</f>
        <v>4.2684870317333292</v>
      </c>
      <c r="L13" s="207">
        <f>J13/F13*100</f>
        <v>173.76085130215625</v>
      </c>
    </row>
    <row r="14" spans="2:16" ht="15.75" x14ac:dyDescent="0.25">
      <c r="B14" s="55" t="s">
        <v>264</v>
      </c>
      <c r="C14" s="204" t="s">
        <v>174</v>
      </c>
      <c r="D14" s="205">
        <v>0</v>
      </c>
      <c r="E14" s="205">
        <v>6586</v>
      </c>
      <c r="F14" s="205">
        <f t="shared" si="0"/>
        <v>6586</v>
      </c>
      <c r="G14" s="206">
        <f>F14/F16*100</f>
        <v>1.6245923718653952</v>
      </c>
      <c r="H14" s="200">
        <v>0</v>
      </c>
      <c r="I14" s="198">
        <v>7764</v>
      </c>
      <c r="J14" s="198">
        <f t="shared" si="1"/>
        <v>7764</v>
      </c>
      <c r="K14" s="206">
        <f>J14/J16*100</f>
        <v>1.7803133663377688</v>
      </c>
      <c r="L14" s="207">
        <f>J14/F14*100</f>
        <v>117.88642575159429</v>
      </c>
    </row>
    <row r="15" spans="2:16" ht="15.75" x14ac:dyDescent="0.25">
      <c r="B15" s="55" t="s">
        <v>265</v>
      </c>
      <c r="C15" s="204" t="s">
        <v>175</v>
      </c>
      <c r="D15" s="205">
        <v>843</v>
      </c>
      <c r="E15" s="205">
        <v>1805</v>
      </c>
      <c r="F15" s="205">
        <f t="shared" si="0"/>
        <v>2648</v>
      </c>
      <c r="G15" s="206">
        <f>F15/F16*100</f>
        <v>0.65319170979343555</v>
      </c>
      <c r="H15" s="198">
        <v>2897</v>
      </c>
      <c r="I15" s="198">
        <v>0</v>
      </c>
      <c r="J15" s="198">
        <f t="shared" si="1"/>
        <v>2897</v>
      </c>
      <c r="K15" s="206">
        <f>J15/J16*100</f>
        <v>0.66429260977337923</v>
      </c>
      <c r="L15" s="207">
        <f>J15/F15*100</f>
        <v>109.40332326283988</v>
      </c>
    </row>
    <row r="16" spans="2:16" ht="15.75" x14ac:dyDescent="0.25">
      <c r="B16" s="365" t="s">
        <v>176</v>
      </c>
      <c r="C16" s="365"/>
      <c r="D16" s="160">
        <f t="shared" ref="D16:K16" si="2">SUM(D9:D15)</f>
        <v>320579</v>
      </c>
      <c r="E16" s="160">
        <f t="shared" si="2"/>
        <v>84815</v>
      </c>
      <c r="F16" s="160">
        <f t="shared" si="2"/>
        <v>405394</v>
      </c>
      <c r="G16" s="208">
        <f t="shared" si="2"/>
        <v>100</v>
      </c>
      <c r="H16" s="160">
        <f t="shared" si="2"/>
        <v>337513</v>
      </c>
      <c r="I16" s="209">
        <f t="shared" si="2"/>
        <v>98590</v>
      </c>
      <c r="J16" s="209">
        <f t="shared" si="2"/>
        <v>436103</v>
      </c>
      <c r="K16" s="208">
        <f t="shared" si="2"/>
        <v>100</v>
      </c>
      <c r="L16" s="193">
        <f>J16/F16*100</f>
        <v>107.57509977947379</v>
      </c>
      <c r="N16" s="332"/>
      <c r="O16" s="332"/>
      <c r="P16" s="332"/>
    </row>
    <row r="19" spans="4:10" x14ac:dyDescent="0.25">
      <c r="D19" s="332"/>
      <c r="F19" s="332"/>
      <c r="H19" s="332"/>
      <c r="J19" s="332"/>
    </row>
    <row r="20" spans="4:10" x14ac:dyDescent="0.25">
      <c r="D20" s="332"/>
      <c r="E20" s="332"/>
      <c r="F20" s="332"/>
      <c r="H20" s="332"/>
      <c r="I20" s="332"/>
      <c r="J20" s="332"/>
    </row>
    <row r="21" spans="4:10" x14ac:dyDescent="0.25">
      <c r="D21" s="332"/>
      <c r="F21" s="332"/>
      <c r="H21" s="332"/>
      <c r="J21" s="332"/>
    </row>
    <row r="23" spans="4:10" x14ac:dyDescent="0.25">
      <c r="E23" s="332"/>
      <c r="F23" s="332"/>
      <c r="I23" s="332"/>
      <c r="J23" s="332"/>
    </row>
    <row r="24" spans="4:10" x14ac:dyDescent="0.25">
      <c r="E24" s="332"/>
      <c r="F24" s="332"/>
      <c r="I24" s="332"/>
      <c r="J24" s="332"/>
    </row>
    <row r="25" spans="4:10" x14ac:dyDescent="0.25">
      <c r="E25" s="332"/>
      <c r="F25" s="332"/>
      <c r="H25" s="332"/>
      <c r="I25" s="332"/>
      <c r="J25" s="332"/>
    </row>
    <row r="26" spans="4:10" x14ac:dyDescent="0.25">
      <c r="D26" s="332"/>
      <c r="E26" s="332"/>
      <c r="F26" s="332"/>
      <c r="H26" s="332"/>
      <c r="I26" s="332"/>
      <c r="J26" s="332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6:K16" formulaRange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N17"/>
  <sheetViews>
    <sheetView workbookViewId="0">
      <selection activeCell="H13" sqref="H13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4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4" ht="16.5" thickBot="1" x14ac:dyDescent="0.3">
      <c r="B3" s="202"/>
      <c r="C3" s="170"/>
      <c r="D3" s="170"/>
      <c r="E3" s="170"/>
      <c r="F3" s="170"/>
      <c r="G3" s="170"/>
      <c r="H3" s="170"/>
      <c r="I3" s="170"/>
      <c r="J3" s="170"/>
      <c r="K3" s="170"/>
      <c r="L3" s="203" t="s">
        <v>283</v>
      </c>
    </row>
    <row r="4" spans="2:14" ht="24.95" customHeight="1" thickTop="1" x14ac:dyDescent="0.25">
      <c r="B4" s="390" t="s">
        <v>736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</row>
    <row r="5" spans="2:14" ht="15.75" x14ac:dyDescent="0.25">
      <c r="B5" s="366" t="s">
        <v>102</v>
      </c>
      <c r="C5" s="389" t="s">
        <v>58</v>
      </c>
      <c r="D5" s="389" t="s">
        <v>731</v>
      </c>
      <c r="E5" s="389"/>
      <c r="F5" s="389"/>
      <c r="G5" s="389"/>
      <c r="H5" s="389" t="s">
        <v>783</v>
      </c>
      <c r="I5" s="389"/>
      <c r="J5" s="389"/>
      <c r="K5" s="389"/>
      <c r="L5" s="87" t="s">
        <v>1</v>
      </c>
    </row>
    <row r="6" spans="2:14" ht="15.75" x14ac:dyDescent="0.25">
      <c r="B6" s="366"/>
      <c r="C6" s="389"/>
      <c r="D6" s="263" t="s">
        <v>163</v>
      </c>
      <c r="E6" s="263" t="s">
        <v>164</v>
      </c>
      <c r="F6" s="263" t="s">
        <v>18</v>
      </c>
      <c r="G6" s="263" t="s">
        <v>34</v>
      </c>
      <c r="H6" s="263" t="s">
        <v>163</v>
      </c>
      <c r="I6" s="263" t="s">
        <v>164</v>
      </c>
      <c r="J6" s="263" t="s">
        <v>18</v>
      </c>
      <c r="K6" s="263" t="s">
        <v>34</v>
      </c>
      <c r="L6" s="87" t="s">
        <v>386</v>
      </c>
    </row>
    <row r="7" spans="2:14" x14ac:dyDescent="0.25">
      <c r="B7" s="89">
        <v>1</v>
      </c>
      <c r="C7" s="128">
        <v>2</v>
      </c>
      <c r="D7" s="128">
        <v>3</v>
      </c>
      <c r="E7" s="128">
        <v>4</v>
      </c>
      <c r="F7" s="128" t="s">
        <v>311</v>
      </c>
      <c r="G7" s="128">
        <v>6</v>
      </c>
      <c r="H7" s="128">
        <v>7</v>
      </c>
      <c r="I7" s="128">
        <v>8</v>
      </c>
      <c r="J7" s="128" t="s">
        <v>312</v>
      </c>
      <c r="K7" s="128">
        <v>10</v>
      </c>
      <c r="L7" s="128">
        <v>11</v>
      </c>
    </row>
    <row r="8" spans="2:14" ht="15.75" x14ac:dyDescent="0.25">
      <c r="B8" s="104" t="s">
        <v>259</v>
      </c>
      <c r="C8" s="135" t="s">
        <v>166</v>
      </c>
      <c r="D8" s="108">
        <v>16046</v>
      </c>
      <c r="E8" s="108">
        <v>6380</v>
      </c>
      <c r="F8" s="108">
        <f>D8+E8</f>
        <v>22426</v>
      </c>
      <c r="G8" s="197">
        <f>F8/F11*100</f>
        <v>5.8392069968416314</v>
      </c>
      <c r="H8" s="198">
        <v>21621</v>
      </c>
      <c r="I8" s="108">
        <v>4000</v>
      </c>
      <c r="J8" s="144">
        <f>H8+I8</f>
        <v>25621</v>
      </c>
      <c r="K8" s="197">
        <f>J8/J$11*100</f>
        <v>5.7478149284804108</v>
      </c>
      <c r="L8" s="199">
        <f>J8/F8*100</f>
        <v>114.24685632747705</v>
      </c>
    </row>
    <row r="9" spans="2:14" ht="15.75" x14ac:dyDescent="0.25">
      <c r="B9" s="104" t="s">
        <v>260</v>
      </c>
      <c r="C9" s="135" t="s">
        <v>167</v>
      </c>
      <c r="D9" s="108">
        <v>234273</v>
      </c>
      <c r="E9" s="108">
        <v>124622</v>
      </c>
      <c r="F9" s="108">
        <f>D9+E9</f>
        <v>358895</v>
      </c>
      <c r="G9" s="197">
        <f>F9/F11*100</f>
        <v>93.447881705675428</v>
      </c>
      <c r="H9" s="198">
        <v>256283</v>
      </c>
      <c r="I9" s="108">
        <v>160132</v>
      </c>
      <c r="J9" s="144">
        <f t="shared" ref="J9:J10" si="0">H9+I9</f>
        <v>416415</v>
      </c>
      <c r="K9" s="197">
        <f t="shared" ref="K9:K10" si="1">J9/J$11*100</f>
        <v>93.418537662197807</v>
      </c>
      <c r="L9" s="199">
        <f t="shared" ref="L9:L10" si="2">J9/F9*100</f>
        <v>116.02697167695285</v>
      </c>
    </row>
    <row r="10" spans="2:14" ht="15.75" x14ac:dyDescent="0.25">
      <c r="B10" s="104" t="s">
        <v>261</v>
      </c>
      <c r="C10" s="135" t="s">
        <v>325</v>
      </c>
      <c r="D10" s="108">
        <v>1394</v>
      </c>
      <c r="E10" s="108">
        <v>1344</v>
      </c>
      <c r="F10" s="108">
        <f>D10+E10</f>
        <v>2738</v>
      </c>
      <c r="G10" s="197">
        <f>F10/F11*100</f>
        <v>0.7129112974829388</v>
      </c>
      <c r="H10" s="198">
        <v>1944</v>
      </c>
      <c r="I10" s="108">
        <v>1772</v>
      </c>
      <c r="J10" s="144">
        <f t="shared" si="0"/>
        <v>3716</v>
      </c>
      <c r="K10" s="197">
        <f t="shared" si="1"/>
        <v>0.83364740932177528</v>
      </c>
      <c r="L10" s="199">
        <f t="shared" si="2"/>
        <v>135.71950328707086</v>
      </c>
    </row>
    <row r="11" spans="2:14" ht="15.75" x14ac:dyDescent="0.25">
      <c r="B11" s="389" t="s">
        <v>168</v>
      </c>
      <c r="C11" s="389"/>
      <c r="D11" s="109">
        <f t="shared" ref="D11:K11" si="3">SUM(D8:D10)</f>
        <v>251713</v>
      </c>
      <c r="E11" s="109">
        <f t="shared" si="3"/>
        <v>132346</v>
      </c>
      <c r="F11" s="109">
        <f t="shared" si="3"/>
        <v>384059</v>
      </c>
      <c r="G11" s="201">
        <f t="shared" si="3"/>
        <v>99.999999999999986</v>
      </c>
      <c r="H11" s="130">
        <f t="shared" si="3"/>
        <v>279848</v>
      </c>
      <c r="I11" s="109">
        <f t="shared" si="3"/>
        <v>165904</v>
      </c>
      <c r="J11" s="109">
        <f t="shared" si="3"/>
        <v>445752</v>
      </c>
      <c r="K11" s="201">
        <f t="shared" si="3"/>
        <v>99.999999999999986</v>
      </c>
      <c r="L11" s="201">
        <f>J11/F11*100</f>
        <v>116.06341733952334</v>
      </c>
      <c r="N11" s="13"/>
    </row>
    <row r="12" spans="2:14" x14ac:dyDescent="0.25"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</row>
    <row r="14" spans="2:14" x14ac:dyDescent="0.25">
      <c r="D14" s="13"/>
      <c r="E14" s="13"/>
      <c r="F14" s="13"/>
      <c r="H14" s="13"/>
      <c r="I14" s="13"/>
      <c r="J14" s="13"/>
    </row>
    <row r="15" spans="2:14" x14ac:dyDescent="0.25">
      <c r="D15" s="13"/>
      <c r="E15" s="13"/>
      <c r="F15" s="13"/>
      <c r="H15" s="13"/>
      <c r="I15" s="13"/>
      <c r="J15" s="13"/>
    </row>
    <row r="16" spans="2:14" x14ac:dyDescent="0.25">
      <c r="D16" s="13"/>
      <c r="E16" s="13"/>
      <c r="F16" s="13"/>
      <c r="H16" s="13"/>
      <c r="I16" s="13"/>
      <c r="J16" s="13"/>
    </row>
    <row r="17" spans="4:10" x14ac:dyDescent="0.25">
      <c r="D17" s="13"/>
      <c r="E17" s="13"/>
      <c r="F17" s="13"/>
      <c r="H17" s="13"/>
      <c r="I17" s="13"/>
      <c r="J17" s="13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K11" formulaRang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5"/>
  <sheetViews>
    <sheetView workbookViewId="0">
      <selection activeCell="G12" sqref="G12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26"/>
      <c r="C2" s="26"/>
      <c r="D2" s="26"/>
      <c r="E2" s="26"/>
      <c r="F2" s="26"/>
      <c r="G2" s="26"/>
      <c r="H2" s="26"/>
      <c r="I2" s="26"/>
      <c r="J2" s="26"/>
    </row>
    <row r="3" spans="2:10" ht="20.100000000000001" customHeight="1" thickBot="1" x14ac:dyDescent="0.3">
      <c r="B3" s="78"/>
      <c r="C3" s="126"/>
      <c r="D3" s="126"/>
      <c r="E3" s="126"/>
      <c r="F3" s="126"/>
      <c r="G3" s="126"/>
      <c r="H3" s="126"/>
      <c r="I3" s="126"/>
      <c r="J3" s="212" t="s">
        <v>285</v>
      </c>
    </row>
    <row r="4" spans="2:10" ht="24.95" customHeight="1" thickTop="1" x14ac:dyDescent="0.25">
      <c r="B4" s="385" t="s">
        <v>737</v>
      </c>
      <c r="C4" s="385"/>
      <c r="D4" s="385"/>
      <c r="E4" s="385"/>
      <c r="F4" s="385"/>
      <c r="G4" s="385"/>
      <c r="H4" s="385"/>
      <c r="I4" s="385"/>
      <c r="J4" s="385"/>
    </row>
    <row r="5" spans="2:10" ht="15.75" x14ac:dyDescent="0.25">
      <c r="B5" s="359" t="s">
        <v>102</v>
      </c>
      <c r="C5" s="359" t="s">
        <v>58</v>
      </c>
      <c r="D5" s="359" t="s">
        <v>731</v>
      </c>
      <c r="E5" s="359"/>
      <c r="F5" s="359"/>
      <c r="G5" s="359" t="s">
        <v>783</v>
      </c>
      <c r="H5" s="359"/>
      <c r="I5" s="359"/>
      <c r="J5" s="173" t="s">
        <v>1</v>
      </c>
    </row>
    <row r="6" spans="2:10" ht="15.75" x14ac:dyDescent="0.25">
      <c r="B6" s="359"/>
      <c r="C6" s="359"/>
      <c r="D6" s="53" t="s">
        <v>163</v>
      </c>
      <c r="E6" s="53" t="s">
        <v>164</v>
      </c>
      <c r="F6" s="53" t="s">
        <v>18</v>
      </c>
      <c r="G6" s="53" t="s">
        <v>163</v>
      </c>
      <c r="H6" s="53" t="s">
        <v>164</v>
      </c>
      <c r="I6" s="53" t="s">
        <v>18</v>
      </c>
      <c r="J6" s="173" t="s">
        <v>371</v>
      </c>
    </row>
    <row r="7" spans="2:10" ht="12" customHeight="1" x14ac:dyDescent="0.25">
      <c r="B7" s="107">
        <v>1</v>
      </c>
      <c r="C7" s="107">
        <v>2</v>
      </c>
      <c r="D7" s="107">
        <v>3</v>
      </c>
      <c r="E7" s="107">
        <v>4</v>
      </c>
      <c r="F7" s="107" t="s">
        <v>311</v>
      </c>
      <c r="G7" s="107">
        <v>6</v>
      </c>
      <c r="H7" s="107">
        <v>7</v>
      </c>
      <c r="I7" s="107" t="s">
        <v>327</v>
      </c>
      <c r="J7" s="107">
        <v>9</v>
      </c>
    </row>
    <row r="8" spans="2:10" ht="15.75" x14ac:dyDescent="0.25">
      <c r="B8" s="90" t="s">
        <v>259</v>
      </c>
      <c r="C8" s="204" t="s">
        <v>177</v>
      </c>
      <c r="D8" s="198">
        <v>474936</v>
      </c>
      <c r="E8" s="198">
        <v>204121</v>
      </c>
      <c r="F8" s="198">
        <f>D8+E8</f>
        <v>679057</v>
      </c>
      <c r="G8" s="198">
        <v>507163</v>
      </c>
      <c r="H8" s="198">
        <v>250273</v>
      </c>
      <c r="I8" s="198">
        <f>G8+H8</f>
        <v>757436</v>
      </c>
      <c r="J8" s="207">
        <f>I8/F8*100</f>
        <v>111.54233002531451</v>
      </c>
    </row>
    <row r="9" spans="2:10" ht="15.75" x14ac:dyDescent="0.25">
      <c r="B9" s="90" t="s">
        <v>260</v>
      </c>
      <c r="C9" s="204" t="s">
        <v>178</v>
      </c>
      <c r="D9" s="198">
        <v>3012</v>
      </c>
      <c r="E9" s="198">
        <v>3034</v>
      </c>
      <c r="F9" s="198">
        <f>D9+E9</f>
        <v>6046</v>
      </c>
      <c r="G9" s="198">
        <v>3632</v>
      </c>
      <c r="H9" s="198">
        <v>2835</v>
      </c>
      <c r="I9" s="198">
        <f>G9+H9</f>
        <v>6467</v>
      </c>
      <c r="J9" s="207">
        <f>I9/F9*100</f>
        <v>106.96328150843533</v>
      </c>
    </row>
    <row r="10" spans="2:10" ht="15.75" x14ac:dyDescent="0.25">
      <c r="B10" s="365" t="s">
        <v>328</v>
      </c>
      <c r="C10" s="365"/>
      <c r="D10" s="209">
        <f t="shared" ref="D10:I10" si="0">D8-D9</f>
        <v>471924</v>
      </c>
      <c r="E10" s="209">
        <f t="shared" si="0"/>
        <v>201087</v>
      </c>
      <c r="F10" s="209">
        <f>F8-F9</f>
        <v>673011</v>
      </c>
      <c r="G10" s="209">
        <f t="shared" si="0"/>
        <v>503531</v>
      </c>
      <c r="H10" s="209">
        <f t="shared" si="0"/>
        <v>247438</v>
      </c>
      <c r="I10" s="209">
        <f t="shared" si="0"/>
        <v>750969</v>
      </c>
      <c r="J10" s="193">
        <f>I10/F10*100</f>
        <v>111.58346594632182</v>
      </c>
    </row>
    <row r="13" spans="2:10" x14ac:dyDescent="0.25">
      <c r="D13" s="13"/>
      <c r="E13" s="13"/>
      <c r="F13" s="13"/>
      <c r="G13" s="13"/>
      <c r="H13" s="13"/>
      <c r="I13" s="13"/>
    </row>
    <row r="14" spans="2:10" x14ac:dyDescent="0.25">
      <c r="D14" s="13"/>
      <c r="E14" s="13"/>
      <c r="F14" s="13"/>
      <c r="G14" s="13"/>
      <c r="H14" s="13"/>
      <c r="I14" s="13"/>
    </row>
    <row r="15" spans="2:10" x14ac:dyDescent="0.25">
      <c r="D15" s="13"/>
      <c r="E15" s="13"/>
      <c r="F15" s="13"/>
      <c r="G15" s="13"/>
      <c r="H15" s="13"/>
      <c r="I15" s="13"/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J17"/>
  <sheetViews>
    <sheetView workbookViewId="0">
      <selection activeCell="D13" sqref="D13"/>
    </sheetView>
  </sheetViews>
  <sheetFormatPr defaultColWidth="9.140625" defaultRowHeight="15" x14ac:dyDescent="0.25"/>
  <cols>
    <col min="3" max="3" width="31" customWidth="1"/>
    <col min="4" max="4" width="14" customWidth="1"/>
    <col min="5" max="5" width="14.140625" customWidth="1"/>
    <col min="6" max="6" width="13.85546875" customWidth="1"/>
    <col min="7" max="7" width="13.140625" customWidth="1"/>
    <col min="8" max="8" width="13" customWidth="1"/>
  </cols>
  <sheetData>
    <row r="2" spans="2:10" ht="15.75" x14ac:dyDescent="0.25">
      <c r="C2" s="17"/>
      <c r="J2" s="43"/>
    </row>
    <row r="3" spans="2:10" ht="16.5" thickBot="1" x14ac:dyDescent="0.3">
      <c r="C3" s="3" t="s">
        <v>11</v>
      </c>
      <c r="D3" s="4"/>
      <c r="E3" s="4"/>
      <c r="F3" s="4"/>
      <c r="G3" s="4"/>
      <c r="H3" s="67" t="s">
        <v>274</v>
      </c>
    </row>
    <row r="4" spans="2:10" ht="24.95" customHeight="1" thickTop="1" x14ac:dyDescent="0.25">
      <c r="B4" s="363" t="s">
        <v>498</v>
      </c>
      <c r="C4" s="363"/>
      <c r="D4" s="363"/>
      <c r="E4" s="363"/>
      <c r="F4" s="363"/>
      <c r="G4" s="363"/>
      <c r="H4" s="363"/>
    </row>
    <row r="5" spans="2:10" ht="15.75" x14ac:dyDescent="0.25">
      <c r="B5" s="359" t="s">
        <v>102</v>
      </c>
      <c r="C5" s="359" t="s">
        <v>7</v>
      </c>
      <c r="D5" s="359" t="s">
        <v>632</v>
      </c>
      <c r="E5" s="359"/>
      <c r="F5" s="359" t="s">
        <v>778</v>
      </c>
      <c r="G5" s="359"/>
      <c r="H5" s="53" t="s">
        <v>1</v>
      </c>
    </row>
    <row r="6" spans="2:10" ht="15.75" x14ac:dyDescent="0.25">
      <c r="B6" s="359"/>
      <c r="C6" s="359"/>
      <c r="D6" s="53" t="s">
        <v>2</v>
      </c>
      <c r="E6" s="53" t="s">
        <v>20</v>
      </c>
      <c r="F6" s="53" t="s">
        <v>2</v>
      </c>
      <c r="G6" s="53" t="s">
        <v>20</v>
      </c>
      <c r="H6" s="53" t="s">
        <v>351</v>
      </c>
    </row>
    <row r="7" spans="2:10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10" ht="15.75" x14ac:dyDescent="0.25">
      <c r="B8" s="55" t="s">
        <v>259</v>
      </c>
      <c r="C8" s="56" t="s">
        <v>8</v>
      </c>
      <c r="D8" s="58">
        <v>96556</v>
      </c>
      <c r="E8" s="61">
        <f>D8/D11*100</f>
        <v>6.1019129935812249</v>
      </c>
      <c r="F8" s="58">
        <v>126556</v>
      </c>
      <c r="G8" s="61">
        <f>F8/F11*100</f>
        <v>7.839250639096278</v>
      </c>
      <c r="H8" s="64">
        <f>F8/D8*100</f>
        <v>131.07005261195576</v>
      </c>
    </row>
    <row r="9" spans="2:10" ht="15.75" x14ac:dyDescent="0.25">
      <c r="B9" s="55" t="s">
        <v>260</v>
      </c>
      <c r="C9" s="56" t="s">
        <v>9</v>
      </c>
      <c r="D9" s="58">
        <v>363108</v>
      </c>
      <c r="E9" s="61">
        <f>D9/D11*100</f>
        <v>22.946822810320345</v>
      </c>
      <c r="F9" s="58">
        <v>367109</v>
      </c>
      <c r="G9" s="61">
        <f>F9/F11*100</f>
        <v>22.739810541325543</v>
      </c>
      <c r="H9" s="64">
        <f t="shared" ref="H9:H10" si="0">F9/D9*100</f>
        <v>101.10187602586558</v>
      </c>
      <c r="J9" s="13"/>
    </row>
    <row r="10" spans="2:10" ht="15.75" x14ac:dyDescent="0.25">
      <c r="B10" s="55" t="s">
        <v>261</v>
      </c>
      <c r="C10" s="56" t="s">
        <v>10</v>
      </c>
      <c r="D10" s="58">
        <v>1122725</v>
      </c>
      <c r="E10" s="61">
        <f>D10/D11*100</f>
        <v>70.951264196098435</v>
      </c>
      <c r="F10" s="58">
        <v>1120724</v>
      </c>
      <c r="G10" s="61">
        <f>F10/F11*100</f>
        <v>69.420938819578183</v>
      </c>
      <c r="H10" s="64">
        <f t="shared" si="0"/>
        <v>99.821772918568669</v>
      </c>
    </row>
    <row r="11" spans="2:10" ht="15.75" x14ac:dyDescent="0.25">
      <c r="B11" s="359" t="s">
        <v>18</v>
      </c>
      <c r="C11" s="359"/>
      <c r="D11" s="59">
        <f t="shared" ref="D11:G11" si="1">SUM(D8:D10)</f>
        <v>1582389</v>
      </c>
      <c r="E11" s="62">
        <f t="shared" si="1"/>
        <v>100</v>
      </c>
      <c r="F11" s="59">
        <f t="shared" si="1"/>
        <v>1614389</v>
      </c>
      <c r="G11" s="62">
        <f t="shared" si="1"/>
        <v>100</v>
      </c>
      <c r="H11" s="62">
        <f>F11/D11*100</f>
        <v>102.02225874927089</v>
      </c>
      <c r="J11" s="13"/>
    </row>
    <row r="14" spans="2:10" x14ac:dyDescent="0.25">
      <c r="D14" s="13"/>
      <c r="F14" s="13"/>
    </row>
    <row r="15" spans="2:10" x14ac:dyDescent="0.25">
      <c r="D15" s="13"/>
      <c r="F15" s="13"/>
    </row>
    <row r="16" spans="2:10" x14ac:dyDescent="0.25">
      <c r="D16" s="13"/>
      <c r="F16" s="13"/>
    </row>
    <row r="17" spans="4:6" x14ac:dyDescent="0.25">
      <c r="D17" s="13"/>
      <c r="F17" s="13"/>
    </row>
  </sheetData>
  <mergeCells count="6">
    <mergeCell ref="B4:H4"/>
    <mergeCell ref="B11:C11"/>
    <mergeCell ref="B5:B6"/>
    <mergeCell ref="C5:C6"/>
    <mergeCell ref="D5:E5"/>
    <mergeCell ref="F5:G5"/>
  </mergeCells>
  <pageMargins left="0.7" right="0.7" top="0.75" bottom="0.75" header="0.3" footer="0.3"/>
  <pageSetup paperSize="9" scale="73" fitToHeight="0" orientation="landscape" r:id="rId1"/>
  <ignoredErrors>
    <ignoredError sqref="D11:F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P23"/>
  <sheetViews>
    <sheetView topLeftCell="C3" workbookViewId="0">
      <selection activeCell="J9" sqref="J9"/>
    </sheetView>
  </sheetViews>
  <sheetFormatPr defaultColWidth="9.140625"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16" ht="16.5" thickBot="1" x14ac:dyDescent="0.3">
      <c r="B3" s="217"/>
      <c r="C3" s="217"/>
      <c r="D3" s="217"/>
      <c r="E3" s="217"/>
      <c r="F3" s="217"/>
      <c r="G3" s="217"/>
      <c r="H3" s="211" t="s">
        <v>285</v>
      </c>
    </row>
    <row r="4" spans="2:16" ht="24.95" customHeight="1" thickTop="1" x14ac:dyDescent="0.25">
      <c r="B4" s="385" t="s">
        <v>738</v>
      </c>
      <c r="C4" s="385"/>
      <c r="D4" s="385"/>
      <c r="E4" s="385"/>
      <c r="F4" s="385"/>
      <c r="G4" s="385"/>
      <c r="H4" s="385"/>
    </row>
    <row r="5" spans="2:16" x14ac:dyDescent="0.25">
      <c r="B5" s="359" t="s">
        <v>102</v>
      </c>
      <c r="C5" s="359" t="s">
        <v>179</v>
      </c>
      <c r="D5" s="359" t="s">
        <v>180</v>
      </c>
      <c r="E5" s="53" t="s">
        <v>181</v>
      </c>
      <c r="F5" s="53" t="s">
        <v>183</v>
      </c>
      <c r="G5" s="359" t="s">
        <v>18</v>
      </c>
      <c r="H5" s="359" t="s">
        <v>34</v>
      </c>
    </row>
    <row r="6" spans="2:16" x14ac:dyDescent="0.25">
      <c r="B6" s="359"/>
      <c r="C6" s="359"/>
      <c r="D6" s="359"/>
      <c r="E6" s="53" t="s">
        <v>182</v>
      </c>
      <c r="F6" s="53" t="s">
        <v>184</v>
      </c>
      <c r="G6" s="359"/>
      <c r="H6" s="359"/>
    </row>
    <row r="7" spans="2:16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 t="s">
        <v>329</v>
      </c>
      <c r="H7" s="51">
        <v>7</v>
      </c>
    </row>
    <row r="8" spans="2:16" x14ac:dyDescent="0.25">
      <c r="B8" s="215" t="s">
        <v>259</v>
      </c>
      <c r="C8" s="391" t="s">
        <v>120</v>
      </c>
      <c r="D8" s="391"/>
      <c r="E8" s="213"/>
      <c r="F8" s="204"/>
      <c r="G8" s="56"/>
      <c r="H8" s="55"/>
    </row>
    <row r="9" spans="2:16" x14ac:dyDescent="0.25">
      <c r="B9" s="90" t="s">
        <v>245</v>
      </c>
      <c r="C9" s="204" t="s">
        <v>185</v>
      </c>
      <c r="D9" s="200">
        <v>327</v>
      </c>
      <c r="E9" s="198">
        <v>11566</v>
      </c>
      <c r="F9" s="200">
        <v>64</v>
      </c>
      <c r="G9" s="198">
        <f>D9+E9+F9</f>
        <v>11957</v>
      </c>
      <c r="H9" s="190">
        <f>G9/G$14*100</f>
        <v>58.380938430740692</v>
      </c>
      <c r="L9" s="42"/>
      <c r="P9" s="42"/>
    </row>
    <row r="10" spans="2:16" x14ac:dyDescent="0.25">
      <c r="B10" s="90" t="s">
        <v>246</v>
      </c>
      <c r="C10" s="204" t="s">
        <v>186</v>
      </c>
      <c r="D10" s="200">
        <v>157</v>
      </c>
      <c r="E10" s="198">
        <v>3235</v>
      </c>
      <c r="F10" s="200">
        <v>9</v>
      </c>
      <c r="G10" s="198">
        <f>D10+E10+F10</f>
        <v>3401</v>
      </c>
      <c r="H10" s="190">
        <f t="shared" ref="H10:H13" si="0">G10/G$14*100</f>
        <v>16.605634490503395</v>
      </c>
      <c r="L10" s="42"/>
      <c r="P10" s="42"/>
    </row>
    <row r="11" spans="2:16" x14ac:dyDescent="0.25">
      <c r="B11" s="90" t="s">
        <v>247</v>
      </c>
      <c r="C11" s="204" t="s">
        <v>187</v>
      </c>
      <c r="D11" s="200">
        <v>63</v>
      </c>
      <c r="E11" s="198">
        <v>1686</v>
      </c>
      <c r="F11" s="200">
        <v>3</v>
      </c>
      <c r="G11" s="198">
        <f>D11+E11+F11</f>
        <v>1752</v>
      </c>
      <c r="H11" s="190">
        <f t="shared" si="0"/>
        <v>8.5542698110443816</v>
      </c>
      <c r="L11" s="42"/>
      <c r="P11" s="42"/>
    </row>
    <row r="12" spans="2:16" x14ac:dyDescent="0.25">
      <c r="B12" s="90" t="s">
        <v>248</v>
      </c>
      <c r="C12" s="204" t="s">
        <v>188</v>
      </c>
      <c r="D12" s="200">
        <v>113</v>
      </c>
      <c r="E12" s="198">
        <v>3142</v>
      </c>
      <c r="F12" s="200">
        <v>50</v>
      </c>
      <c r="G12" s="198">
        <f>D12+E12+F12</f>
        <v>3305</v>
      </c>
      <c r="H12" s="190">
        <f t="shared" si="0"/>
        <v>16.136907377569454</v>
      </c>
      <c r="L12" s="42"/>
      <c r="P12" s="42"/>
    </row>
    <row r="13" spans="2:16" x14ac:dyDescent="0.25">
      <c r="B13" s="90" t="s">
        <v>249</v>
      </c>
      <c r="C13" s="204" t="s">
        <v>48</v>
      </c>
      <c r="D13" s="200">
        <v>3</v>
      </c>
      <c r="E13" s="200">
        <v>62</v>
      </c>
      <c r="F13" s="200">
        <v>1</v>
      </c>
      <c r="G13" s="198">
        <f>D13+E13+F13</f>
        <v>66</v>
      </c>
      <c r="H13" s="190">
        <f t="shared" si="0"/>
        <v>0.32224989014208288</v>
      </c>
    </row>
    <row r="14" spans="2:16" x14ac:dyDescent="0.25">
      <c r="B14" s="365" t="s">
        <v>389</v>
      </c>
      <c r="C14" s="365"/>
      <c r="D14" s="209">
        <f>SUM(D9:D13)</f>
        <v>663</v>
      </c>
      <c r="E14" s="209">
        <f>SUM(E9:E13)</f>
        <v>19691</v>
      </c>
      <c r="F14" s="209">
        <f>SUM(F9:F13)</f>
        <v>127</v>
      </c>
      <c r="G14" s="209">
        <f>SUM(G9:G13)</f>
        <v>20481</v>
      </c>
      <c r="H14" s="193">
        <f>SUM(H9:H13)</f>
        <v>100.00000000000001</v>
      </c>
      <c r="L14" s="42"/>
      <c r="P14" s="42"/>
    </row>
    <row r="15" spans="2:16" x14ac:dyDescent="0.25">
      <c r="B15" s="215" t="s">
        <v>260</v>
      </c>
      <c r="C15" s="391" t="s">
        <v>572</v>
      </c>
      <c r="D15" s="391"/>
      <c r="E15" s="214"/>
      <c r="F15" s="214"/>
      <c r="G15" s="198"/>
      <c r="H15" s="216"/>
    </row>
    <row r="16" spans="2:16" x14ac:dyDescent="0.25">
      <c r="B16" s="90" t="s">
        <v>245</v>
      </c>
      <c r="C16" s="204" t="s">
        <v>185</v>
      </c>
      <c r="D16" s="198">
        <v>387</v>
      </c>
      <c r="E16" s="198">
        <v>17183</v>
      </c>
      <c r="F16" s="200">
        <v>61</v>
      </c>
      <c r="G16" s="198">
        <f t="shared" ref="G16:G21" si="1">D16+E16+F16</f>
        <v>17631</v>
      </c>
      <c r="H16" s="190">
        <f>G16/G22*100</f>
        <v>2.4038841728953231</v>
      </c>
      <c r="L16" s="42"/>
      <c r="P16" s="42"/>
    </row>
    <row r="17" spans="2:16" x14ac:dyDescent="0.25">
      <c r="B17" s="90" t="s">
        <v>246</v>
      </c>
      <c r="C17" s="204" t="s">
        <v>186</v>
      </c>
      <c r="D17" s="200">
        <v>166</v>
      </c>
      <c r="E17" s="198">
        <v>4005</v>
      </c>
      <c r="F17" s="200">
        <v>5</v>
      </c>
      <c r="G17" s="198">
        <f t="shared" si="1"/>
        <v>4176</v>
      </c>
      <c r="H17" s="190">
        <f>G17/G22*100</f>
        <v>0.56937328035907597</v>
      </c>
      <c r="L17" s="42"/>
      <c r="P17" s="42"/>
    </row>
    <row r="18" spans="2:16" x14ac:dyDescent="0.25">
      <c r="B18" s="90" t="s">
        <v>247</v>
      </c>
      <c r="C18" s="204" t="s">
        <v>187</v>
      </c>
      <c r="D18" s="198">
        <v>5464</v>
      </c>
      <c r="E18" s="198">
        <v>192300</v>
      </c>
      <c r="F18" s="200">
        <v>291</v>
      </c>
      <c r="G18" s="198">
        <f t="shared" si="1"/>
        <v>198055</v>
      </c>
      <c r="H18" s="190">
        <f>G18/G22*100</f>
        <v>27.003645843275098</v>
      </c>
      <c r="J18" s="42"/>
      <c r="L18" s="42"/>
      <c r="P18" s="42"/>
    </row>
    <row r="19" spans="2:16" x14ac:dyDescent="0.25">
      <c r="B19" s="90" t="s">
        <v>248</v>
      </c>
      <c r="C19" s="204" t="s">
        <v>188</v>
      </c>
      <c r="D19" s="200">
        <v>98</v>
      </c>
      <c r="E19" s="198">
        <v>2064</v>
      </c>
      <c r="F19" s="200">
        <v>4</v>
      </c>
      <c r="G19" s="198">
        <f t="shared" si="1"/>
        <v>2166</v>
      </c>
      <c r="H19" s="190">
        <f>G19/G22*100</f>
        <v>0.29532148593337132</v>
      </c>
      <c r="L19" s="42"/>
      <c r="P19" s="42"/>
    </row>
    <row r="20" spans="2:16" x14ac:dyDescent="0.25">
      <c r="B20" s="90" t="s">
        <v>249</v>
      </c>
      <c r="C20" s="204" t="s">
        <v>189</v>
      </c>
      <c r="D20" s="198">
        <v>3491</v>
      </c>
      <c r="E20" s="198">
        <v>276275</v>
      </c>
      <c r="F20" s="200">
        <v>391</v>
      </c>
      <c r="G20" s="198">
        <f t="shared" si="1"/>
        <v>280157</v>
      </c>
      <c r="H20" s="190">
        <f>G20/G22*100</f>
        <v>38.197775408418984</v>
      </c>
      <c r="J20" s="42"/>
      <c r="L20" s="42"/>
      <c r="P20" s="42"/>
    </row>
    <row r="21" spans="2:16" x14ac:dyDescent="0.25">
      <c r="B21" s="90" t="s">
        <v>250</v>
      </c>
      <c r="C21" s="204" t="s">
        <v>48</v>
      </c>
      <c r="D21" s="198">
        <v>14321</v>
      </c>
      <c r="E21" s="198">
        <v>216264</v>
      </c>
      <c r="F21" s="198">
        <v>668</v>
      </c>
      <c r="G21" s="198">
        <f t="shared" si="1"/>
        <v>231253</v>
      </c>
      <c r="H21" s="190">
        <f>G21/G22*100</f>
        <v>31.529999809118152</v>
      </c>
      <c r="J21" s="42"/>
      <c r="L21" s="42"/>
      <c r="P21" s="42"/>
    </row>
    <row r="22" spans="2:16" x14ac:dyDescent="0.25">
      <c r="B22" s="365" t="s">
        <v>390</v>
      </c>
      <c r="C22" s="365"/>
      <c r="D22" s="209">
        <f>SUM(D16:D21)</f>
        <v>23927</v>
      </c>
      <c r="E22" s="209">
        <f>SUM(E16:E21)</f>
        <v>708091</v>
      </c>
      <c r="F22" s="209">
        <f>SUM(F16:F21)</f>
        <v>1420</v>
      </c>
      <c r="G22" s="209">
        <f>SUM(G16:G21)</f>
        <v>733438</v>
      </c>
      <c r="H22" s="193">
        <f>SUM(H16:H21)</f>
        <v>100</v>
      </c>
      <c r="J22" s="42"/>
      <c r="L22" s="42"/>
      <c r="N22" s="42"/>
      <c r="P22" s="42"/>
    </row>
    <row r="23" spans="2:16" x14ac:dyDescent="0.25">
      <c r="B23" s="365" t="s">
        <v>391</v>
      </c>
      <c r="C23" s="365"/>
      <c r="D23" s="209">
        <f>D14+D22</f>
        <v>24590</v>
      </c>
      <c r="E23" s="209">
        <f>E14+E22</f>
        <v>727782</v>
      </c>
      <c r="F23" s="209">
        <f>F14+F22</f>
        <v>1547</v>
      </c>
      <c r="G23" s="209">
        <f>G14+G22</f>
        <v>753919</v>
      </c>
      <c r="H23" s="173"/>
      <c r="J23" s="42"/>
      <c r="L23" s="42"/>
      <c r="N23" s="42"/>
      <c r="P23" s="42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N25"/>
  <sheetViews>
    <sheetView workbookViewId="0">
      <selection activeCell="J22" sqref="J22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4.85546875" customWidth="1"/>
    <col min="14" max="14" width="19.85546875" customWidth="1"/>
  </cols>
  <sheetData>
    <row r="1" spans="1:14" x14ac:dyDescent="0.25">
      <c r="A1" s="43"/>
    </row>
    <row r="2" spans="1:14" ht="15.75" x14ac:dyDescent="0.25">
      <c r="B2" s="2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22" t="s">
        <v>190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212" t="s">
        <v>284</v>
      </c>
    </row>
    <row r="4" spans="1:14" ht="24.95" customHeight="1" thickTop="1" x14ac:dyDescent="0.25">
      <c r="B4" s="385" t="s">
        <v>739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</row>
    <row r="5" spans="1:14" ht="15.75" x14ac:dyDescent="0.25">
      <c r="B5" s="359" t="s">
        <v>102</v>
      </c>
      <c r="C5" s="359" t="s">
        <v>191</v>
      </c>
      <c r="D5" s="359" t="s">
        <v>192</v>
      </c>
      <c r="E5" s="359" t="s">
        <v>332</v>
      </c>
      <c r="F5" s="359" t="s">
        <v>193</v>
      </c>
      <c r="G5" s="359" t="s">
        <v>194</v>
      </c>
      <c r="H5" s="359"/>
      <c r="I5" s="359" t="s">
        <v>330</v>
      </c>
      <c r="J5" s="359" t="s">
        <v>195</v>
      </c>
      <c r="K5" s="359"/>
      <c r="L5" s="359"/>
      <c r="M5" s="359"/>
      <c r="N5" s="359" t="s">
        <v>196</v>
      </c>
    </row>
    <row r="6" spans="1:14" ht="15" customHeight="1" x14ac:dyDescent="0.25">
      <c r="B6" s="359"/>
      <c r="C6" s="359"/>
      <c r="D6" s="359"/>
      <c r="E6" s="359"/>
      <c r="F6" s="359"/>
      <c r="G6" s="359" t="s">
        <v>197</v>
      </c>
      <c r="H6" s="359" t="s">
        <v>198</v>
      </c>
      <c r="I6" s="359"/>
      <c r="J6" s="359" t="s">
        <v>199</v>
      </c>
      <c r="K6" s="359" t="s">
        <v>200</v>
      </c>
      <c r="L6" s="359" t="s">
        <v>201</v>
      </c>
      <c r="M6" s="359" t="s">
        <v>331</v>
      </c>
      <c r="N6" s="359"/>
    </row>
    <row r="7" spans="1:14" x14ac:dyDescent="0.25"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</row>
    <row r="8" spans="1:14" s="33" customFormat="1" ht="12.75" x14ac:dyDescent="0.2">
      <c r="B8" s="107">
        <v>1</v>
      </c>
      <c r="C8" s="107">
        <v>2</v>
      </c>
      <c r="D8" s="107">
        <v>3</v>
      </c>
      <c r="E8" s="107">
        <v>4</v>
      </c>
      <c r="F8" s="51">
        <v>5</v>
      </c>
      <c r="G8" s="107">
        <v>6</v>
      </c>
      <c r="H8" s="107">
        <v>7</v>
      </c>
      <c r="I8" s="107">
        <v>8</v>
      </c>
      <c r="J8" s="107" t="s">
        <v>405</v>
      </c>
      <c r="K8" s="107" t="s">
        <v>406</v>
      </c>
      <c r="L8" s="107" t="s">
        <v>407</v>
      </c>
      <c r="M8" s="107">
        <v>12</v>
      </c>
      <c r="N8" s="107" t="s">
        <v>408</v>
      </c>
    </row>
    <row r="9" spans="1:14" ht="15.95" customHeight="1" x14ac:dyDescent="0.25">
      <c r="B9" s="90" t="s">
        <v>259</v>
      </c>
      <c r="C9" s="90">
        <v>0</v>
      </c>
      <c r="D9" s="218">
        <v>0</v>
      </c>
      <c r="E9" s="198">
        <v>738972</v>
      </c>
      <c r="F9" s="63">
        <f>E9/E15*100</f>
        <v>98.01742627523646</v>
      </c>
      <c r="G9" s="218">
        <v>0</v>
      </c>
      <c r="H9" s="200">
        <v>6</v>
      </c>
      <c r="I9" s="200">
        <v>526</v>
      </c>
      <c r="J9" s="198">
        <f>E9*D9</f>
        <v>0</v>
      </c>
      <c r="K9" s="200">
        <f>H9*G9</f>
        <v>0</v>
      </c>
      <c r="L9" s="334">
        <f>I9*D9</f>
        <v>0</v>
      </c>
      <c r="M9" s="57">
        <v>0</v>
      </c>
      <c r="N9" s="198">
        <f t="shared" ref="N9:N14" si="0">J9+K9+L9+M9</f>
        <v>0</v>
      </c>
    </row>
    <row r="10" spans="1:14" ht="15.95" customHeight="1" x14ac:dyDescent="0.25">
      <c r="B10" s="90" t="s">
        <v>260</v>
      </c>
      <c r="C10" s="90" t="s">
        <v>202</v>
      </c>
      <c r="D10" s="218">
        <v>0.02</v>
      </c>
      <c r="E10" s="198">
        <v>3669</v>
      </c>
      <c r="F10" s="63">
        <f>E10/E15*100</f>
        <v>0.48665705467032927</v>
      </c>
      <c r="G10" s="218">
        <v>0.02</v>
      </c>
      <c r="H10" s="200">
        <v>46</v>
      </c>
      <c r="I10" s="200">
        <v>0</v>
      </c>
      <c r="J10" s="198">
        <f>E10*D10</f>
        <v>73.38</v>
      </c>
      <c r="K10" s="198">
        <f t="shared" ref="K10:K14" si="1">H10*G10</f>
        <v>0.92</v>
      </c>
      <c r="L10" s="334">
        <f t="shared" ref="L10:L13" si="2">I10*D10</f>
        <v>0</v>
      </c>
      <c r="M10" s="57">
        <v>0</v>
      </c>
      <c r="N10" s="198">
        <f t="shared" si="0"/>
        <v>74.3</v>
      </c>
    </row>
    <row r="11" spans="1:14" ht="15.95" customHeight="1" x14ac:dyDescent="0.25">
      <c r="B11" s="90" t="s">
        <v>261</v>
      </c>
      <c r="C11" s="90" t="s">
        <v>203</v>
      </c>
      <c r="D11" s="218">
        <v>0.15</v>
      </c>
      <c r="E11" s="198">
        <v>4836</v>
      </c>
      <c r="F11" s="63">
        <f>E11/E15*100</f>
        <v>0.64144821923840623</v>
      </c>
      <c r="G11" s="218">
        <v>1</v>
      </c>
      <c r="H11" s="200">
        <v>65</v>
      </c>
      <c r="I11" s="200">
        <v>2</v>
      </c>
      <c r="J11" s="198">
        <f>E11*D11-0.3</f>
        <v>725.1</v>
      </c>
      <c r="K11" s="200">
        <f t="shared" si="1"/>
        <v>65</v>
      </c>
      <c r="L11" s="334">
        <f t="shared" si="2"/>
        <v>0.3</v>
      </c>
      <c r="M11" s="356">
        <v>26</v>
      </c>
      <c r="N11" s="198">
        <f t="shared" si="0"/>
        <v>816.4</v>
      </c>
    </row>
    <row r="12" spans="1:14" ht="15.95" customHeight="1" x14ac:dyDescent="0.25">
      <c r="B12" s="90" t="s">
        <v>262</v>
      </c>
      <c r="C12" s="90" t="s">
        <v>204</v>
      </c>
      <c r="D12" s="218">
        <v>0.5</v>
      </c>
      <c r="E12" s="198">
        <v>1899</v>
      </c>
      <c r="F12" s="63">
        <f>E12/E15*100</f>
        <v>0.25188382306322032</v>
      </c>
      <c r="G12" s="218">
        <v>1</v>
      </c>
      <c r="H12" s="200">
        <v>53</v>
      </c>
      <c r="I12" s="200">
        <v>1</v>
      </c>
      <c r="J12" s="198">
        <f>E12*D12-0.5</f>
        <v>949</v>
      </c>
      <c r="K12" s="200">
        <f t="shared" si="1"/>
        <v>53</v>
      </c>
      <c r="L12" s="334">
        <f>I12*D12-0.3</f>
        <v>0.2</v>
      </c>
      <c r="M12" s="57">
        <v>0</v>
      </c>
      <c r="N12" s="198">
        <f>J12+K12+L12+M12</f>
        <v>1002.2</v>
      </c>
    </row>
    <row r="13" spans="1:14" ht="15.95" customHeight="1" x14ac:dyDescent="0.25">
      <c r="B13" s="90" t="s">
        <v>263</v>
      </c>
      <c r="C13" s="90" t="s">
        <v>205</v>
      </c>
      <c r="D13" s="218">
        <v>0.8</v>
      </c>
      <c r="E13" s="198">
        <v>1402</v>
      </c>
      <c r="F13" s="63">
        <f>E13/E15*100</f>
        <v>0.18596162187184564</v>
      </c>
      <c r="G13" s="218">
        <v>1</v>
      </c>
      <c r="H13" s="200">
        <v>57</v>
      </c>
      <c r="I13" s="200">
        <v>1</v>
      </c>
      <c r="J13" s="198">
        <f>E13*D13+0.3</f>
        <v>1121.9000000000001</v>
      </c>
      <c r="K13" s="200">
        <f t="shared" si="1"/>
        <v>57</v>
      </c>
      <c r="L13" s="334">
        <f t="shared" si="2"/>
        <v>0.8</v>
      </c>
      <c r="M13" s="356">
        <v>0</v>
      </c>
      <c r="N13" s="198">
        <f t="shared" si="0"/>
        <v>1179.7</v>
      </c>
    </row>
    <row r="14" spans="1:14" ht="15.95" customHeight="1" x14ac:dyDescent="0.25">
      <c r="B14" s="90" t="s">
        <v>264</v>
      </c>
      <c r="C14" s="90" t="s">
        <v>206</v>
      </c>
      <c r="D14" s="218">
        <v>1</v>
      </c>
      <c r="E14" s="198">
        <v>3141</v>
      </c>
      <c r="F14" s="63">
        <f>E14/E15*100</f>
        <v>0.41662300591973406</v>
      </c>
      <c r="G14" s="218">
        <v>1</v>
      </c>
      <c r="H14" s="200">
        <v>208</v>
      </c>
      <c r="I14" s="200">
        <v>1</v>
      </c>
      <c r="J14" s="198">
        <f t="shared" ref="J14" si="3">E14*D14</f>
        <v>3141</v>
      </c>
      <c r="K14" s="200">
        <f t="shared" si="1"/>
        <v>208</v>
      </c>
      <c r="L14" s="334">
        <f>I14*D14</f>
        <v>1</v>
      </c>
      <c r="M14" s="356">
        <f>47-0.4</f>
        <v>46.6</v>
      </c>
      <c r="N14" s="198">
        <f t="shared" si="0"/>
        <v>3396.6</v>
      </c>
    </row>
    <row r="15" spans="1:14" ht="15.95" customHeight="1" x14ac:dyDescent="0.25">
      <c r="B15" s="365" t="s">
        <v>207</v>
      </c>
      <c r="C15" s="365"/>
      <c r="D15" s="365"/>
      <c r="E15" s="209">
        <f>SUM(E9:E14)</f>
        <v>753919</v>
      </c>
      <c r="F15" s="188">
        <f>SUM(F9:F14)</f>
        <v>100</v>
      </c>
      <c r="G15" s="219"/>
      <c r="H15" s="220">
        <f t="shared" ref="H15:M15" si="4">SUM(H9:H14)</f>
        <v>435</v>
      </c>
      <c r="I15" s="220">
        <f t="shared" si="4"/>
        <v>531</v>
      </c>
      <c r="J15" s="209">
        <f>SUM(J9:J14)</f>
        <v>6010.38</v>
      </c>
      <c r="K15" s="221">
        <f>SUM(K9:K14)</f>
        <v>383.92</v>
      </c>
      <c r="L15" s="221">
        <f t="shared" si="4"/>
        <v>2.2999999999999998</v>
      </c>
      <c r="M15" s="221">
        <f t="shared" si="4"/>
        <v>72.599999999999994</v>
      </c>
      <c r="N15" s="160">
        <f>J15+K15+L15+M15</f>
        <v>6469.2000000000007</v>
      </c>
    </row>
    <row r="17" spans="5:14" x14ac:dyDescent="0.25">
      <c r="E17" s="13"/>
      <c r="G17" s="36"/>
    </row>
    <row r="18" spans="5:14" x14ac:dyDescent="0.25">
      <c r="E18" s="13"/>
      <c r="G18" s="36"/>
    </row>
    <row r="19" spans="5:14" x14ac:dyDescent="0.25">
      <c r="E19" s="13"/>
      <c r="G19" s="36"/>
    </row>
    <row r="20" spans="5:14" x14ac:dyDescent="0.25">
      <c r="E20" s="13"/>
      <c r="G20" s="36"/>
      <c r="N20" s="13"/>
    </row>
    <row r="21" spans="5:14" x14ac:dyDescent="0.25">
      <c r="E21" s="13"/>
      <c r="G21" s="36"/>
      <c r="J21" s="13"/>
      <c r="N21" s="13"/>
    </row>
    <row r="22" spans="5:14" x14ac:dyDescent="0.25">
      <c r="E22" s="13"/>
      <c r="G22" s="36"/>
      <c r="J22" s="13"/>
      <c r="N22" s="13"/>
    </row>
    <row r="23" spans="5:14" x14ac:dyDescent="0.25">
      <c r="E23" s="13"/>
      <c r="G23" s="36"/>
      <c r="J23" s="13"/>
      <c r="N23" s="13"/>
    </row>
    <row r="24" spans="5:14" x14ac:dyDescent="0.25">
      <c r="E24" s="13"/>
      <c r="G24" s="36"/>
      <c r="J24" s="13"/>
      <c r="N24" s="13"/>
    </row>
    <row r="25" spans="5:14" x14ac:dyDescent="0.25">
      <c r="E25" s="13"/>
      <c r="J25" s="13"/>
      <c r="N25" s="13"/>
    </row>
  </sheetData>
  <mergeCells count="17"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  <mergeCell ref="L6:L7"/>
  </mergeCells>
  <pageMargins left="0.7" right="0.7" top="0.75" bottom="0.75" header="0.3" footer="0.3"/>
  <ignoredErrors>
    <ignoredError sqref="E15:I15 K15:M15" formulaRange="1"/>
    <ignoredError sqref="L12" formula="1"/>
  </ignoredErrors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R16"/>
  <sheetViews>
    <sheetView topLeftCell="B1" workbookViewId="0">
      <selection activeCell="J13" sqref="J13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8" ht="16.5" thickBot="1" x14ac:dyDescent="0.3">
      <c r="O3" s="212" t="s">
        <v>284</v>
      </c>
    </row>
    <row r="4" spans="2:18" ht="24.95" customHeight="1" thickTop="1" x14ac:dyDescent="0.25">
      <c r="B4" s="392" t="s">
        <v>740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2:18" ht="15.75" x14ac:dyDescent="0.25">
      <c r="B5" s="359" t="s">
        <v>467</v>
      </c>
      <c r="C5" s="359" t="s">
        <v>58</v>
      </c>
      <c r="D5" s="359" t="s">
        <v>781</v>
      </c>
      <c r="E5" s="359"/>
      <c r="F5" s="359"/>
      <c r="G5" s="359"/>
      <c r="H5" s="359"/>
      <c r="I5" s="359"/>
      <c r="J5" s="359" t="s">
        <v>782</v>
      </c>
      <c r="K5" s="359"/>
      <c r="L5" s="359"/>
      <c r="M5" s="359"/>
      <c r="N5" s="359"/>
      <c r="O5" s="359"/>
    </row>
    <row r="6" spans="2:18" ht="15.75" x14ac:dyDescent="0.25">
      <c r="B6" s="359"/>
      <c r="C6" s="359"/>
      <c r="D6" s="359" t="s">
        <v>2</v>
      </c>
      <c r="E6" s="359"/>
      <c r="F6" s="359"/>
      <c r="G6" s="359" t="s">
        <v>468</v>
      </c>
      <c r="H6" s="359"/>
      <c r="I6" s="359"/>
      <c r="J6" s="359" t="s">
        <v>2</v>
      </c>
      <c r="K6" s="359"/>
      <c r="L6" s="359"/>
      <c r="M6" s="359" t="s">
        <v>468</v>
      </c>
      <c r="N6" s="359"/>
      <c r="O6" s="359"/>
    </row>
    <row r="7" spans="2:18" ht="15.75" x14ac:dyDescent="0.25">
      <c r="B7" s="359"/>
      <c r="C7" s="359"/>
      <c r="D7" s="53" t="s">
        <v>163</v>
      </c>
      <c r="E7" s="53" t="s">
        <v>164</v>
      </c>
      <c r="F7" s="53" t="s">
        <v>18</v>
      </c>
      <c r="G7" s="53" t="s">
        <v>163</v>
      </c>
      <c r="H7" s="53" t="s">
        <v>164</v>
      </c>
      <c r="I7" s="53" t="s">
        <v>18</v>
      </c>
      <c r="J7" s="53" t="s">
        <v>163</v>
      </c>
      <c r="K7" s="53" t="s">
        <v>164</v>
      </c>
      <c r="L7" s="53" t="s">
        <v>18</v>
      </c>
      <c r="M7" s="53" t="s">
        <v>163</v>
      </c>
      <c r="N7" s="53" t="s">
        <v>164</v>
      </c>
      <c r="O7" s="53" t="s">
        <v>18</v>
      </c>
    </row>
    <row r="8" spans="2:18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  <c r="L8" s="51">
        <v>11</v>
      </c>
      <c r="M8" s="51">
        <v>12</v>
      </c>
      <c r="N8" s="51">
        <v>13</v>
      </c>
      <c r="O8" s="51">
        <v>14</v>
      </c>
    </row>
    <row r="9" spans="2:18" ht="20.100000000000001" customHeight="1" x14ac:dyDescent="0.25">
      <c r="B9" s="55" t="s">
        <v>259</v>
      </c>
      <c r="C9" s="60" t="s">
        <v>469</v>
      </c>
      <c r="D9" s="58">
        <v>25399</v>
      </c>
      <c r="E9" s="58">
        <v>6350</v>
      </c>
      <c r="F9" s="58">
        <f>D9+E9</f>
        <v>31749</v>
      </c>
      <c r="G9" s="57">
        <v>8</v>
      </c>
      <c r="H9" s="57">
        <v>2</v>
      </c>
      <c r="I9" s="57">
        <f>G9+H9</f>
        <v>10</v>
      </c>
      <c r="J9" s="58">
        <f>2120+610+2967+678+206+6533+2284</f>
        <v>15398</v>
      </c>
      <c r="K9" s="58">
        <f>7013+335+1112</f>
        <v>8460</v>
      </c>
      <c r="L9" s="58">
        <f>J9+K9</f>
        <v>23858</v>
      </c>
      <c r="M9" s="57">
        <v>7</v>
      </c>
      <c r="N9" s="57">
        <v>3</v>
      </c>
      <c r="O9" s="57">
        <f>M9+N9</f>
        <v>10</v>
      </c>
      <c r="Q9" s="13"/>
      <c r="R9" s="13"/>
    </row>
    <row r="10" spans="2:18" ht="20.100000000000001" customHeight="1" x14ac:dyDescent="0.25">
      <c r="B10" s="55" t="s">
        <v>260</v>
      </c>
      <c r="C10" s="60" t="s">
        <v>470</v>
      </c>
      <c r="D10" s="57">
        <v>66</v>
      </c>
      <c r="E10" s="58">
        <v>2116</v>
      </c>
      <c r="F10" s="58">
        <f>D10+E10</f>
        <v>2182</v>
      </c>
      <c r="G10" s="57">
        <v>1</v>
      </c>
      <c r="H10" s="57">
        <v>2</v>
      </c>
      <c r="I10" s="57">
        <f>G10+H10</f>
        <v>3</v>
      </c>
      <c r="J10" s="57">
        <f>484+131</f>
        <v>615</v>
      </c>
      <c r="K10" s="58">
        <v>529</v>
      </c>
      <c r="L10" s="58">
        <f>J10+K10</f>
        <v>1144</v>
      </c>
      <c r="M10" s="57">
        <v>2</v>
      </c>
      <c r="N10" s="57">
        <v>1</v>
      </c>
      <c r="O10" s="57">
        <f>M10+N10</f>
        <v>3</v>
      </c>
    </row>
    <row r="11" spans="2:18" ht="15.75" x14ac:dyDescent="0.25">
      <c r="B11" s="266"/>
      <c r="C11" s="266" t="s">
        <v>18</v>
      </c>
      <c r="D11" s="59">
        <f>D9-D10</f>
        <v>25333</v>
      </c>
      <c r="E11" s="59">
        <f>E9-E10</f>
        <v>4234</v>
      </c>
      <c r="F11" s="59">
        <f>F9-F10</f>
        <v>29567</v>
      </c>
      <c r="G11" s="267">
        <f>G9+G10</f>
        <v>9</v>
      </c>
      <c r="H11" s="267">
        <f t="shared" ref="H11:I11" si="0">H9+H10</f>
        <v>4</v>
      </c>
      <c r="I11" s="267">
        <f t="shared" si="0"/>
        <v>13</v>
      </c>
      <c r="J11" s="59">
        <f>J9-J10</f>
        <v>14783</v>
      </c>
      <c r="K11" s="59">
        <f>K9-K10</f>
        <v>7931</v>
      </c>
      <c r="L11" s="59">
        <f>L9-L10</f>
        <v>22714</v>
      </c>
      <c r="M11" s="267">
        <f>M9+M10</f>
        <v>9</v>
      </c>
      <c r="N11" s="267">
        <f t="shared" ref="N11:O11" si="1">N9+N10</f>
        <v>4</v>
      </c>
      <c r="O11" s="267">
        <f t="shared" si="1"/>
        <v>13</v>
      </c>
      <c r="Q11" s="13"/>
      <c r="R11" s="13"/>
    </row>
    <row r="14" spans="2:18" x14ac:dyDescent="0.25">
      <c r="D14" s="13"/>
      <c r="E14" s="13"/>
      <c r="F14" s="13"/>
      <c r="J14" s="13"/>
      <c r="K14" s="13"/>
      <c r="L14" s="13"/>
    </row>
    <row r="15" spans="2:18" x14ac:dyDescent="0.25">
      <c r="E15" s="13"/>
      <c r="F15" s="13"/>
    </row>
    <row r="16" spans="2:18" x14ac:dyDescent="0.25">
      <c r="D16" s="13"/>
      <c r="E16" s="13"/>
      <c r="F16" s="13"/>
      <c r="J16" s="13"/>
      <c r="K16" s="13"/>
      <c r="L16" s="13"/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T24"/>
  <sheetViews>
    <sheetView topLeftCell="A3" workbookViewId="0">
      <selection activeCell="O10" sqref="O10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20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228" t="s">
        <v>284</v>
      </c>
    </row>
    <row r="4" spans="2:20" ht="24.95" customHeight="1" thickTop="1" x14ac:dyDescent="0.25">
      <c r="B4" s="376" t="s">
        <v>741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2:20" ht="15.75" x14ac:dyDescent="0.25">
      <c r="B5" s="359" t="s">
        <v>102</v>
      </c>
      <c r="C5" s="359" t="s">
        <v>128</v>
      </c>
      <c r="D5" s="365" t="s">
        <v>781</v>
      </c>
      <c r="E5" s="365"/>
      <c r="F5" s="365"/>
      <c r="G5" s="365"/>
      <c r="H5" s="365" t="s">
        <v>782</v>
      </c>
      <c r="I5" s="365"/>
      <c r="J5" s="365"/>
      <c r="K5" s="365"/>
      <c r="L5" s="173" t="s">
        <v>1</v>
      </c>
    </row>
    <row r="6" spans="2:20" ht="15.75" x14ac:dyDescent="0.25">
      <c r="B6" s="359"/>
      <c r="C6" s="359"/>
      <c r="D6" s="365" t="s">
        <v>163</v>
      </c>
      <c r="E6" s="359" t="s">
        <v>164</v>
      </c>
      <c r="F6" s="359" t="s">
        <v>18</v>
      </c>
      <c r="G6" s="53" t="s">
        <v>409</v>
      </c>
      <c r="H6" s="365" t="s">
        <v>163</v>
      </c>
      <c r="I6" s="359" t="s">
        <v>164</v>
      </c>
      <c r="J6" s="359" t="s">
        <v>18</v>
      </c>
      <c r="K6" s="53" t="s">
        <v>409</v>
      </c>
      <c r="L6" s="359" t="s">
        <v>386</v>
      </c>
    </row>
    <row r="7" spans="2:20" ht="15.75" x14ac:dyDescent="0.25">
      <c r="B7" s="359"/>
      <c r="C7" s="359"/>
      <c r="D7" s="365"/>
      <c r="E7" s="359"/>
      <c r="F7" s="359"/>
      <c r="G7" s="53" t="s">
        <v>34</v>
      </c>
      <c r="H7" s="365"/>
      <c r="I7" s="359"/>
      <c r="J7" s="359"/>
      <c r="K7" s="53" t="s">
        <v>34</v>
      </c>
      <c r="L7" s="359"/>
    </row>
    <row r="8" spans="2:20" x14ac:dyDescent="0.25">
      <c r="B8" s="51">
        <v>1</v>
      </c>
      <c r="C8" s="107">
        <v>2</v>
      </c>
      <c r="D8" s="107">
        <v>3</v>
      </c>
      <c r="E8" s="107">
        <v>4</v>
      </c>
      <c r="F8" s="51" t="s">
        <v>158</v>
      </c>
      <c r="G8" s="51">
        <v>6</v>
      </c>
      <c r="H8" s="107">
        <v>7</v>
      </c>
      <c r="I8" s="107">
        <v>8</v>
      </c>
      <c r="J8" s="51" t="s">
        <v>165</v>
      </c>
      <c r="K8" s="51">
        <v>10</v>
      </c>
      <c r="L8" s="107">
        <v>11</v>
      </c>
    </row>
    <row r="9" spans="2:20" ht="15.75" x14ac:dyDescent="0.25">
      <c r="B9" s="143" t="s">
        <v>259</v>
      </c>
      <c r="C9" s="223" t="s">
        <v>410</v>
      </c>
      <c r="D9" s="200"/>
      <c r="E9" s="90"/>
      <c r="F9" s="55"/>
      <c r="G9" s="55"/>
      <c r="H9" s="90"/>
      <c r="I9" s="90"/>
      <c r="J9" s="55"/>
      <c r="K9" s="55"/>
      <c r="L9" s="90"/>
    </row>
    <row r="10" spans="2:20" ht="31.5" x14ac:dyDescent="0.25">
      <c r="B10" s="55" t="s">
        <v>60</v>
      </c>
      <c r="C10" s="56" t="s">
        <v>411</v>
      </c>
      <c r="D10" s="198">
        <v>0</v>
      </c>
      <c r="E10" s="198">
        <v>3</v>
      </c>
      <c r="F10" s="58">
        <f>D10+E10</f>
        <v>3</v>
      </c>
      <c r="G10" s="63">
        <f>F10/F$23*100</f>
        <v>2.0526153740891518E-3</v>
      </c>
      <c r="H10" s="198">
        <v>9</v>
      </c>
      <c r="I10" s="198">
        <v>2</v>
      </c>
      <c r="J10" s="58">
        <f>H10+I10</f>
        <v>11</v>
      </c>
      <c r="K10" s="63">
        <f>J10/J$23*100</f>
        <v>7.2075377740502431E-3</v>
      </c>
      <c r="L10" s="224">
        <f t="shared" ref="L10:L23" si="0">J10/F10*100</f>
        <v>366.66666666666663</v>
      </c>
      <c r="N10" s="13"/>
    </row>
    <row r="11" spans="2:20" ht="15.75" x14ac:dyDescent="0.25">
      <c r="B11" s="55" t="s">
        <v>90</v>
      </c>
      <c r="C11" s="204" t="s">
        <v>412</v>
      </c>
      <c r="D11" s="198">
        <v>0</v>
      </c>
      <c r="E11" s="198">
        <v>0</v>
      </c>
      <c r="F11" s="58">
        <f t="shared" ref="F11:F15" si="1">D11+E11</f>
        <v>0</v>
      </c>
      <c r="G11" s="63">
        <f t="shared" ref="G11:G22" si="2">F11/F$23*100</f>
        <v>0</v>
      </c>
      <c r="H11" s="198">
        <v>2</v>
      </c>
      <c r="I11" s="198">
        <v>2</v>
      </c>
      <c r="J11" s="58">
        <f t="shared" ref="J11:J15" si="3">H11+I11</f>
        <v>4</v>
      </c>
      <c r="K11" s="63">
        <f t="shared" ref="K11:K15" si="4">J11/J$23*100</f>
        <v>2.6209228269273611E-3</v>
      </c>
      <c r="L11" s="224" t="s">
        <v>82</v>
      </c>
      <c r="N11" s="13"/>
    </row>
    <row r="12" spans="2:20" ht="15.75" x14ac:dyDescent="0.25">
      <c r="B12" s="55" t="s">
        <v>287</v>
      </c>
      <c r="C12" s="204" t="s">
        <v>413</v>
      </c>
      <c r="D12" s="198">
        <v>84641</v>
      </c>
      <c r="E12" s="198">
        <v>31225</v>
      </c>
      <c r="F12" s="58">
        <f t="shared" si="1"/>
        <v>115866</v>
      </c>
      <c r="G12" s="63">
        <f t="shared" si="2"/>
        <v>79.27611097807123</v>
      </c>
      <c r="H12" s="198">
        <v>93525</v>
      </c>
      <c r="I12" s="198">
        <v>37685</v>
      </c>
      <c r="J12" s="58">
        <f t="shared" si="3"/>
        <v>131210</v>
      </c>
      <c r="K12" s="63">
        <f t="shared" si="4"/>
        <v>85.972821030284763</v>
      </c>
      <c r="L12" s="224">
        <f t="shared" si="0"/>
        <v>113.24288402119691</v>
      </c>
      <c r="N12" s="13"/>
      <c r="O12" s="13"/>
      <c r="P12" s="13"/>
    </row>
    <row r="13" spans="2:20" ht="15.75" x14ac:dyDescent="0.25">
      <c r="B13" s="55" t="s">
        <v>288</v>
      </c>
      <c r="C13" s="204" t="s">
        <v>234</v>
      </c>
      <c r="D13" s="198">
        <v>6015</v>
      </c>
      <c r="E13" s="198">
        <v>1394</v>
      </c>
      <c r="F13" s="58">
        <f t="shared" si="1"/>
        <v>7409</v>
      </c>
      <c r="G13" s="63">
        <f t="shared" si="2"/>
        <v>5.0692757688755083</v>
      </c>
      <c r="H13" s="198">
        <v>7330</v>
      </c>
      <c r="I13" s="198">
        <v>1633</v>
      </c>
      <c r="J13" s="58">
        <f t="shared" si="3"/>
        <v>8963</v>
      </c>
      <c r="K13" s="63">
        <f t="shared" si="4"/>
        <v>5.8728328244374843</v>
      </c>
      <c r="L13" s="224">
        <f t="shared" si="0"/>
        <v>120.97449048454583</v>
      </c>
      <c r="N13" s="13"/>
      <c r="O13" s="13"/>
      <c r="P13" s="13"/>
      <c r="R13" s="13"/>
      <c r="S13" s="13"/>
      <c r="T13" s="13"/>
    </row>
    <row r="14" spans="2:20" ht="15.75" x14ac:dyDescent="0.25">
      <c r="B14" s="55" t="s">
        <v>289</v>
      </c>
      <c r="C14" s="204" t="s">
        <v>414</v>
      </c>
      <c r="D14" s="198">
        <v>709</v>
      </c>
      <c r="E14" s="198">
        <v>263</v>
      </c>
      <c r="F14" s="58">
        <f t="shared" si="1"/>
        <v>972</v>
      </c>
      <c r="G14" s="63">
        <f t="shared" si="2"/>
        <v>0.66504738120488527</v>
      </c>
      <c r="H14" s="198">
        <v>900</v>
      </c>
      <c r="I14" s="198">
        <v>314</v>
      </c>
      <c r="J14" s="58">
        <f t="shared" si="3"/>
        <v>1214</v>
      </c>
      <c r="K14" s="63">
        <f t="shared" si="4"/>
        <v>0.79545007797245415</v>
      </c>
      <c r="L14" s="224">
        <f t="shared" si="0"/>
        <v>124.89711934156378</v>
      </c>
      <c r="N14" s="13"/>
      <c r="O14" s="13"/>
      <c r="P14" s="13"/>
      <c r="R14" s="13"/>
      <c r="S14" s="13"/>
      <c r="T14" s="13"/>
    </row>
    <row r="15" spans="2:20" ht="15.75" x14ac:dyDescent="0.25">
      <c r="B15" s="55" t="s">
        <v>415</v>
      </c>
      <c r="C15" s="204" t="s">
        <v>416</v>
      </c>
      <c r="D15" s="198">
        <v>1054</v>
      </c>
      <c r="E15" s="198">
        <v>104</v>
      </c>
      <c r="F15" s="58">
        <f t="shared" si="1"/>
        <v>1158</v>
      </c>
      <c r="G15" s="63">
        <f t="shared" si="2"/>
        <v>0.79230953439841256</v>
      </c>
      <c r="H15" s="198">
        <v>1142</v>
      </c>
      <c r="I15" s="198">
        <v>110</v>
      </c>
      <c r="J15" s="58">
        <f t="shared" si="3"/>
        <v>1252</v>
      </c>
      <c r="K15" s="63">
        <f t="shared" si="4"/>
        <v>0.82034884482826398</v>
      </c>
      <c r="L15" s="224">
        <f t="shared" si="0"/>
        <v>108.1174438687392</v>
      </c>
      <c r="N15" s="13"/>
      <c r="P15" s="13"/>
      <c r="T15" s="13"/>
    </row>
    <row r="16" spans="2:20" ht="15.75" x14ac:dyDescent="0.25">
      <c r="B16" s="225"/>
      <c r="C16" s="226" t="s">
        <v>389</v>
      </c>
      <c r="D16" s="209">
        <f>SUM(D10:D15)</f>
        <v>92419</v>
      </c>
      <c r="E16" s="209">
        <f>SUM(E10:E15)</f>
        <v>32989</v>
      </c>
      <c r="F16" s="209">
        <f>SUM(F10:F15)</f>
        <v>125408</v>
      </c>
      <c r="G16" s="227">
        <f t="shared" si="2"/>
        <v>85.804796277924126</v>
      </c>
      <c r="H16" s="209">
        <f>SUM(H10:H15)</f>
        <v>102908</v>
      </c>
      <c r="I16" s="209">
        <f>SUM(I10:I15)</f>
        <v>39746</v>
      </c>
      <c r="J16" s="59">
        <f>SUM(J10:J15)</f>
        <v>142654</v>
      </c>
      <c r="K16" s="227">
        <f>J16/J23*100</f>
        <v>93.47128123812395</v>
      </c>
      <c r="L16" s="208">
        <f t="shared" si="0"/>
        <v>113.75191375350855</v>
      </c>
      <c r="N16" s="13"/>
      <c r="O16" s="13"/>
      <c r="P16" s="13"/>
      <c r="R16" s="13"/>
      <c r="T16" s="13"/>
    </row>
    <row r="17" spans="2:20" ht="15.75" x14ac:dyDescent="0.25">
      <c r="B17" s="143" t="s">
        <v>260</v>
      </c>
      <c r="C17" s="223" t="s">
        <v>209</v>
      </c>
      <c r="D17" s="200"/>
      <c r="E17" s="200"/>
      <c r="F17" s="57"/>
      <c r="G17" s="63"/>
      <c r="H17" s="200"/>
      <c r="I17" s="200"/>
      <c r="J17" s="57"/>
      <c r="K17" s="63"/>
      <c r="L17" s="224"/>
      <c r="N17" s="13"/>
      <c r="O17" s="13"/>
      <c r="P17" s="13"/>
      <c r="R17" s="13"/>
      <c r="S17" s="13"/>
      <c r="T17" s="13"/>
    </row>
    <row r="18" spans="2:20" ht="15.75" x14ac:dyDescent="0.25">
      <c r="B18" s="55" t="s">
        <v>290</v>
      </c>
      <c r="C18" s="204" t="s">
        <v>379</v>
      </c>
      <c r="D18" s="200">
        <v>251</v>
      </c>
      <c r="E18" s="200">
        <v>0</v>
      </c>
      <c r="F18" s="57">
        <f>D18+E18</f>
        <v>251</v>
      </c>
      <c r="G18" s="63">
        <f t="shared" si="2"/>
        <v>0.17173548629879237</v>
      </c>
      <c r="H18" s="200">
        <v>282</v>
      </c>
      <c r="I18" s="200">
        <v>0</v>
      </c>
      <c r="J18" s="57">
        <f>H18+I18</f>
        <v>282</v>
      </c>
      <c r="K18" s="63">
        <f>J18/J$23*100</f>
        <v>0.18477505929837898</v>
      </c>
      <c r="L18" s="224">
        <f t="shared" si="0"/>
        <v>112.35059760956175</v>
      </c>
      <c r="N18" s="13"/>
    </row>
    <row r="19" spans="2:20" ht="15.75" x14ac:dyDescent="0.25">
      <c r="B19" s="55" t="s">
        <v>291</v>
      </c>
      <c r="C19" s="204" t="s">
        <v>417</v>
      </c>
      <c r="D19" s="198">
        <v>6597</v>
      </c>
      <c r="E19" s="198">
        <v>1075</v>
      </c>
      <c r="F19" s="58">
        <f t="shared" ref="F19:F20" si="5">D19+E19</f>
        <v>7672</v>
      </c>
      <c r="G19" s="63">
        <f t="shared" si="2"/>
        <v>5.2492217166706583</v>
      </c>
      <c r="H19" s="198">
        <v>6299</v>
      </c>
      <c r="I19" s="200">
        <v>805</v>
      </c>
      <c r="J19" s="58">
        <f t="shared" ref="J19:J20" si="6">H19+I19</f>
        <v>7104</v>
      </c>
      <c r="K19" s="63">
        <f t="shared" ref="K19:K22" si="7">J19/J$23*100</f>
        <v>4.654758940622993</v>
      </c>
      <c r="L19" s="224">
        <f t="shared" si="0"/>
        <v>92.596454640250258</v>
      </c>
      <c r="N19" s="13"/>
      <c r="P19" s="13"/>
    </row>
    <row r="20" spans="2:20" ht="15.75" x14ac:dyDescent="0.25">
      <c r="B20" s="55" t="s">
        <v>292</v>
      </c>
      <c r="C20" s="204" t="s">
        <v>418</v>
      </c>
      <c r="D20" s="200">
        <v>10</v>
      </c>
      <c r="E20" s="200">
        <v>5</v>
      </c>
      <c r="F20" s="57">
        <f t="shared" si="5"/>
        <v>15</v>
      </c>
      <c r="G20" s="63">
        <f t="shared" si="2"/>
        <v>1.026307687044576E-2</v>
      </c>
      <c r="H20" s="200">
        <v>8</v>
      </c>
      <c r="I20" s="200">
        <v>0</v>
      </c>
      <c r="J20" s="57">
        <f t="shared" si="6"/>
        <v>8</v>
      </c>
      <c r="K20" s="63">
        <f t="shared" si="7"/>
        <v>5.2418456538547223E-3</v>
      </c>
      <c r="L20" s="224">
        <f t="shared" si="0"/>
        <v>53.333333333333336</v>
      </c>
      <c r="N20" s="13"/>
      <c r="P20" s="13"/>
      <c r="R20" s="13"/>
      <c r="T20" s="13"/>
    </row>
    <row r="21" spans="2:20" ht="15.75" x14ac:dyDescent="0.25">
      <c r="B21" s="225"/>
      <c r="C21" s="226" t="s">
        <v>390</v>
      </c>
      <c r="D21" s="209">
        <f>SUM(D18:D20)</f>
        <v>6858</v>
      </c>
      <c r="E21" s="209">
        <f t="shared" ref="E21:F21" si="8">SUM(E18:E20)</f>
        <v>1080</v>
      </c>
      <c r="F21" s="209">
        <f t="shared" si="8"/>
        <v>7938</v>
      </c>
      <c r="G21" s="227">
        <f t="shared" si="2"/>
        <v>5.4312202798398959</v>
      </c>
      <c r="H21" s="209">
        <f>SUM(H18:H20)</f>
        <v>6589</v>
      </c>
      <c r="I21" s="209">
        <f>SUM(I18:I20)</f>
        <v>805</v>
      </c>
      <c r="J21" s="59">
        <f>SUM(J18:J20)</f>
        <v>7394</v>
      </c>
      <c r="K21" s="227">
        <f t="shared" si="7"/>
        <v>4.844775845575227</v>
      </c>
      <c r="L21" s="208">
        <f t="shared" si="0"/>
        <v>93.146888384983626</v>
      </c>
      <c r="N21" s="13"/>
      <c r="P21" s="13"/>
    </row>
    <row r="22" spans="2:20" ht="15.75" x14ac:dyDescent="0.25">
      <c r="B22" s="143" t="s">
        <v>261</v>
      </c>
      <c r="C22" s="223" t="s">
        <v>333</v>
      </c>
      <c r="D22" s="231">
        <v>11984</v>
      </c>
      <c r="E22" s="231">
        <v>825</v>
      </c>
      <c r="F22" s="172">
        <f>D22+E22</f>
        <v>12809</v>
      </c>
      <c r="G22" s="229">
        <f t="shared" si="2"/>
        <v>8.7639834422359826</v>
      </c>
      <c r="H22" s="231">
        <v>1970</v>
      </c>
      <c r="I22" s="214">
        <v>600</v>
      </c>
      <c r="J22" s="172">
        <f>H22+I22</f>
        <v>2570</v>
      </c>
      <c r="K22" s="229">
        <f t="shared" si="7"/>
        <v>1.6839429163008295</v>
      </c>
      <c r="L22" s="230">
        <f t="shared" si="0"/>
        <v>20.064017487703957</v>
      </c>
      <c r="N22" s="13"/>
      <c r="O22" s="13"/>
      <c r="P22" s="13"/>
      <c r="R22" s="13"/>
      <c r="T22" s="13"/>
    </row>
    <row r="23" spans="2:20" ht="15.75" x14ac:dyDescent="0.25">
      <c r="B23" s="53"/>
      <c r="C23" s="226" t="s">
        <v>419</v>
      </c>
      <c r="D23" s="209">
        <f>D16+D21+D22</f>
        <v>111261</v>
      </c>
      <c r="E23" s="209">
        <f t="shared" ref="E23:J23" si="9">E16+E21+E22</f>
        <v>34894</v>
      </c>
      <c r="F23" s="209">
        <f t="shared" si="9"/>
        <v>146155</v>
      </c>
      <c r="G23" s="208">
        <f t="shared" si="9"/>
        <v>100</v>
      </c>
      <c r="H23" s="209">
        <f t="shared" si="9"/>
        <v>111467</v>
      </c>
      <c r="I23" s="209">
        <f t="shared" si="9"/>
        <v>41151</v>
      </c>
      <c r="J23" s="209">
        <f t="shared" si="9"/>
        <v>152618</v>
      </c>
      <c r="K23" s="53">
        <f>K16+K21+K22</f>
        <v>100.00000000000001</v>
      </c>
      <c r="L23" s="208">
        <f t="shared" si="0"/>
        <v>104.42201772091273</v>
      </c>
      <c r="N23" s="13"/>
      <c r="O23" s="13"/>
      <c r="P23" s="13"/>
      <c r="R23" s="13"/>
      <c r="T23" s="13"/>
    </row>
    <row r="24" spans="2:20" x14ac:dyDescent="0.25">
      <c r="N24" s="13"/>
      <c r="O24" s="13"/>
      <c r="P24" s="13"/>
      <c r="R24" s="13"/>
      <c r="S24" s="13"/>
      <c r="T24" s="13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 G21:J21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P42"/>
  <sheetViews>
    <sheetView topLeftCell="B3" workbookViewId="0">
      <selection activeCell="N27" sqref="N27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6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228" t="s">
        <v>284</v>
      </c>
    </row>
    <row r="4" spans="2:16" ht="24.95" customHeight="1" thickTop="1" x14ac:dyDescent="0.25">
      <c r="B4" s="376" t="s">
        <v>742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2:16" ht="15.75" x14ac:dyDescent="0.25">
      <c r="B5" s="359" t="s">
        <v>102</v>
      </c>
      <c r="C5" s="359" t="s">
        <v>135</v>
      </c>
      <c r="D5" s="365" t="s">
        <v>781</v>
      </c>
      <c r="E5" s="365"/>
      <c r="F5" s="365"/>
      <c r="G5" s="365"/>
      <c r="H5" s="365" t="s">
        <v>782</v>
      </c>
      <c r="I5" s="365"/>
      <c r="J5" s="365"/>
      <c r="K5" s="365"/>
      <c r="L5" s="173" t="s">
        <v>1</v>
      </c>
    </row>
    <row r="6" spans="2:16" ht="15.75" x14ac:dyDescent="0.25">
      <c r="B6" s="359"/>
      <c r="C6" s="359"/>
      <c r="D6" s="365" t="s">
        <v>163</v>
      </c>
      <c r="E6" s="359" t="s">
        <v>164</v>
      </c>
      <c r="F6" s="359" t="s">
        <v>18</v>
      </c>
      <c r="G6" s="53" t="s">
        <v>409</v>
      </c>
      <c r="H6" s="365" t="s">
        <v>163</v>
      </c>
      <c r="I6" s="359" t="s">
        <v>164</v>
      </c>
      <c r="J6" s="359" t="s">
        <v>18</v>
      </c>
      <c r="K6" s="53" t="s">
        <v>409</v>
      </c>
      <c r="L6" s="359" t="s">
        <v>386</v>
      </c>
    </row>
    <row r="7" spans="2:16" ht="15.75" x14ac:dyDescent="0.25">
      <c r="B7" s="359"/>
      <c r="C7" s="359"/>
      <c r="D7" s="365"/>
      <c r="E7" s="359"/>
      <c r="F7" s="359"/>
      <c r="G7" s="53" t="s">
        <v>34</v>
      </c>
      <c r="H7" s="365"/>
      <c r="I7" s="359"/>
      <c r="J7" s="359"/>
      <c r="K7" s="53" t="s">
        <v>34</v>
      </c>
      <c r="L7" s="359"/>
    </row>
    <row r="8" spans="2:16" x14ac:dyDescent="0.25">
      <c r="B8" s="51">
        <v>1</v>
      </c>
      <c r="C8" s="107">
        <v>2</v>
      </c>
      <c r="D8" s="107">
        <v>3</v>
      </c>
      <c r="E8" s="107">
        <v>4</v>
      </c>
      <c r="F8" s="51" t="s">
        <v>158</v>
      </c>
      <c r="G8" s="51">
        <v>6</v>
      </c>
      <c r="H8" s="107">
        <v>7</v>
      </c>
      <c r="I8" s="107">
        <v>8</v>
      </c>
      <c r="J8" s="51" t="s">
        <v>165</v>
      </c>
      <c r="K8" s="51">
        <v>10</v>
      </c>
      <c r="L8" s="107">
        <v>11</v>
      </c>
    </row>
    <row r="9" spans="2:16" ht="15.75" x14ac:dyDescent="0.25">
      <c r="B9" s="143" t="s">
        <v>259</v>
      </c>
      <c r="C9" s="223" t="s">
        <v>420</v>
      </c>
      <c r="D9" s="200"/>
      <c r="E9" s="90"/>
      <c r="F9" s="55"/>
      <c r="G9" s="55"/>
      <c r="H9" s="90"/>
      <c r="I9" s="90"/>
      <c r="J9" s="55"/>
      <c r="K9" s="55"/>
      <c r="L9" s="90"/>
    </row>
    <row r="10" spans="2:16" ht="15.75" x14ac:dyDescent="0.25">
      <c r="B10" s="55" t="s">
        <v>60</v>
      </c>
      <c r="C10" s="204" t="s">
        <v>233</v>
      </c>
      <c r="D10" s="198">
        <v>8272</v>
      </c>
      <c r="E10" s="198">
        <v>4874</v>
      </c>
      <c r="F10" s="58">
        <f>D10+E10</f>
        <v>13146</v>
      </c>
      <c r="G10" s="63">
        <f>F10/F$25*100</f>
        <v>11.275602978008029</v>
      </c>
      <c r="H10" s="198">
        <v>10924</v>
      </c>
      <c r="I10" s="198">
        <v>7044</v>
      </c>
      <c r="J10" s="58">
        <f>H10+I10</f>
        <v>17968</v>
      </c>
      <c r="K10" s="63">
        <f>J10/J$25*100</f>
        <v>13.831752678901344</v>
      </c>
      <c r="L10" s="207">
        <f>J10/F10*100</f>
        <v>136.68035904457631</v>
      </c>
      <c r="N10" s="13"/>
    </row>
    <row r="11" spans="2:16" ht="15.75" x14ac:dyDescent="0.25">
      <c r="B11" s="55" t="s">
        <v>90</v>
      </c>
      <c r="C11" s="204" t="s">
        <v>421</v>
      </c>
      <c r="D11" s="198">
        <v>661</v>
      </c>
      <c r="E11" s="198">
        <v>479</v>
      </c>
      <c r="F11" s="58">
        <f t="shared" ref="F11:F13" si="0">D11+E11</f>
        <v>1140</v>
      </c>
      <c r="G11" s="63">
        <f t="shared" ref="G11:G13" si="1">F11/F$25*100</f>
        <v>0.97780217518097912</v>
      </c>
      <c r="H11" s="198">
        <v>778</v>
      </c>
      <c r="I11" s="198">
        <v>496</v>
      </c>
      <c r="J11" s="58">
        <f t="shared" ref="J11:J13" si="2">H11+I11</f>
        <v>1274</v>
      </c>
      <c r="K11" s="63">
        <f t="shared" ref="K11:K13" si="3">J11/J$25*100</f>
        <v>0.98072422712156671</v>
      </c>
      <c r="L11" s="207">
        <f t="shared" ref="L11:L13" si="4">J11/F11*100</f>
        <v>111.75438596491227</v>
      </c>
      <c r="N11" s="13"/>
    </row>
    <row r="12" spans="2:16" ht="15.75" x14ac:dyDescent="0.25">
      <c r="B12" s="55" t="s">
        <v>287</v>
      </c>
      <c r="C12" s="204" t="s">
        <v>414</v>
      </c>
      <c r="D12" s="198">
        <v>20</v>
      </c>
      <c r="E12" s="198">
        <v>0</v>
      </c>
      <c r="F12" s="58">
        <f t="shared" si="0"/>
        <v>20</v>
      </c>
      <c r="G12" s="63">
        <f t="shared" si="1"/>
        <v>1.7154424125982091E-2</v>
      </c>
      <c r="H12" s="198">
        <v>0</v>
      </c>
      <c r="I12" s="198">
        <v>0</v>
      </c>
      <c r="J12" s="58">
        <f t="shared" si="2"/>
        <v>0</v>
      </c>
      <c r="K12" s="63">
        <f t="shared" si="3"/>
        <v>0</v>
      </c>
      <c r="L12" s="207">
        <f t="shared" si="4"/>
        <v>0</v>
      </c>
      <c r="N12" s="13"/>
      <c r="O12" s="13"/>
      <c r="P12" s="13"/>
    </row>
    <row r="13" spans="2:16" ht="15.75" x14ac:dyDescent="0.25">
      <c r="B13" s="55" t="s">
        <v>288</v>
      </c>
      <c r="C13" s="204" t="s">
        <v>422</v>
      </c>
      <c r="D13" s="198">
        <v>410</v>
      </c>
      <c r="E13" s="198">
        <v>219</v>
      </c>
      <c r="F13" s="58">
        <f t="shared" si="0"/>
        <v>629</v>
      </c>
      <c r="G13" s="63">
        <f t="shared" si="1"/>
        <v>0.53950663876213678</v>
      </c>
      <c r="H13" s="198">
        <v>580</v>
      </c>
      <c r="I13" s="198">
        <v>103</v>
      </c>
      <c r="J13" s="58">
        <f t="shared" si="2"/>
        <v>683</v>
      </c>
      <c r="K13" s="63">
        <f t="shared" si="3"/>
        <v>0.52577287843330467</v>
      </c>
      <c r="L13" s="207">
        <f t="shared" si="4"/>
        <v>108.58505564387917</v>
      </c>
      <c r="N13" s="13"/>
      <c r="O13" s="13"/>
      <c r="P13" s="13"/>
    </row>
    <row r="14" spans="2:16" ht="15.75" x14ac:dyDescent="0.25">
      <c r="B14" s="53"/>
      <c r="C14" s="226" t="s">
        <v>389</v>
      </c>
      <c r="D14" s="209">
        <f>SUM(D10:D13)</f>
        <v>9363</v>
      </c>
      <c r="E14" s="209">
        <f>SUM(E10:E13)</f>
        <v>5572</v>
      </c>
      <c r="F14" s="59">
        <f>SUM(F10:F13)</f>
        <v>14935</v>
      </c>
      <c r="G14" s="227">
        <f>F14/F$25*100</f>
        <v>12.810066216077127</v>
      </c>
      <c r="H14" s="209">
        <f>SUM(H10:H13)</f>
        <v>12282</v>
      </c>
      <c r="I14" s="209">
        <f>SUM(I10:I13)</f>
        <v>7643</v>
      </c>
      <c r="J14" s="59">
        <f>SUM(J10:J13)</f>
        <v>19925</v>
      </c>
      <c r="K14" s="227">
        <f>SUM(K10:K13)</f>
        <v>15.338249784456215</v>
      </c>
      <c r="L14" s="193">
        <f>J14/F14*100</f>
        <v>133.41144961499833</v>
      </c>
      <c r="N14" s="13"/>
      <c r="P14" s="13"/>
    </row>
    <row r="15" spans="2:16" ht="15.75" x14ac:dyDescent="0.25">
      <c r="B15" s="143" t="s">
        <v>260</v>
      </c>
      <c r="C15" s="223" t="s">
        <v>210</v>
      </c>
      <c r="D15" s="200"/>
      <c r="E15" s="200"/>
      <c r="F15" s="57"/>
      <c r="G15" s="63"/>
      <c r="H15" s="198"/>
      <c r="I15" s="198"/>
      <c r="J15" s="58"/>
      <c r="K15" s="63"/>
      <c r="L15" s="207"/>
      <c r="N15" s="13"/>
      <c r="P15" s="13"/>
    </row>
    <row r="16" spans="2:16" ht="15.75" x14ac:dyDescent="0.25">
      <c r="B16" s="55" t="s">
        <v>290</v>
      </c>
      <c r="C16" s="204" t="s">
        <v>136</v>
      </c>
      <c r="D16" s="198">
        <v>44977</v>
      </c>
      <c r="E16" s="198">
        <v>11333</v>
      </c>
      <c r="F16" s="58">
        <f>D16+E16</f>
        <v>56310</v>
      </c>
      <c r="G16" s="63">
        <f>F16/F$25*100</f>
        <v>48.298281126702577</v>
      </c>
      <c r="H16" s="198">
        <v>47739</v>
      </c>
      <c r="I16" s="198">
        <v>12096</v>
      </c>
      <c r="J16" s="58">
        <f>H16+I16</f>
        <v>59835</v>
      </c>
      <c r="K16" s="63">
        <f>J16/J$25*100</f>
        <v>46.060937307550191</v>
      </c>
      <c r="L16" s="207">
        <f>J16/F16*100</f>
        <v>106.25998934469898</v>
      </c>
      <c r="N16" s="13"/>
      <c r="O16" s="13"/>
      <c r="P16" s="13"/>
    </row>
    <row r="17" spans="2:16" ht="15.75" x14ac:dyDescent="0.25">
      <c r="B17" s="55" t="s">
        <v>291</v>
      </c>
      <c r="C17" s="204" t="s">
        <v>423</v>
      </c>
      <c r="D17" s="198">
        <v>4702</v>
      </c>
      <c r="E17" s="198">
        <v>1461</v>
      </c>
      <c r="F17" s="58">
        <f t="shared" ref="F17:F20" si="5">D17+E17</f>
        <v>6163</v>
      </c>
      <c r="G17" s="63">
        <f t="shared" ref="G17:G20" si="6">F17/F$25*100</f>
        <v>5.2861357944213818</v>
      </c>
      <c r="H17" s="198">
        <v>5093</v>
      </c>
      <c r="I17" s="198">
        <v>1688</v>
      </c>
      <c r="J17" s="58">
        <f t="shared" ref="J17:J20" si="7">H17+I17</f>
        <v>6781</v>
      </c>
      <c r="K17" s="63">
        <f t="shared" ref="K17:K20" si="8">J17/J$25*100</f>
        <v>5.2200086217514468</v>
      </c>
      <c r="L17" s="207">
        <f t="shared" ref="L17:L20" si="9">J17/F17*100</f>
        <v>110.02758396884633</v>
      </c>
      <c r="N17" s="13"/>
    </row>
    <row r="18" spans="2:16" ht="15.75" x14ac:dyDescent="0.25">
      <c r="B18" s="55" t="s">
        <v>292</v>
      </c>
      <c r="C18" s="204" t="s">
        <v>424</v>
      </c>
      <c r="D18" s="198">
        <v>2265</v>
      </c>
      <c r="E18" s="198">
        <v>524</v>
      </c>
      <c r="F18" s="58">
        <f t="shared" si="5"/>
        <v>2789</v>
      </c>
      <c r="G18" s="63">
        <f t="shared" si="6"/>
        <v>2.3921844443682025</v>
      </c>
      <c r="H18" s="198">
        <v>2308</v>
      </c>
      <c r="I18" s="198">
        <v>616</v>
      </c>
      <c r="J18" s="58">
        <f>H18+I18</f>
        <v>2924</v>
      </c>
      <c r="K18" s="63">
        <f t="shared" si="8"/>
        <v>2.2508929671141766</v>
      </c>
      <c r="L18" s="207">
        <f t="shared" si="9"/>
        <v>104.84044460380065</v>
      </c>
      <c r="N18" s="13"/>
    </row>
    <row r="19" spans="2:16" ht="15.75" x14ac:dyDescent="0.25">
      <c r="B19" s="55" t="s">
        <v>293</v>
      </c>
      <c r="C19" s="204" t="s">
        <v>425</v>
      </c>
      <c r="D19" s="198">
        <v>15720</v>
      </c>
      <c r="E19" s="198">
        <v>5342</v>
      </c>
      <c r="F19" s="58">
        <f t="shared" si="5"/>
        <v>21062</v>
      </c>
      <c r="G19" s="63">
        <f t="shared" si="6"/>
        <v>18.065324047071741</v>
      </c>
      <c r="H19" s="198">
        <v>18415</v>
      </c>
      <c r="I19" s="198">
        <v>5382</v>
      </c>
      <c r="J19" s="58">
        <f t="shared" si="7"/>
        <v>23797</v>
      </c>
      <c r="K19" s="63">
        <f t="shared" si="8"/>
        <v>18.318912427638871</v>
      </c>
      <c r="L19" s="207">
        <f t="shared" si="9"/>
        <v>112.98547146519799</v>
      </c>
      <c r="N19" s="13"/>
      <c r="P19" s="13"/>
    </row>
    <row r="20" spans="2:16" ht="15.75" x14ac:dyDescent="0.25">
      <c r="B20" s="55" t="s">
        <v>426</v>
      </c>
      <c r="C20" s="204" t="s">
        <v>427</v>
      </c>
      <c r="D20" s="198">
        <v>2791</v>
      </c>
      <c r="E20" s="198">
        <v>1258</v>
      </c>
      <c r="F20" s="58">
        <f t="shared" si="5"/>
        <v>4049</v>
      </c>
      <c r="G20" s="63">
        <f t="shared" si="6"/>
        <v>3.4729131643050741</v>
      </c>
      <c r="H20" s="198">
        <v>2908</v>
      </c>
      <c r="I20" s="198">
        <v>1189</v>
      </c>
      <c r="J20" s="58">
        <f t="shared" si="7"/>
        <v>4097</v>
      </c>
      <c r="K20" s="63">
        <f t="shared" si="8"/>
        <v>3.1538674713634682</v>
      </c>
      <c r="L20" s="207">
        <f t="shared" si="9"/>
        <v>101.18547789577674</v>
      </c>
      <c r="N20" s="13"/>
    </row>
    <row r="21" spans="2:16" ht="15.75" x14ac:dyDescent="0.25">
      <c r="B21" s="53"/>
      <c r="C21" s="226" t="s">
        <v>390</v>
      </c>
      <c r="D21" s="209">
        <f>SUM(D16:D20)</f>
        <v>70455</v>
      </c>
      <c r="E21" s="209">
        <f>SUM(E16:E20)</f>
        <v>19918</v>
      </c>
      <c r="F21" s="59">
        <f>SUM(F16:F20)</f>
        <v>90373</v>
      </c>
      <c r="G21" s="227">
        <f>F21/F$25*100</f>
        <v>77.514838576868968</v>
      </c>
      <c r="H21" s="209">
        <f>SUM(H16:H20)</f>
        <v>76463</v>
      </c>
      <c r="I21" s="209">
        <f>SUM(I16:I20)</f>
        <v>20971</v>
      </c>
      <c r="J21" s="59">
        <f>SUM(J16:J20)</f>
        <v>97434</v>
      </c>
      <c r="K21" s="227">
        <f>J21/J$25*100</f>
        <v>75.004618795418153</v>
      </c>
      <c r="L21" s="193">
        <f>J21/F21*100</f>
        <v>107.81317428878094</v>
      </c>
      <c r="N21" s="13"/>
      <c r="P21" s="13"/>
    </row>
    <row r="22" spans="2:16" ht="15.75" x14ac:dyDescent="0.25">
      <c r="B22" s="55" t="s">
        <v>261</v>
      </c>
      <c r="C22" s="204" t="s">
        <v>334</v>
      </c>
      <c r="D22" s="198">
        <v>802</v>
      </c>
      <c r="E22" s="198">
        <v>659</v>
      </c>
      <c r="F22" s="58">
        <f>D22+E22</f>
        <v>1461</v>
      </c>
      <c r="G22" s="63">
        <f>F22/F$25*100</f>
        <v>1.2531306824029917</v>
      </c>
      <c r="H22" s="198">
        <v>1002</v>
      </c>
      <c r="I22" s="198">
        <v>482</v>
      </c>
      <c r="J22" s="58">
        <f>H22+I22</f>
        <v>1484</v>
      </c>
      <c r="K22" s="63">
        <f>J22/J$25*100</f>
        <v>1.1423820667569897</v>
      </c>
      <c r="L22" s="207">
        <f>J22/F22*100</f>
        <v>101.57426420260096</v>
      </c>
      <c r="N22" s="13"/>
      <c r="P22" s="13"/>
    </row>
    <row r="23" spans="2:16" ht="15.75" x14ac:dyDescent="0.25">
      <c r="B23" s="55" t="s">
        <v>262</v>
      </c>
      <c r="C23" s="204" t="s">
        <v>428</v>
      </c>
      <c r="D23" s="198">
        <v>3963</v>
      </c>
      <c r="E23" s="198">
        <v>3806</v>
      </c>
      <c r="F23" s="58">
        <f>D23+E23</f>
        <v>7769</v>
      </c>
      <c r="G23" s="63">
        <f>F23/F$25*100</f>
        <v>6.6636360517377442</v>
      </c>
      <c r="H23" s="198">
        <v>5848</v>
      </c>
      <c r="I23" s="198">
        <v>3414</v>
      </c>
      <c r="J23" s="58">
        <f>H23+I23</f>
        <v>9262</v>
      </c>
      <c r="K23" s="63">
        <f>J23/J$25*100</f>
        <v>7.1298805271585159</v>
      </c>
      <c r="L23" s="207">
        <f>J23/F23*100</f>
        <v>119.21740249710386</v>
      </c>
      <c r="N23" s="13"/>
      <c r="O23" s="13"/>
      <c r="P23" s="13"/>
    </row>
    <row r="24" spans="2:16" ht="15.75" x14ac:dyDescent="0.25">
      <c r="B24" s="55" t="s">
        <v>263</v>
      </c>
      <c r="C24" s="204" t="s">
        <v>429</v>
      </c>
      <c r="D24" s="198">
        <v>1345</v>
      </c>
      <c r="E24" s="198">
        <v>705</v>
      </c>
      <c r="F24" s="58">
        <f>D24+E24</f>
        <v>2050</v>
      </c>
      <c r="G24" s="63">
        <f>F24/F$25*100</f>
        <v>1.7583284729131641</v>
      </c>
      <c r="H24" s="198">
        <v>1089</v>
      </c>
      <c r="I24" s="198">
        <v>710</v>
      </c>
      <c r="J24" s="58">
        <f>H24+I24</f>
        <v>1799</v>
      </c>
      <c r="K24" s="63">
        <f>J24/J$25*100</f>
        <v>1.3848688262101245</v>
      </c>
      <c r="L24" s="207">
        <f>J24/F24*100</f>
        <v>87.756097560975604</v>
      </c>
      <c r="N24" s="13"/>
    </row>
    <row r="25" spans="2:16" ht="15.75" x14ac:dyDescent="0.25">
      <c r="B25" s="53"/>
      <c r="C25" s="226" t="s">
        <v>430</v>
      </c>
      <c r="D25" s="209">
        <f t="shared" ref="D25:K25" si="10">D14+D21+D22+D23+D24</f>
        <v>85928</v>
      </c>
      <c r="E25" s="209">
        <f t="shared" si="10"/>
        <v>30660</v>
      </c>
      <c r="F25" s="59">
        <f t="shared" si="10"/>
        <v>116588</v>
      </c>
      <c r="G25" s="53">
        <f t="shared" si="10"/>
        <v>100</v>
      </c>
      <c r="H25" s="209">
        <f t="shared" si="10"/>
        <v>96684</v>
      </c>
      <c r="I25" s="209">
        <f t="shared" si="10"/>
        <v>33220</v>
      </c>
      <c r="J25" s="59">
        <f t="shared" si="10"/>
        <v>129904</v>
      </c>
      <c r="K25" s="188">
        <f t="shared" si="10"/>
        <v>100</v>
      </c>
      <c r="L25" s="193">
        <f>J25/F25*100</f>
        <v>111.42141558307887</v>
      </c>
      <c r="N25" s="13"/>
    </row>
    <row r="27" spans="2:16" x14ac:dyDescent="0.25">
      <c r="D27" s="13"/>
      <c r="E27" s="13"/>
      <c r="F27" s="13"/>
      <c r="H27" s="13"/>
      <c r="I27" s="13"/>
      <c r="J27" s="13"/>
    </row>
    <row r="28" spans="2:16" x14ac:dyDescent="0.25">
      <c r="F28" s="13"/>
      <c r="J28" s="13"/>
    </row>
    <row r="31" spans="2:16" x14ac:dyDescent="0.25">
      <c r="D31" s="13"/>
      <c r="E31" s="13"/>
      <c r="F31" s="13"/>
      <c r="H31" s="13"/>
      <c r="I31" s="13"/>
      <c r="J31" s="13"/>
    </row>
    <row r="33" spans="4:10" x14ac:dyDescent="0.25">
      <c r="D33" s="13"/>
      <c r="E33" s="13"/>
      <c r="F33" s="13"/>
      <c r="H33" s="13"/>
      <c r="I33" s="13"/>
      <c r="J33" s="13"/>
    </row>
    <row r="34" spans="4:10" x14ac:dyDescent="0.25">
      <c r="D34" s="13"/>
      <c r="E34" s="13"/>
      <c r="F34" s="13"/>
      <c r="H34" s="13"/>
      <c r="I34" s="13"/>
      <c r="J34" s="13"/>
    </row>
    <row r="35" spans="4:10" x14ac:dyDescent="0.25">
      <c r="D35" s="13"/>
      <c r="F35" s="13"/>
      <c r="H35" s="13"/>
      <c r="J35" s="13"/>
    </row>
    <row r="36" spans="4:10" x14ac:dyDescent="0.25">
      <c r="D36" s="13"/>
      <c r="E36" s="13"/>
      <c r="F36" s="13"/>
      <c r="H36" s="13"/>
      <c r="I36" s="13"/>
      <c r="J36" s="13"/>
    </row>
    <row r="37" spans="4:10" x14ac:dyDescent="0.25">
      <c r="D37" s="13"/>
      <c r="E37" s="13"/>
      <c r="F37" s="13"/>
      <c r="H37" s="13"/>
      <c r="I37" s="13"/>
      <c r="J37" s="13"/>
    </row>
    <row r="38" spans="4:10" x14ac:dyDescent="0.25">
      <c r="D38" s="13"/>
      <c r="E38" s="13"/>
      <c r="F38" s="13"/>
      <c r="H38" s="13"/>
      <c r="I38" s="13"/>
      <c r="J38" s="13"/>
    </row>
    <row r="39" spans="4:10" x14ac:dyDescent="0.25">
      <c r="F39" s="13"/>
    </row>
    <row r="40" spans="4:10" x14ac:dyDescent="0.25">
      <c r="D40" s="13"/>
      <c r="E40" s="13"/>
      <c r="F40" s="13"/>
      <c r="H40" s="13"/>
      <c r="I40" s="13"/>
      <c r="J40" s="13"/>
    </row>
    <row r="41" spans="4:10" x14ac:dyDescent="0.25">
      <c r="D41" s="13"/>
      <c r="F41" s="13"/>
      <c r="H41" s="13"/>
      <c r="J41" s="13"/>
    </row>
    <row r="42" spans="4:10" x14ac:dyDescent="0.25">
      <c r="D42" s="13"/>
      <c r="E42" s="13"/>
      <c r="F42" s="13"/>
      <c r="H42" s="13"/>
      <c r="I42" s="13"/>
      <c r="J42" s="13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J15" sqref="J15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50"/>
      <c r="C3" s="50"/>
      <c r="D3" s="50"/>
      <c r="E3" s="50"/>
      <c r="F3" s="50"/>
      <c r="G3" s="50"/>
      <c r="H3" s="50"/>
    </row>
    <row r="4" spans="2:8" ht="24.95" customHeight="1" thickTop="1" x14ac:dyDescent="0.25">
      <c r="B4" s="376" t="s">
        <v>743</v>
      </c>
      <c r="C4" s="376"/>
      <c r="D4" s="376"/>
      <c r="E4" s="376"/>
      <c r="F4" s="376"/>
      <c r="G4" s="376"/>
      <c r="H4" s="376"/>
    </row>
    <row r="5" spans="2:8" ht="15.75" x14ac:dyDescent="0.25">
      <c r="B5" s="384" t="s">
        <v>102</v>
      </c>
      <c r="C5" s="359" t="s">
        <v>12</v>
      </c>
      <c r="D5" s="359" t="s">
        <v>634</v>
      </c>
      <c r="E5" s="359"/>
      <c r="F5" s="359" t="s">
        <v>779</v>
      </c>
      <c r="G5" s="359"/>
      <c r="H5" s="53" t="s">
        <v>1</v>
      </c>
    </row>
    <row r="6" spans="2:8" ht="15.75" x14ac:dyDescent="0.25">
      <c r="B6" s="384"/>
      <c r="C6" s="359"/>
      <c r="D6" s="53" t="s">
        <v>13</v>
      </c>
      <c r="E6" s="53" t="s">
        <v>20</v>
      </c>
      <c r="F6" s="53" t="s">
        <v>13</v>
      </c>
      <c r="G6" s="53" t="s">
        <v>20</v>
      </c>
      <c r="H6" s="53" t="s">
        <v>351</v>
      </c>
    </row>
    <row r="7" spans="2:8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8" ht="24" customHeight="1" x14ac:dyDescent="0.25">
      <c r="B8" s="55" t="s">
        <v>259</v>
      </c>
      <c r="C8" s="56" t="s">
        <v>14</v>
      </c>
      <c r="D8" s="55">
        <v>81</v>
      </c>
      <c r="E8" s="63">
        <f>D8/D12*100</f>
        <v>71.05263157894737</v>
      </c>
      <c r="F8" s="55">
        <v>82</v>
      </c>
      <c r="G8" s="63">
        <f>F8/F12*100</f>
        <v>71.304347826086953</v>
      </c>
      <c r="H8" s="187">
        <f>F8/D8*100</f>
        <v>101.23456790123457</v>
      </c>
    </row>
    <row r="9" spans="2:8" ht="15.75" x14ac:dyDescent="0.25">
      <c r="B9" s="55" t="s">
        <v>260</v>
      </c>
      <c r="C9" s="56" t="s">
        <v>15</v>
      </c>
      <c r="D9" s="55">
        <v>2</v>
      </c>
      <c r="E9" s="63">
        <f>D9/D12*100</f>
        <v>1.7543859649122806</v>
      </c>
      <c r="F9" s="55">
        <v>2</v>
      </c>
      <c r="G9" s="63">
        <f>F9/F12*100</f>
        <v>1.7391304347826086</v>
      </c>
      <c r="H9" s="187">
        <f>F9/D9*100</f>
        <v>100</v>
      </c>
    </row>
    <row r="10" spans="2:8" ht="19.5" customHeight="1" x14ac:dyDescent="0.25">
      <c r="B10" s="55" t="s">
        <v>261</v>
      </c>
      <c r="C10" s="56" t="s">
        <v>16</v>
      </c>
      <c r="D10" s="55">
        <v>24</v>
      </c>
      <c r="E10" s="63">
        <f>D10/D12*100</f>
        <v>21.052631578947366</v>
      </c>
      <c r="F10" s="55">
        <v>23</v>
      </c>
      <c r="G10" s="63">
        <f>F10/F12*100</f>
        <v>20</v>
      </c>
      <c r="H10" s="187">
        <f>F10/D10*100</f>
        <v>95.833333333333343</v>
      </c>
    </row>
    <row r="11" spans="2:8" ht="15.75" x14ac:dyDescent="0.25">
      <c r="B11" s="55" t="s">
        <v>262</v>
      </c>
      <c r="C11" s="56" t="s">
        <v>17</v>
      </c>
      <c r="D11" s="55">
        <v>7</v>
      </c>
      <c r="E11" s="63">
        <f>D11/D12*100</f>
        <v>6.140350877192982</v>
      </c>
      <c r="F11" s="55">
        <v>8</v>
      </c>
      <c r="G11" s="63">
        <f>F11/F12*100</f>
        <v>6.9565217391304346</v>
      </c>
      <c r="H11" s="187">
        <f>F11/D11*100</f>
        <v>114.28571428571428</v>
      </c>
    </row>
    <row r="12" spans="2:8" ht="15.75" x14ac:dyDescent="0.25">
      <c r="B12" s="359" t="s">
        <v>18</v>
      </c>
      <c r="C12" s="359"/>
      <c r="D12" s="53">
        <f>SUM(D8:D11)</f>
        <v>114</v>
      </c>
      <c r="E12" s="53">
        <f>SUM(E8:E11)</f>
        <v>100</v>
      </c>
      <c r="F12" s="53">
        <f>SUM(F8:F11)</f>
        <v>115</v>
      </c>
      <c r="G12" s="53">
        <f>SUM(G8:G11)</f>
        <v>100</v>
      </c>
      <c r="H12" s="188">
        <f>F12/D12*100</f>
        <v>100.87719298245614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O27"/>
  <sheetViews>
    <sheetView workbookViewId="0">
      <selection activeCell="J8" sqref="J8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26"/>
      <c r="C3" s="80"/>
      <c r="D3" s="80"/>
      <c r="E3" s="80"/>
      <c r="F3" s="80"/>
      <c r="G3" s="393" t="s">
        <v>284</v>
      </c>
      <c r="H3" s="393"/>
    </row>
    <row r="4" spans="2:15" ht="16.5" thickTop="1" x14ac:dyDescent="0.25">
      <c r="B4" s="376" t="s">
        <v>744</v>
      </c>
      <c r="C4" s="376"/>
      <c r="D4" s="376"/>
      <c r="E4" s="376"/>
      <c r="F4" s="376"/>
      <c r="G4" s="376"/>
      <c r="H4" s="376"/>
    </row>
    <row r="5" spans="2:15" ht="31.5" x14ac:dyDescent="0.25">
      <c r="B5" s="53" t="s">
        <v>102</v>
      </c>
      <c r="C5" s="53" t="s">
        <v>58</v>
      </c>
      <c r="D5" s="53" t="s">
        <v>632</v>
      </c>
      <c r="E5" s="53" t="s">
        <v>552</v>
      </c>
      <c r="F5" s="53" t="s">
        <v>778</v>
      </c>
      <c r="G5" s="53" t="s">
        <v>553</v>
      </c>
      <c r="H5" s="53" t="s">
        <v>554</v>
      </c>
    </row>
    <row r="6" spans="2:15" s="33" customFormat="1" ht="12.75" x14ac:dyDescent="0.2">
      <c r="B6" s="51">
        <v>1</v>
      </c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1">
        <v>7</v>
      </c>
    </row>
    <row r="7" spans="2:15" s="33" customFormat="1" ht="15.75" x14ac:dyDescent="0.2">
      <c r="B7" s="143"/>
      <c r="C7" s="143" t="s">
        <v>159</v>
      </c>
      <c r="D7" s="143"/>
      <c r="E7" s="143"/>
      <c r="F7" s="143"/>
      <c r="G7" s="143"/>
      <c r="H7" s="143"/>
    </row>
    <row r="8" spans="2:15" ht="15.75" x14ac:dyDescent="0.25">
      <c r="B8" s="55" t="s">
        <v>259</v>
      </c>
      <c r="C8" s="56" t="s">
        <v>555</v>
      </c>
      <c r="D8" s="58">
        <v>6316</v>
      </c>
      <c r="E8" s="63">
        <f>D8/D$21%</f>
        <v>1.2023285120899119</v>
      </c>
      <c r="F8" s="58">
        <v>7035</v>
      </c>
      <c r="G8" s="63">
        <f>F8/F$21%</f>
        <v>1.2373734264602676</v>
      </c>
      <c r="H8" s="187">
        <f>F8/D8%</f>
        <v>111.38378720709311</v>
      </c>
      <c r="J8" s="13"/>
      <c r="L8" s="13"/>
      <c r="N8" s="13"/>
    </row>
    <row r="9" spans="2:15" ht="15.75" x14ac:dyDescent="0.25">
      <c r="B9" s="55" t="s">
        <v>260</v>
      </c>
      <c r="C9" s="56" t="s">
        <v>344</v>
      </c>
      <c r="D9" s="198">
        <v>4805</v>
      </c>
      <c r="E9" s="63">
        <f t="shared" ref="E9:E20" si="0">D9/D$21%</f>
        <v>0.91469102289297444</v>
      </c>
      <c r="F9" s="198">
        <v>12707</v>
      </c>
      <c r="G9" s="63">
        <f t="shared" ref="G9:G20" si="1">F9/F$21%</f>
        <v>2.2350112480498394</v>
      </c>
      <c r="H9" s="187">
        <f t="shared" ref="H9:H21" si="2">F9/D9%</f>
        <v>264.45369406867849</v>
      </c>
      <c r="J9" s="13"/>
      <c r="L9" s="294"/>
      <c r="M9" s="294"/>
      <c r="N9" s="294"/>
      <c r="O9" s="294"/>
    </row>
    <row r="10" spans="2:15" ht="15.75" x14ac:dyDescent="0.25">
      <c r="B10" s="55" t="s">
        <v>261</v>
      </c>
      <c r="C10" s="86" t="s">
        <v>556</v>
      </c>
      <c r="D10" s="198">
        <f>D11-D12-D13-D14</f>
        <v>411385</v>
      </c>
      <c r="E10" s="63">
        <f t="shared" si="0"/>
        <v>78.312209459485175</v>
      </c>
      <c r="F10" s="198">
        <f>F11-F12-F13-F14</f>
        <v>446197</v>
      </c>
      <c r="G10" s="63">
        <f t="shared" si="1"/>
        <v>78.480783335649193</v>
      </c>
      <c r="H10" s="187">
        <f t="shared" si="2"/>
        <v>108.4621461647848</v>
      </c>
      <c r="J10" s="13"/>
      <c r="L10" s="294"/>
      <c r="M10" s="294"/>
      <c r="N10" s="294"/>
      <c r="O10" s="294"/>
    </row>
    <row r="11" spans="2:15" ht="15.75" x14ac:dyDescent="0.25">
      <c r="B11" s="55" t="s">
        <v>557</v>
      </c>
      <c r="C11" s="56" t="s">
        <v>558</v>
      </c>
      <c r="D11" s="198">
        <v>471735</v>
      </c>
      <c r="E11" s="63">
        <f t="shared" si="0"/>
        <v>89.800576417152399</v>
      </c>
      <c r="F11" s="198">
        <v>503566</v>
      </c>
      <c r="G11" s="63">
        <f t="shared" si="1"/>
        <v>88.571312987759939</v>
      </c>
      <c r="H11" s="187">
        <f t="shared" si="2"/>
        <v>106.74764433421305</v>
      </c>
      <c r="J11" s="13"/>
      <c r="L11" s="294"/>
      <c r="M11" s="294"/>
      <c r="N11" s="294"/>
      <c r="O11" s="294"/>
    </row>
    <row r="12" spans="2:15" ht="15.75" x14ac:dyDescent="0.25">
      <c r="B12" s="55" t="s">
        <v>559</v>
      </c>
      <c r="C12" s="56" t="s">
        <v>560</v>
      </c>
      <c r="D12" s="198">
        <v>5400</v>
      </c>
      <c r="E12" s="63">
        <f t="shared" si="0"/>
        <v>1.0279566126164541</v>
      </c>
      <c r="F12" s="198">
        <v>5186</v>
      </c>
      <c r="G12" s="63">
        <f t="shared" si="1"/>
        <v>0.91215616057184767</v>
      </c>
      <c r="H12" s="187">
        <f t="shared" si="2"/>
        <v>96.037037037037038</v>
      </c>
      <c r="J12" s="13"/>
      <c r="L12" s="294"/>
      <c r="M12" s="294"/>
      <c r="N12" s="294"/>
      <c r="O12" s="294"/>
    </row>
    <row r="13" spans="2:15" ht="15.75" x14ac:dyDescent="0.25">
      <c r="B13" s="55" t="s">
        <v>561</v>
      </c>
      <c r="C13" s="56" t="s">
        <v>562</v>
      </c>
      <c r="D13" s="198">
        <v>54513</v>
      </c>
      <c r="E13" s="63">
        <f t="shared" si="0"/>
        <v>10.377222004363103</v>
      </c>
      <c r="F13" s="198">
        <v>51660</v>
      </c>
      <c r="G13" s="63">
        <f t="shared" si="1"/>
        <v>9.086383967439577</v>
      </c>
      <c r="H13" s="187">
        <f t="shared" si="2"/>
        <v>94.766385999669808</v>
      </c>
      <c r="J13" s="13"/>
      <c r="L13" s="294"/>
      <c r="M13" s="294"/>
      <c r="N13" s="294"/>
      <c r="O13" s="294"/>
    </row>
    <row r="14" spans="2:15" ht="15.75" x14ac:dyDescent="0.25">
      <c r="B14" s="55" t="s">
        <v>563</v>
      </c>
      <c r="C14" s="56" t="s">
        <v>564</v>
      </c>
      <c r="D14" s="198">
        <v>437</v>
      </c>
      <c r="E14" s="63">
        <f t="shared" si="0"/>
        <v>8.3188340687664897E-2</v>
      </c>
      <c r="F14" s="198">
        <v>523</v>
      </c>
      <c r="G14" s="63">
        <f t="shared" si="1"/>
        <v>9.1989524099320541E-2</v>
      </c>
      <c r="H14" s="187">
        <f t="shared" si="2"/>
        <v>119.67963386727689</v>
      </c>
      <c r="J14" s="13"/>
      <c r="L14" s="294"/>
      <c r="M14" s="294"/>
      <c r="N14" s="294"/>
      <c r="O14" s="294"/>
    </row>
    <row r="15" spans="2:15" ht="15.75" x14ac:dyDescent="0.25">
      <c r="B15" s="55" t="s">
        <v>262</v>
      </c>
      <c r="C15" s="56" t="s">
        <v>565</v>
      </c>
      <c r="D15" s="198">
        <v>0</v>
      </c>
      <c r="E15" s="63">
        <f t="shared" si="0"/>
        <v>0</v>
      </c>
      <c r="F15" s="198">
        <v>27</v>
      </c>
      <c r="G15" s="63">
        <f t="shared" si="1"/>
        <v>4.748981167651347E-3</v>
      </c>
      <c r="H15" s="187" t="s">
        <v>82</v>
      </c>
      <c r="J15" s="13"/>
      <c r="L15" s="294"/>
      <c r="M15" s="294"/>
      <c r="N15" s="294"/>
      <c r="O15" s="294"/>
    </row>
    <row r="16" spans="2:15" ht="15.75" x14ac:dyDescent="0.25">
      <c r="B16" s="55" t="s">
        <v>263</v>
      </c>
      <c r="C16" s="56" t="s">
        <v>566</v>
      </c>
      <c r="D16" s="198">
        <f>D17+D18</f>
        <v>87080</v>
      </c>
      <c r="E16" s="63">
        <f t="shared" si="0"/>
        <v>16.576752190118672</v>
      </c>
      <c r="F16" s="198">
        <f>F17+F18</f>
        <v>92646</v>
      </c>
      <c r="G16" s="63">
        <f t="shared" si="1"/>
        <v>16.295337379934324</v>
      </c>
      <c r="H16" s="187">
        <f t="shared" si="2"/>
        <v>106.39182361047314</v>
      </c>
      <c r="J16" s="13"/>
      <c r="L16" s="294"/>
      <c r="M16" s="294"/>
      <c r="N16" s="294"/>
      <c r="O16" s="294"/>
    </row>
    <row r="17" spans="2:15" ht="15.75" x14ac:dyDescent="0.25">
      <c r="B17" s="55" t="s">
        <v>567</v>
      </c>
      <c r="C17" s="56" t="s">
        <v>568</v>
      </c>
      <c r="D17" s="198">
        <v>1278</v>
      </c>
      <c r="E17" s="63">
        <f t="shared" si="0"/>
        <v>0.24328306498589414</v>
      </c>
      <c r="F17" s="198">
        <v>1442</v>
      </c>
      <c r="G17" s="63">
        <f t="shared" si="1"/>
        <v>0.25363077199086081</v>
      </c>
      <c r="H17" s="187">
        <f t="shared" si="2"/>
        <v>112.83255086071988</v>
      </c>
      <c r="J17" s="13"/>
      <c r="L17" s="294"/>
      <c r="M17" s="294"/>
      <c r="N17" s="294"/>
      <c r="O17" s="294"/>
    </row>
    <row r="18" spans="2:15" ht="31.5" x14ac:dyDescent="0.25">
      <c r="B18" s="55" t="s">
        <v>569</v>
      </c>
      <c r="C18" s="56" t="s">
        <v>570</v>
      </c>
      <c r="D18" s="198">
        <v>85802</v>
      </c>
      <c r="E18" s="63">
        <f t="shared" si="0"/>
        <v>16.333469125132776</v>
      </c>
      <c r="F18" s="198">
        <v>91204</v>
      </c>
      <c r="G18" s="63">
        <f t="shared" si="1"/>
        <v>16.04170660794346</v>
      </c>
      <c r="H18" s="187">
        <f t="shared" si="2"/>
        <v>106.29589053868209</v>
      </c>
      <c r="J18" s="13"/>
      <c r="L18" s="294"/>
      <c r="M18" s="294"/>
      <c r="N18" s="294"/>
      <c r="O18" s="294"/>
    </row>
    <row r="19" spans="2:15" ht="15.75" x14ac:dyDescent="0.25">
      <c r="B19" s="55" t="s">
        <v>264</v>
      </c>
      <c r="C19" s="56" t="s">
        <v>346</v>
      </c>
      <c r="D19" s="198">
        <v>466</v>
      </c>
      <c r="E19" s="63">
        <f t="shared" si="0"/>
        <v>8.8708848422086595E-2</v>
      </c>
      <c r="F19" s="198">
        <v>490</v>
      </c>
      <c r="G19" s="63">
        <f t="shared" si="1"/>
        <v>8.6185213783302225E-2</v>
      </c>
      <c r="H19" s="187">
        <f t="shared" si="2"/>
        <v>105.15021459227468</v>
      </c>
      <c r="J19" s="13"/>
      <c r="L19" s="294"/>
      <c r="M19" s="294"/>
      <c r="N19" s="294"/>
      <c r="O19" s="294"/>
    </row>
    <row r="20" spans="2:15" ht="15.75" x14ac:dyDescent="0.25">
      <c r="B20" s="55" t="s">
        <v>265</v>
      </c>
      <c r="C20" s="56" t="s">
        <v>22</v>
      </c>
      <c r="D20" s="198">
        <v>15262</v>
      </c>
      <c r="E20" s="63">
        <f t="shared" si="0"/>
        <v>2.9053099669911706</v>
      </c>
      <c r="F20" s="198">
        <v>9441</v>
      </c>
      <c r="G20" s="63">
        <f t="shared" si="1"/>
        <v>1.6605604149554209</v>
      </c>
      <c r="H20" s="187">
        <f t="shared" si="2"/>
        <v>61.859520377407939</v>
      </c>
      <c r="J20" s="13"/>
      <c r="L20" s="294"/>
      <c r="M20" s="294"/>
      <c r="N20" s="294"/>
      <c r="O20" s="294"/>
    </row>
    <row r="21" spans="2:15" ht="15.75" customHeight="1" x14ac:dyDescent="0.25">
      <c r="B21" s="359" t="s">
        <v>160</v>
      </c>
      <c r="C21" s="359"/>
      <c r="D21" s="209">
        <f>D9+D8+D10+D15+D16+D19+D20</f>
        <v>525314</v>
      </c>
      <c r="E21" s="193">
        <f>E9+E8+E10+E15+E16+E19+E20</f>
        <v>99.999999999999986</v>
      </c>
      <c r="F21" s="209">
        <f>F9+F8+F10+F15+F16+F19+F20</f>
        <v>568543</v>
      </c>
      <c r="G21" s="193">
        <f>G9+G8+G10+G15+G16+G19+G20</f>
        <v>100</v>
      </c>
      <c r="H21" s="188">
        <f t="shared" si="2"/>
        <v>108.22917340866604</v>
      </c>
      <c r="J21" s="13"/>
      <c r="L21" s="288"/>
      <c r="M21" s="288"/>
      <c r="N21" s="288"/>
      <c r="O21" s="288"/>
    </row>
    <row r="22" spans="2:15" ht="15.75" x14ac:dyDescent="0.25">
      <c r="B22" s="143"/>
      <c r="C22" s="143" t="s">
        <v>161</v>
      </c>
      <c r="D22" s="233"/>
      <c r="E22" s="229"/>
      <c r="F22" s="233"/>
      <c r="G22" s="229"/>
      <c r="H22" s="187"/>
      <c r="L22" s="290"/>
      <c r="M22" s="290"/>
      <c r="N22" s="290"/>
      <c r="O22" s="290"/>
    </row>
    <row r="23" spans="2:15" ht="15.75" x14ac:dyDescent="0.25">
      <c r="B23" s="55" t="s">
        <v>266</v>
      </c>
      <c r="C23" s="56" t="s">
        <v>24</v>
      </c>
      <c r="D23" s="198">
        <v>462941</v>
      </c>
      <c r="E23" s="190">
        <f>D23/D$26%</f>
        <v>88.126530037272943</v>
      </c>
      <c r="F23" s="198">
        <v>496161</v>
      </c>
      <c r="G23" s="190">
        <f>F23/F$26%</f>
        <v>87.268860930483712</v>
      </c>
      <c r="H23" s="187">
        <f>F23/D23%</f>
        <v>107.17586042281846</v>
      </c>
      <c r="L23" s="294"/>
      <c r="M23" s="294"/>
      <c r="N23" s="294"/>
      <c r="O23" s="294"/>
    </row>
    <row r="24" spans="2:15" ht="15.75" x14ac:dyDescent="0.25">
      <c r="B24" s="55" t="s">
        <v>267</v>
      </c>
      <c r="C24" s="56" t="s">
        <v>25</v>
      </c>
      <c r="D24" s="198">
        <v>18430</v>
      </c>
      <c r="E24" s="190">
        <f t="shared" ref="E24:E25" si="3">D24/D$26%</f>
        <v>3.5083778463928237</v>
      </c>
      <c r="F24" s="198">
        <v>13362</v>
      </c>
      <c r="G24" s="190">
        <f t="shared" ref="G24:G26" si="4">F24/F$26%</f>
        <v>2.3502180134132336</v>
      </c>
      <c r="H24" s="187">
        <f t="shared" ref="H24:H27" si="5">F24/D24%</f>
        <v>72.50135648399349</v>
      </c>
      <c r="L24" s="294"/>
      <c r="M24" s="294"/>
      <c r="N24" s="294"/>
      <c r="O24" s="294"/>
    </row>
    <row r="25" spans="2:15" ht="15.75" x14ac:dyDescent="0.25">
      <c r="B25" s="55" t="s">
        <v>268</v>
      </c>
      <c r="C25" s="56" t="s">
        <v>26</v>
      </c>
      <c r="D25" s="198">
        <v>43943</v>
      </c>
      <c r="E25" s="190">
        <f t="shared" si="3"/>
        <v>8.36509211633423</v>
      </c>
      <c r="F25" s="198">
        <v>59020</v>
      </c>
      <c r="G25" s="190">
        <f t="shared" si="4"/>
        <v>10.380921056103055</v>
      </c>
      <c r="H25" s="187">
        <f t="shared" si="5"/>
        <v>134.31035659832054</v>
      </c>
      <c r="L25" s="294"/>
      <c r="M25" s="294"/>
      <c r="N25" s="294"/>
      <c r="O25" s="294"/>
    </row>
    <row r="26" spans="2:15" ht="15.75" x14ac:dyDescent="0.25">
      <c r="B26" s="225"/>
      <c r="C26" s="53" t="s">
        <v>571</v>
      </c>
      <c r="D26" s="209">
        <f>SUM(D23:D25)</f>
        <v>525314</v>
      </c>
      <c r="E26" s="193">
        <f>SUM(E23:E25)</f>
        <v>99.999999999999986</v>
      </c>
      <c r="F26" s="209">
        <f>SUM(F23:F25)</f>
        <v>568543</v>
      </c>
      <c r="G26" s="193">
        <f t="shared" si="4"/>
        <v>100</v>
      </c>
      <c r="H26" s="188">
        <f t="shared" si="5"/>
        <v>108.22917340866604</v>
      </c>
      <c r="L26" s="294"/>
      <c r="M26" s="294"/>
      <c r="N26" s="294"/>
      <c r="O26" s="294"/>
    </row>
    <row r="27" spans="2:15" ht="15.75" x14ac:dyDescent="0.25">
      <c r="B27" s="55" t="s">
        <v>269</v>
      </c>
      <c r="C27" s="56" t="s">
        <v>349</v>
      </c>
      <c r="D27" s="198">
        <v>133645</v>
      </c>
      <c r="E27" s="295"/>
      <c r="F27" s="198">
        <v>154112</v>
      </c>
      <c r="G27" s="295"/>
      <c r="H27" s="187">
        <f t="shared" si="5"/>
        <v>115.31445246735755</v>
      </c>
      <c r="L27" s="288"/>
      <c r="M27" s="288"/>
      <c r="N27" s="288"/>
      <c r="O27" s="288"/>
    </row>
  </sheetData>
  <mergeCells count="3">
    <mergeCell ref="G3:H3"/>
    <mergeCell ref="B4:H4"/>
    <mergeCell ref="B21:C21"/>
  </mergeCells>
  <pageMargins left="0.7" right="0.7" top="0.75" bottom="0.75" header="0.3" footer="0.3"/>
  <pageSetup paperSize="9" orientation="portrait" r:id="rId1"/>
  <ignoredErrors>
    <ignoredError sqref="E10:F10 E16:F16" formula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N19"/>
  <sheetViews>
    <sheetView topLeftCell="A5" workbookViewId="0">
      <selection activeCell="D21" sqref="D21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4" ht="16.5" thickBot="1" x14ac:dyDescent="0.3">
      <c r="B3" s="126"/>
      <c r="C3" s="80"/>
      <c r="D3" s="80"/>
      <c r="E3" s="80"/>
      <c r="F3" s="80"/>
      <c r="G3" s="393" t="s">
        <v>284</v>
      </c>
      <c r="H3" s="393"/>
    </row>
    <row r="4" spans="2:14" ht="24.95" customHeight="1" thickTop="1" x14ac:dyDescent="0.25">
      <c r="B4" s="376" t="s">
        <v>745</v>
      </c>
      <c r="C4" s="376"/>
      <c r="D4" s="376"/>
      <c r="E4" s="376"/>
      <c r="F4" s="376"/>
      <c r="G4" s="376"/>
      <c r="H4" s="376"/>
    </row>
    <row r="5" spans="2:14" ht="31.5" x14ac:dyDescent="0.25">
      <c r="B5" s="53" t="s">
        <v>102</v>
      </c>
      <c r="C5" s="53" t="s">
        <v>58</v>
      </c>
      <c r="D5" s="53" t="s">
        <v>212</v>
      </c>
      <c r="E5" s="53" t="s">
        <v>213</v>
      </c>
      <c r="F5" s="53" t="s">
        <v>214</v>
      </c>
      <c r="G5" s="53" t="s">
        <v>215</v>
      </c>
      <c r="H5" s="53" t="s">
        <v>20</v>
      </c>
    </row>
    <row r="6" spans="2:14" s="33" customFormat="1" ht="12.75" x14ac:dyDescent="0.2">
      <c r="B6" s="51">
        <v>1</v>
      </c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1">
        <v>7</v>
      </c>
    </row>
    <row r="7" spans="2:14" ht="15.75" x14ac:dyDescent="0.25">
      <c r="B7" s="143" t="s">
        <v>259</v>
      </c>
      <c r="C7" s="54" t="s">
        <v>211</v>
      </c>
      <c r="D7" s="143"/>
      <c r="E7" s="143"/>
      <c r="F7" s="143"/>
      <c r="G7" s="143"/>
      <c r="H7" s="143"/>
    </row>
    <row r="8" spans="2:14" ht="15.75" x14ac:dyDescent="0.25">
      <c r="B8" s="55" t="s">
        <v>60</v>
      </c>
      <c r="C8" s="56" t="s">
        <v>225</v>
      </c>
      <c r="D8" s="198">
        <v>73097</v>
      </c>
      <c r="E8" s="198">
        <v>162837</v>
      </c>
      <c r="F8" s="198">
        <v>2238</v>
      </c>
      <c r="G8" s="198">
        <f>D8+E8+F8</f>
        <v>238172</v>
      </c>
      <c r="H8" s="190">
        <f>G8/G13*100</f>
        <v>52.764946841152636</v>
      </c>
      <c r="J8" s="13"/>
      <c r="K8" s="13"/>
      <c r="L8" s="13"/>
      <c r="M8" s="13"/>
      <c r="N8" s="13"/>
    </row>
    <row r="9" spans="2:14" ht="32.25" customHeight="1" x14ac:dyDescent="0.25">
      <c r="B9" s="55" t="s">
        <v>90</v>
      </c>
      <c r="C9" s="86" t="s">
        <v>336</v>
      </c>
      <c r="D9" s="198">
        <v>56689</v>
      </c>
      <c r="E9" s="198">
        <v>106577</v>
      </c>
      <c r="F9" s="198">
        <v>1100</v>
      </c>
      <c r="G9" s="198">
        <f>D9+E9+F9</f>
        <v>164366</v>
      </c>
      <c r="H9" s="190">
        <f>G9/G13*100</f>
        <v>36.413865830126525</v>
      </c>
      <c r="J9" s="13"/>
      <c r="K9" s="13"/>
      <c r="L9" s="13"/>
      <c r="M9" s="13"/>
      <c r="N9" s="13"/>
    </row>
    <row r="10" spans="2:14" ht="15.75" x14ac:dyDescent="0.25">
      <c r="B10" s="55" t="s">
        <v>287</v>
      </c>
      <c r="C10" s="56" t="s">
        <v>335</v>
      </c>
      <c r="D10" s="198">
        <v>19170</v>
      </c>
      <c r="E10" s="198">
        <v>29176</v>
      </c>
      <c r="F10" s="198">
        <v>215</v>
      </c>
      <c r="G10" s="198">
        <f>D10+E10+F10</f>
        <v>48561</v>
      </c>
      <c r="H10" s="190">
        <f>G10/G13*100</f>
        <v>10.758269584809353</v>
      </c>
      <c r="J10" s="13"/>
      <c r="K10" s="13"/>
      <c r="L10" s="13"/>
      <c r="N10" s="13"/>
    </row>
    <row r="11" spans="2:14" ht="15.75" x14ac:dyDescent="0.25">
      <c r="B11" s="55" t="s">
        <v>288</v>
      </c>
      <c r="C11" s="56" t="s">
        <v>226</v>
      </c>
      <c r="D11" s="198">
        <v>64</v>
      </c>
      <c r="E11" s="198">
        <v>94</v>
      </c>
      <c r="F11" s="198">
        <v>1</v>
      </c>
      <c r="G11" s="198">
        <f>D11+E11+F11</f>
        <v>159</v>
      </c>
      <c r="H11" s="190">
        <f>G11/G13*100</f>
        <v>3.5225074936362247E-2</v>
      </c>
    </row>
    <row r="12" spans="2:14" ht="15.75" x14ac:dyDescent="0.25">
      <c r="B12" s="55" t="s">
        <v>289</v>
      </c>
      <c r="C12" s="56" t="s">
        <v>48</v>
      </c>
      <c r="D12" s="198">
        <v>53</v>
      </c>
      <c r="E12" s="198">
        <v>71</v>
      </c>
      <c r="F12" s="198">
        <v>1</v>
      </c>
      <c r="G12" s="198">
        <f>D12+E12+F12</f>
        <v>125</v>
      </c>
      <c r="H12" s="190">
        <f>G12/G13*100</f>
        <v>2.7692668975127552E-2</v>
      </c>
    </row>
    <row r="13" spans="2:14" ht="15.75" x14ac:dyDescent="0.25">
      <c r="B13" s="359" t="s">
        <v>18</v>
      </c>
      <c r="C13" s="359"/>
      <c r="D13" s="209">
        <f>SUM(D8:D12)</f>
        <v>149073</v>
      </c>
      <c r="E13" s="209">
        <f>SUM(E8:E12)</f>
        <v>298755</v>
      </c>
      <c r="F13" s="209">
        <f>SUM(F8:F12)</f>
        <v>3555</v>
      </c>
      <c r="G13" s="209">
        <f>SUM(G8:G12)</f>
        <v>451383</v>
      </c>
      <c r="H13" s="193">
        <f>SUM(H8:H12)</f>
        <v>100</v>
      </c>
      <c r="J13" s="13"/>
      <c r="K13" s="13"/>
      <c r="L13" s="13"/>
      <c r="M13" s="13"/>
      <c r="N13" s="13"/>
    </row>
    <row r="14" spans="2:14" ht="15.75" x14ac:dyDescent="0.25">
      <c r="B14" s="143" t="s">
        <v>260</v>
      </c>
      <c r="C14" s="54" t="s">
        <v>286</v>
      </c>
      <c r="D14" s="233"/>
      <c r="E14" s="233"/>
      <c r="F14" s="233"/>
      <c r="G14" s="233"/>
      <c r="H14" s="143"/>
    </row>
    <row r="15" spans="2:14" ht="15.75" x14ac:dyDescent="0.25">
      <c r="B15" s="55" t="s">
        <v>290</v>
      </c>
      <c r="C15" s="56" t="s">
        <v>120</v>
      </c>
      <c r="D15" s="198">
        <v>135966</v>
      </c>
      <c r="E15" s="198">
        <v>271377</v>
      </c>
      <c r="F15" s="198">
        <v>3259</v>
      </c>
      <c r="G15" s="198">
        <f>D15+E15+F15</f>
        <v>410602</v>
      </c>
      <c r="H15" s="190">
        <f>G15/G19*100</f>
        <v>90.965322132202587</v>
      </c>
      <c r="J15" s="13"/>
      <c r="K15" s="13"/>
      <c r="L15" s="13"/>
      <c r="M15" s="13"/>
      <c r="N15" s="13"/>
    </row>
    <row r="16" spans="2:14" ht="15.75" x14ac:dyDescent="0.25">
      <c r="B16" s="55" t="s">
        <v>291</v>
      </c>
      <c r="C16" s="56" t="s">
        <v>216</v>
      </c>
      <c r="D16" s="198">
        <v>5178</v>
      </c>
      <c r="E16" s="198">
        <v>10124</v>
      </c>
      <c r="F16" s="198">
        <v>117</v>
      </c>
      <c r="G16" s="198">
        <f>D16+E16+F16</f>
        <v>15419</v>
      </c>
      <c r="H16" s="190">
        <f>G16/G19*100</f>
        <v>3.4159461034199339</v>
      </c>
      <c r="J16" s="13"/>
      <c r="K16" s="13"/>
      <c r="L16" s="13"/>
      <c r="N16" s="13"/>
    </row>
    <row r="17" spans="2:14" ht="15.75" x14ac:dyDescent="0.25">
      <c r="B17" s="55" t="s">
        <v>292</v>
      </c>
      <c r="C17" s="56" t="s">
        <v>217</v>
      </c>
      <c r="D17" s="198">
        <v>7123</v>
      </c>
      <c r="E17" s="198">
        <v>15747</v>
      </c>
      <c r="F17" s="198">
        <v>171</v>
      </c>
      <c r="G17" s="198">
        <f>D17+E17+F17</f>
        <v>23041</v>
      </c>
      <c r="H17" s="190">
        <f>G17/G19*100</f>
        <v>5.1045342868473114</v>
      </c>
      <c r="J17" s="13"/>
      <c r="K17" s="13"/>
      <c r="L17" s="13"/>
      <c r="N17" s="13"/>
    </row>
    <row r="18" spans="2:14" ht="15.75" x14ac:dyDescent="0.25">
      <c r="B18" s="55" t="s">
        <v>293</v>
      </c>
      <c r="C18" s="56" t="s">
        <v>218</v>
      </c>
      <c r="D18" s="198">
        <v>806</v>
      </c>
      <c r="E18" s="198">
        <v>1507</v>
      </c>
      <c r="F18" s="198">
        <v>8</v>
      </c>
      <c r="G18" s="198">
        <f>D18+E18+F18</f>
        <v>2321</v>
      </c>
      <c r="H18" s="190">
        <f>G18/G19*100</f>
        <v>0.51419747753016831</v>
      </c>
      <c r="J18" s="13"/>
      <c r="L18" s="13"/>
      <c r="N18" s="13"/>
    </row>
    <row r="19" spans="2:14" ht="15.75" x14ac:dyDescent="0.25">
      <c r="B19" s="359" t="s">
        <v>18</v>
      </c>
      <c r="C19" s="359"/>
      <c r="D19" s="209">
        <f>SUM(D15:D18)</f>
        <v>149073</v>
      </c>
      <c r="E19" s="209">
        <f>SUM(E15:E18)</f>
        <v>298755</v>
      </c>
      <c r="F19" s="209">
        <f>SUM(F15:F18)</f>
        <v>3555</v>
      </c>
      <c r="G19" s="209">
        <f>SUM(G15:G18)</f>
        <v>451383</v>
      </c>
      <c r="H19" s="193">
        <f>SUM(H15:H18)</f>
        <v>100</v>
      </c>
      <c r="J19" s="13"/>
      <c r="K19" s="13"/>
      <c r="L19" s="13"/>
      <c r="M19" s="13"/>
      <c r="N19" s="13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>
      <selection activeCell="F15" sqref="F1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10"/>
      <c r="C3" s="247"/>
      <c r="D3" s="210"/>
      <c r="E3" s="210"/>
      <c r="F3" s="248"/>
      <c r="G3" s="210"/>
      <c r="H3" s="210"/>
      <c r="I3" s="210"/>
      <c r="J3" s="210"/>
      <c r="K3" s="210"/>
      <c r="L3" s="210"/>
      <c r="M3" s="177" t="s">
        <v>284</v>
      </c>
    </row>
    <row r="4" spans="2:13" ht="24.95" customHeight="1" thickTop="1" x14ac:dyDescent="0.25">
      <c r="B4" s="376" t="s">
        <v>746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2:13" ht="15.75" x14ac:dyDescent="0.25">
      <c r="B5" s="394" t="s">
        <v>102</v>
      </c>
      <c r="C5" s="235"/>
      <c r="D5" s="394" t="s">
        <v>294</v>
      </c>
      <c r="E5" s="394" t="s">
        <v>295</v>
      </c>
      <c r="F5" s="394" t="s">
        <v>296</v>
      </c>
      <c r="G5" s="394" t="s">
        <v>297</v>
      </c>
      <c r="H5" s="394" t="s">
        <v>298</v>
      </c>
      <c r="I5" s="394" t="s">
        <v>299</v>
      </c>
      <c r="J5" s="394" t="s">
        <v>300</v>
      </c>
      <c r="K5" s="394"/>
      <c r="L5" s="394"/>
      <c r="M5" s="394"/>
    </row>
    <row r="6" spans="2:13" ht="63" x14ac:dyDescent="0.25">
      <c r="B6" s="394"/>
      <c r="C6" s="235" t="s">
        <v>301</v>
      </c>
      <c r="D6" s="394"/>
      <c r="E6" s="394"/>
      <c r="F6" s="394"/>
      <c r="G6" s="394"/>
      <c r="H6" s="394"/>
      <c r="I6" s="394"/>
      <c r="J6" s="235" t="s">
        <v>302</v>
      </c>
      <c r="K6" s="235" t="s">
        <v>304</v>
      </c>
      <c r="L6" s="235" t="s">
        <v>337</v>
      </c>
      <c r="M6" s="235" t="s">
        <v>303</v>
      </c>
    </row>
    <row r="7" spans="2:13" x14ac:dyDescent="0.25">
      <c r="B7" s="238">
        <v>1</v>
      </c>
      <c r="C7" s="237">
        <v>2</v>
      </c>
      <c r="D7" s="238">
        <v>3</v>
      </c>
      <c r="E7" s="238">
        <v>4</v>
      </c>
      <c r="F7" s="238">
        <v>5</v>
      </c>
      <c r="G7" s="238">
        <v>6</v>
      </c>
      <c r="H7" s="238">
        <v>7</v>
      </c>
      <c r="I7" s="238">
        <v>8</v>
      </c>
      <c r="J7" s="238" t="s">
        <v>472</v>
      </c>
      <c r="K7" s="238" t="s">
        <v>471</v>
      </c>
      <c r="L7" s="238">
        <v>11</v>
      </c>
      <c r="M7" s="238" t="s">
        <v>338</v>
      </c>
    </row>
    <row r="8" spans="2:13" ht="15.75" x14ac:dyDescent="0.25">
      <c r="B8" s="246" t="s">
        <v>259</v>
      </c>
      <c r="C8" s="239" t="s">
        <v>221</v>
      </c>
      <c r="D8" s="268">
        <v>5.0000000000000001E-3</v>
      </c>
      <c r="E8" s="268">
        <v>5.0000000000000001E-3</v>
      </c>
      <c r="F8" s="240">
        <v>447231</v>
      </c>
      <c r="G8" s="240">
        <v>200</v>
      </c>
      <c r="H8" s="240">
        <v>66119</v>
      </c>
      <c r="I8" s="240">
        <v>63</v>
      </c>
      <c r="J8" s="240">
        <f>H8*D8</f>
        <v>330.59500000000003</v>
      </c>
      <c r="K8" s="240">
        <f>I8*E8</f>
        <v>0.315</v>
      </c>
      <c r="L8" s="240">
        <v>4112</v>
      </c>
      <c r="M8" s="240">
        <f>J8+K8+L8</f>
        <v>4442.91</v>
      </c>
    </row>
    <row r="9" spans="2:13" ht="15.75" x14ac:dyDescent="0.25">
      <c r="B9" s="246" t="s">
        <v>260</v>
      </c>
      <c r="C9" s="239" t="s">
        <v>222</v>
      </c>
      <c r="D9" s="245">
        <v>0.1</v>
      </c>
      <c r="E9" s="245">
        <v>0.1</v>
      </c>
      <c r="F9" s="240">
        <v>2978</v>
      </c>
      <c r="G9" s="240">
        <v>0</v>
      </c>
      <c r="H9" s="240">
        <v>787</v>
      </c>
      <c r="I9" s="240">
        <v>0</v>
      </c>
      <c r="J9" s="240">
        <f t="shared" ref="J9:K12" si="0">H9*D9</f>
        <v>78.7</v>
      </c>
      <c r="K9" s="240">
        <f t="shared" si="0"/>
        <v>0</v>
      </c>
      <c r="L9" s="240">
        <v>70</v>
      </c>
      <c r="M9" s="240">
        <f t="shared" ref="M9:M12" si="1">J9+K9+L9</f>
        <v>148.69999999999999</v>
      </c>
    </row>
    <row r="10" spans="2:13" ht="15.75" x14ac:dyDescent="0.25">
      <c r="B10" s="246" t="s">
        <v>261</v>
      </c>
      <c r="C10" s="239" t="s">
        <v>223</v>
      </c>
      <c r="D10" s="245">
        <v>0.5</v>
      </c>
      <c r="E10" s="245">
        <v>0.5</v>
      </c>
      <c r="F10" s="240">
        <v>486</v>
      </c>
      <c r="G10" s="240">
        <v>0</v>
      </c>
      <c r="H10" s="240">
        <v>173</v>
      </c>
      <c r="I10" s="240">
        <v>0</v>
      </c>
      <c r="J10" s="240">
        <f>H10*D10-0.1</f>
        <v>86.4</v>
      </c>
      <c r="K10" s="240">
        <f t="shared" si="0"/>
        <v>0</v>
      </c>
      <c r="L10" s="240">
        <v>20</v>
      </c>
      <c r="M10" s="240">
        <f t="shared" si="1"/>
        <v>106.4</v>
      </c>
    </row>
    <row r="11" spans="2:13" ht="15.75" x14ac:dyDescent="0.25">
      <c r="B11" s="246" t="s">
        <v>262</v>
      </c>
      <c r="C11" s="239" t="s">
        <v>208</v>
      </c>
      <c r="D11" s="245">
        <v>1</v>
      </c>
      <c r="E11" s="245">
        <v>0.75</v>
      </c>
      <c r="F11" s="240">
        <v>404</v>
      </c>
      <c r="G11" s="240">
        <v>0</v>
      </c>
      <c r="H11" s="240">
        <v>404</v>
      </c>
      <c r="I11" s="240">
        <v>0</v>
      </c>
      <c r="J11" s="240">
        <f t="shared" si="0"/>
        <v>404</v>
      </c>
      <c r="K11" s="240">
        <f t="shared" si="0"/>
        <v>0</v>
      </c>
      <c r="L11" s="240">
        <v>0</v>
      </c>
      <c r="M11" s="240">
        <f t="shared" si="1"/>
        <v>404</v>
      </c>
    </row>
    <row r="12" spans="2:13" ht="15.75" x14ac:dyDescent="0.25">
      <c r="B12" s="246" t="s">
        <v>263</v>
      </c>
      <c r="C12" s="239" t="s">
        <v>224</v>
      </c>
      <c r="D12" s="245">
        <v>1</v>
      </c>
      <c r="E12" s="245">
        <v>1</v>
      </c>
      <c r="F12" s="240">
        <v>84</v>
      </c>
      <c r="G12" s="240">
        <v>0</v>
      </c>
      <c r="H12" s="240">
        <v>84</v>
      </c>
      <c r="I12" s="240">
        <v>0</v>
      </c>
      <c r="J12" s="240">
        <f t="shared" si="0"/>
        <v>84</v>
      </c>
      <c r="K12" s="240">
        <f t="shared" si="0"/>
        <v>0</v>
      </c>
      <c r="L12" s="240">
        <v>0</v>
      </c>
      <c r="M12" s="240">
        <f t="shared" si="1"/>
        <v>84</v>
      </c>
    </row>
    <row r="13" spans="2:13" ht="15.75" x14ac:dyDescent="0.25">
      <c r="B13" s="394" t="s">
        <v>18</v>
      </c>
      <c r="C13" s="394"/>
      <c r="D13" s="394"/>
      <c r="E13" s="394"/>
      <c r="F13" s="243">
        <f>SUM(F8:F12)</f>
        <v>451183</v>
      </c>
      <c r="G13" s="243">
        <f>SUM(G8:G12)</f>
        <v>200</v>
      </c>
      <c r="H13" s="243">
        <f t="shared" ref="H13:K13" si="2">SUM(H8:H12)</f>
        <v>67567</v>
      </c>
      <c r="I13" s="243">
        <f t="shared" si="2"/>
        <v>63</v>
      </c>
      <c r="J13" s="243">
        <f>SUM(J8:J12)</f>
        <v>983.69500000000005</v>
      </c>
      <c r="K13" s="243">
        <f t="shared" si="2"/>
        <v>0.315</v>
      </c>
      <c r="L13" s="243">
        <f>SUM(L8:L12)</f>
        <v>4202</v>
      </c>
      <c r="M13" s="243">
        <f>J13+K13+L13</f>
        <v>5186.01</v>
      </c>
    </row>
    <row r="16" spans="2:13" x14ac:dyDescent="0.25">
      <c r="F16" s="13"/>
      <c r="G16" s="13"/>
      <c r="H16" s="13"/>
      <c r="M16" s="13"/>
    </row>
    <row r="17" spans="6:13" x14ac:dyDescent="0.25">
      <c r="F17" s="314"/>
      <c r="G17" s="315"/>
      <c r="H17" s="314"/>
      <c r="I17" s="315"/>
      <c r="J17" s="315"/>
      <c r="K17" s="315"/>
      <c r="L17" s="314"/>
      <c r="M17" s="314"/>
    </row>
    <row r="18" spans="6:13" x14ac:dyDescent="0.25">
      <c r="F18" s="314"/>
      <c r="G18" s="316"/>
      <c r="H18" s="316"/>
      <c r="I18" s="316"/>
      <c r="J18" s="316"/>
      <c r="K18" s="316"/>
      <c r="L18" s="316"/>
      <c r="M18" s="316"/>
    </row>
    <row r="19" spans="6:13" x14ac:dyDescent="0.25">
      <c r="F19" s="315"/>
      <c r="G19" s="316"/>
      <c r="H19" s="316"/>
      <c r="I19" s="316"/>
      <c r="J19" s="316"/>
      <c r="K19" s="316"/>
      <c r="L19" s="316"/>
      <c r="M19" s="316"/>
    </row>
    <row r="20" spans="6:13" x14ac:dyDescent="0.25">
      <c r="F20" s="315"/>
      <c r="G20" s="316"/>
      <c r="H20" s="316"/>
      <c r="I20" s="316"/>
      <c r="J20" s="316"/>
      <c r="K20" s="316"/>
      <c r="L20" s="316"/>
      <c r="M20" s="316"/>
    </row>
    <row r="21" spans="6:13" x14ac:dyDescent="0.25">
      <c r="F21" s="315"/>
      <c r="G21" s="316"/>
      <c r="H21" s="316"/>
      <c r="I21" s="316"/>
      <c r="J21" s="316"/>
      <c r="K21" s="316"/>
      <c r="L21" s="316"/>
      <c r="M21" s="316"/>
    </row>
    <row r="22" spans="6:13" x14ac:dyDescent="0.25">
      <c r="F22" s="314"/>
      <c r="G22" s="315"/>
      <c r="H22" s="314"/>
      <c r="I22" s="315"/>
      <c r="J22" s="315"/>
      <c r="K22" s="315"/>
      <c r="L22" s="314"/>
      <c r="M22" s="314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 G13:L13" formulaRange="1"/>
    <ignoredError sqref="J10" formula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5"/>
  <sheetViews>
    <sheetView workbookViewId="0">
      <selection activeCell="I8" sqref="I8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69"/>
      <c r="C3" s="269"/>
      <c r="D3" s="269"/>
      <c r="E3" s="269"/>
      <c r="F3" s="269"/>
      <c r="G3" s="177" t="s">
        <v>284</v>
      </c>
    </row>
    <row r="4" spans="2:7" ht="24.95" customHeight="1" thickTop="1" x14ac:dyDescent="0.25">
      <c r="B4" s="368" t="s">
        <v>747</v>
      </c>
      <c r="C4" s="368"/>
      <c r="D4" s="368"/>
      <c r="E4" s="368"/>
      <c r="F4" s="368"/>
      <c r="G4" s="368"/>
    </row>
    <row r="5" spans="2:7" ht="15.75" x14ac:dyDescent="0.25">
      <c r="B5" s="369" t="s">
        <v>102</v>
      </c>
      <c r="C5" s="366" t="s">
        <v>114</v>
      </c>
      <c r="D5" s="366" t="s">
        <v>781</v>
      </c>
      <c r="E5" s="366"/>
      <c r="F5" s="366" t="s">
        <v>782</v>
      </c>
      <c r="G5" s="366"/>
    </row>
    <row r="6" spans="2:7" ht="31.5" x14ac:dyDescent="0.25">
      <c r="B6" s="369"/>
      <c r="C6" s="366"/>
      <c r="D6" s="87" t="s">
        <v>121</v>
      </c>
      <c r="E6" s="87" t="s">
        <v>473</v>
      </c>
      <c r="F6" s="87" t="s">
        <v>122</v>
      </c>
      <c r="G6" s="87" t="s">
        <v>474</v>
      </c>
    </row>
    <row r="7" spans="2:7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</row>
    <row r="8" spans="2:7" ht="15.75" x14ac:dyDescent="0.25">
      <c r="B8" s="163" t="s">
        <v>259</v>
      </c>
      <c r="C8" s="102" t="s">
        <v>126</v>
      </c>
      <c r="D8" s="92">
        <v>7537</v>
      </c>
      <c r="E8" s="104">
        <v>3</v>
      </c>
      <c r="F8" s="92">
        <v>8798</v>
      </c>
      <c r="G8" s="104">
        <v>4</v>
      </c>
    </row>
    <row r="9" spans="2:7" ht="15.75" x14ac:dyDescent="0.25">
      <c r="B9" s="163" t="s">
        <v>260</v>
      </c>
      <c r="C9" s="102" t="s">
        <v>125</v>
      </c>
      <c r="D9" s="92">
        <v>995</v>
      </c>
      <c r="E9" s="104">
        <v>1</v>
      </c>
      <c r="F9" s="92">
        <v>0</v>
      </c>
      <c r="G9" s="104">
        <v>0</v>
      </c>
    </row>
    <row r="10" spans="2:7" ht="15.75" x14ac:dyDescent="0.25">
      <c r="B10" s="366" t="s">
        <v>18</v>
      </c>
      <c r="C10" s="366"/>
      <c r="D10" s="95">
        <f>D8-D9</f>
        <v>6542</v>
      </c>
      <c r="E10" s="87">
        <f>E8+E9</f>
        <v>4</v>
      </c>
      <c r="F10" s="95">
        <f>F8-F9</f>
        <v>8798</v>
      </c>
      <c r="G10" s="87">
        <f t="shared" ref="G10" si="0">G8+G9</f>
        <v>4</v>
      </c>
    </row>
    <row r="13" spans="2:7" x14ac:dyDescent="0.25">
      <c r="D13" s="13"/>
      <c r="F13" s="13"/>
    </row>
    <row r="15" spans="2:7" x14ac:dyDescent="0.25">
      <c r="D15" s="13"/>
      <c r="F15" s="13"/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K11"/>
  <sheetViews>
    <sheetView workbookViewId="0">
      <selection activeCell="I21" sqref="I21"/>
    </sheetView>
  </sheetViews>
  <sheetFormatPr defaultColWidth="9.140625"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6" width="14.140625" style="2" customWidth="1"/>
    <col min="7" max="7" width="9.140625" style="2"/>
    <col min="8" max="8" width="13.140625" style="2" customWidth="1"/>
    <col min="9" max="9" width="14.28515625" style="2" customWidth="1"/>
    <col min="10" max="16384" width="9.140625" style="2"/>
  </cols>
  <sheetData>
    <row r="2" spans="2:11" x14ac:dyDescent="0.25">
      <c r="K2" s="70"/>
    </row>
    <row r="3" spans="2:11" ht="16.5" thickBot="1" x14ac:dyDescent="0.3">
      <c r="B3" s="68"/>
      <c r="C3" s="68"/>
      <c r="D3" s="68"/>
      <c r="E3" s="68"/>
      <c r="F3" s="68"/>
      <c r="G3" s="68"/>
      <c r="H3" s="68"/>
      <c r="I3" s="69" t="s">
        <v>396</v>
      </c>
    </row>
    <row r="4" spans="2:11" ht="24.95" customHeight="1" thickTop="1" x14ac:dyDescent="0.25">
      <c r="B4" s="358" t="s">
        <v>499</v>
      </c>
      <c r="C4" s="358"/>
      <c r="D4" s="358"/>
      <c r="E4" s="358"/>
      <c r="F4" s="358"/>
      <c r="G4" s="358"/>
      <c r="H4" s="358"/>
      <c r="I4" s="358"/>
    </row>
    <row r="5" spans="2:11" x14ac:dyDescent="0.25">
      <c r="B5" s="359" t="s">
        <v>102</v>
      </c>
      <c r="C5" s="359" t="s">
        <v>0</v>
      </c>
      <c r="D5" s="359" t="s">
        <v>632</v>
      </c>
      <c r="E5" s="359"/>
      <c r="F5" s="359"/>
      <c r="G5" s="359" t="s">
        <v>778</v>
      </c>
      <c r="H5" s="359"/>
      <c r="I5" s="359"/>
    </row>
    <row r="6" spans="2:11" ht="36.75" customHeight="1" x14ac:dyDescent="0.25">
      <c r="B6" s="359"/>
      <c r="C6" s="359"/>
      <c r="D6" s="53" t="s">
        <v>27</v>
      </c>
      <c r="E6" s="53" t="s">
        <v>395</v>
      </c>
      <c r="F6" s="53" t="s">
        <v>633</v>
      </c>
      <c r="G6" s="53" t="s">
        <v>27</v>
      </c>
      <c r="H6" s="53" t="s">
        <v>395</v>
      </c>
      <c r="I6" s="53" t="s">
        <v>633</v>
      </c>
    </row>
    <row r="7" spans="2:11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  <c r="I7" s="51">
        <v>8</v>
      </c>
    </row>
    <row r="8" spans="2:11" x14ac:dyDescent="0.25">
      <c r="B8" s="55" t="s">
        <v>259</v>
      </c>
      <c r="C8" s="56" t="s">
        <v>398</v>
      </c>
      <c r="D8" s="55">
        <v>1</v>
      </c>
      <c r="E8" s="61">
        <v>3.4963758647377072</v>
      </c>
      <c r="F8" s="61">
        <v>3.8469595347575609</v>
      </c>
      <c r="G8" s="55">
        <v>1</v>
      </c>
      <c r="H8" s="61">
        <v>3.9391191093849023</v>
      </c>
      <c r="I8" s="61">
        <v>4</v>
      </c>
    </row>
    <row r="9" spans="2:11" ht="31.5" x14ac:dyDescent="0.25">
      <c r="B9" s="55" t="s">
        <v>260</v>
      </c>
      <c r="C9" s="86" t="s">
        <v>397</v>
      </c>
      <c r="D9" s="55">
        <v>3</v>
      </c>
      <c r="E9" s="61">
        <v>13</v>
      </c>
      <c r="F9" s="61">
        <v>13.1</v>
      </c>
      <c r="G9" s="55">
        <v>3</v>
      </c>
      <c r="H9" s="61">
        <v>12.4</v>
      </c>
      <c r="I9" s="61">
        <v>12.9</v>
      </c>
    </row>
    <row r="10" spans="2:11" x14ac:dyDescent="0.25">
      <c r="B10" s="55" t="s">
        <v>261</v>
      </c>
      <c r="C10" s="56" t="s">
        <v>399</v>
      </c>
      <c r="D10" s="55">
        <v>9</v>
      </c>
      <c r="E10" s="61">
        <v>83.5</v>
      </c>
      <c r="F10" s="61">
        <v>83.1</v>
      </c>
      <c r="G10" s="55">
        <v>9</v>
      </c>
      <c r="H10" s="61">
        <v>83.7149853113727</v>
      </c>
      <c r="I10" s="61">
        <v>83.1</v>
      </c>
    </row>
    <row r="11" spans="2:11" ht="21.75" customHeight="1" x14ac:dyDescent="0.25">
      <c r="B11" s="359" t="s">
        <v>18</v>
      </c>
      <c r="C11" s="359"/>
      <c r="D11" s="53">
        <f>SUM(D8:D10)</f>
        <v>13</v>
      </c>
      <c r="E11" s="188">
        <f>SUM(E8:E10)</f>
        <v>99.996375864737701</v>
      </c>
      <c r="F11" s="188">
        <f>SUM(F8:F10)</f>
        <v>100.04695953475755</v>
      </c>
      <c r="G11" s="53">
        <f t="shared" ref="G11:H11" si="0">SUM(G8:G10)</f>
        <v>13</v>
      </c>
      <c r="H11" s="62">
        <f t="shared" si="0"/>
        <v>100.0541044207576</v>
      </c>
      <c r="I11" s="62">
        <f>SUM(I8:I10)</f>
        <v>100</v>
      </c>
    </row>
  </sheetData>
  <mergeCells count="6">
    <mergeCell ref="B4:I4"/>
    <mergeCell ref="B11:C11"/>
    <mergeCell ref="B5:B6"/>
    <mergeCell ref="D5:F5"/>
    <mergeCell ref="G5:I5"/>
    <mergeCell ref="C5:C6"/>
  </mergeCells>
  <pageMargins left="0.7" right="0.7" top="0.75" bottom="0.75" header="0.3" footer="0.3"/>
  <pageSetup orientation="portrait" r:id="rId1"/>
  <ignoredErrors>
    <ignoredError sqref="G11:I11 D11:F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M20"/>
  <sheetViews>
    <sheetView topLeftCell="A3" workbookViewId="0">
      <selection activeCell="J9" sqref="J9"/>
    </sheetView>
  </sheetViews>
  <sheetFormatPr defaultColWidth="9.140625"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3" ht="16.5" thickBot="1" x14ac:dyDescent="0.3">
      <c r="B3" s="210"/>
      <c r="C3" s="210"/>
      <c r="D3" s="210"/>
      <c r="E3" s="210"/>
      <c r="F3" s="210"/>
      <c r="G3" s="210"/>
      <c r="H3" s="177" t="s">
        <v>285</v>
      </c>
      <c r="K3" s="28"/>
    </row>
    <row r="4" spans="2:13" ht="24.95" customHeight="1" thickTop="1" x14ac:dyDescent="0.25">
      <c r="B4" s="376" t="s">
        <v>752</v>
      </c>
      <c r="C4" s="376"/>
      <c r="D4" s="376"/>
      <c r="E4" s="376"/>
      <c r="F4" s="376"/>
      <c r="G4" s="376"/>
      <c r="H4" s="376"/>
    </row>
    <row r="5" spans="2:13" x14ac:dyDescent="0.25">
      <c r="B5" s="394" t="s">
        <v>102</v>
      </c>
      <c r="C5" s="394" t="s">
        <v>128</v>
      </c>
      <c r="D5" s="396" t="s">
        <v>781</v>
      </c>
      <c r="E5" s="396"/>
      <c r="F5" s="396" t="s">
        <v>782</v>
      </c>
      <c r="G5" s="396"/>
      <c r="H5" s="236" t="s">
        <v>1</v>
      </c>
    </row>
    <row r="6" spans="2:13" x14ac:dyDescent="0.25">
      <c r="B6" s="394"/>
      <c r="C6" s="394"/>
      <c r="D6" s="236" t="s">
        <v>2</v>
      </c>
      <c r="E6" s="235" t="s">
        <v>20</v>
      </c>
      <c r="F6" s="236" t="s">
        <v>2</v>
      </c>
      <c r="G6" s="235" t="s">
        <v>20</v>
      </c>
      <c r="H6" s="236" t="s">
        <v>351</v>
      </c>
    </row>
    <row r="7" spans="2:13" x14ac:dyDescent="0.25">
      <c r="B7" s="237">
        <v>1</v>
      </c>
      <c r="C7" s="238">
        <v>2</v>
      </c>
      <c r="D7" s="238">
        <v>3</v>
      </c>
      <c r="E7" s="238">
        <v>4</v>
      </c>
      <c r="F7" s="238">
        <v>5</v>
      </c>
      <c r="G7" s="238">
        <v>6</v>
      </c>
      <c r="H7" s="238">
        <v>7</v>
      </c>
    </row>
    <row r="8" spans="2:13" x14ac:dyDescent="0.25">
      <c r="B8" s="251" t="s">
        <v>259</v>
      </c>
      <c r="C8" s="249" t="s">
        <v>305</v>
      </c>
      <c r="D8" s="250"/>
      <c r="E8" s="234"/>
      <c r="F8" s="234"/>
      <c r="G8" s="234"/>
      <c r="H8" s="252"/>
    </row>
    <row r="9" spans="2:13" x14ac:dyDescent="0.25">
      <c r="B9" s="253" t="s">
        <v>60</v>
      </c>
      <c r="C9" s="234" t="s">
        <v>228</v>
      </c>
      <c r="D9" s="240">
        <v>87</v>
      </c>
      <c r="E9" s="241">
        <f>D9/D20*100</f>
        <v>0.14020724887592464</v>
      </c>
      <c r="F9" s="240">
        <v>59</v>
      </c>
      <c r="G9" s="241">
        <f>F9/F20*100</f>
        <v>8.3908127711014718E-2</v>
      </c>
      <c r="H9" s="242">
        <f>F9/D9*100</f>
        <v>67.81609195402298</v>
      </c>
      <c r="J9" s="40"/>
      <c r="K9" s="40"/>
      <c r="M9" s="42"/>
    </row>
    <row r="10" spans="2:13" x14ac:dyDescent="0.25">
      <c r="B10" s="253" t="s">
        <v>90</v>
      </c>
      <c r="C10" s="234" t="s">
        <v>227</v>
      </c>
      <c r="D10" s="240">
        <v>25055</v>
      </c>
      <c r="E10" s="241">
        <f>D10/D20*100</f>
        <v>40.378076098693008</v>
      </c>
      <c r="F10" s="240">
        <v>28669</v>
      </c>
      <c r="G10" s="241">
        <f>F10/F20*100</f>
        <v>40.772239209272563</v>
      </c>
      <c r="H10" s="242">
        <f>F10/D10*100</f>
        <v>114.4242666134504</v>
      </c>
      <c r="J10" s="40"/>
      <c r="K10" s="40"/>
      <c r="M10" s="42"/>
    </row>
    <row r="11" spans="2:13" x14ac:dyDescent="0.25">
      <c r="B11" s="253" t="s">
        <v>287</v>
      </c>
      <c r="C11" s="234" t="s">
        <v>229</v>
      </c>
      <c r="D11" s="240">
        <v>3313</v>
      </c>
      <c r="E11" s="241">
        <f>D11/D20*100</f>
        <v>5.3391565002981416</v>
      </c>
      <c r="F11" s="240">
        <v>4199</v>
      </c>
      <c r="G11" s="241">
        <f>F11/F20*100</f>
        <v>5.9716987840432338</v>
      </c>
      <c r="H11" s="242">
        <f>F11/D11*100</f>
        <v>126.74313311198308</v>
      </c>
      <c r="J11" s="40"/>
      <c r="K11" s="40"/>
      <c r="M11" s="42"/>
    </row>
    <row r="12" spans="2:13" x14ac:dyDescent="0.25">
      <c r="B12" s="395" t="s">
        <v>748</v>
      </c>
      <c r="C12" s="395"/>
      <c r="D12" s="243">
        <f>SUM(D9:D11)</f>
        <v>28455</v>
      </c>
      <c r="E12" s="254">
        <f>D12/D20*100</f>
        <v>45.857439847867077</v>
      </c>
      <c r="F12" s="243">
        <f>SUM(F9:F11)</f>
        <v>32927</v>
      </c>
      <c r="G12" s="254">
        <f>F12/F20*100</f>
        <v>46.827846121026809</v>
      </c>
      <c r="H12" s="244">
        <f>F12/D12*100</f>
        <v>115.71604287471446</v>
      </c>
      <c r="J12" s="40"/>
      <c r="K12" s="40"/>
    </row>
    <row r="13" spans="2:13" x14ac:dyDescent="0.25">
      <c r="B13" s="251" t="s">
        <v>260</v>
      </c>
      <c r="C13" s="249" t="s">
        <v>306</v>
      </c>
      <c r="D13" s="250"/>
      <c r="E13" s="241"/>
      <c r="F13" s="250"/>
      <c r="G13" s="241"/>
      <c r="H13" s="242"/>
      <c r="J13" s="40"/>
      <c r="K13" s="40"/>
      <c r="M13" s="42"/>
    </row>
    <row r="14" spans="2:13" x14ac:dyDescent="0.25">
      <c r="B14" s="239" t="s">
        <v>290</v>
      </c>
      <c r="C14" s="234" t="s">
        <v>230</v>
      </c>
      <c r="D14" s="240">
        <v>25875</v>
      </c>
      <c r="E14" s="241">
        <f>D14/D20*100</f>
        <v>41.699569708787934</v>
      </c>
      <c r="F14" s="240">
        <v>29145</v>
      </c>
      <c r="G14" s="241">
        <f>F14/F20*100</f>
        <v>41.449192917585151</v>
      </c>
      <c r="H14" s="242">
        <f t="shared" ref="H14:H20" si="0">F14/D14*100</f>
        <v>112.6376811594203</v>
      </c>
      <c r="J14" s="40"/>
      <c r="K14" s="40"/>
    </row>
    <row r="15" spans="2:13" x14ac:dyDescent="0.25">
      <c r="B15" s="239" t="s">
        <v>291</v>
      </c>
      <c r="C15" s="234" t="s">
        <v>231</v>
      </c>
      <c r="D15" s="250">
        <v>1</v>
      </c>
      <c r="E15" s="241">
        <f>D15/D20*100</f>
        <v>1.61157757328649E-3</v>
      </c>
      <c r="F15" s="250">
        <v>1</v>
      </c>
      <c r="G15" s="241">
        <f>F15/F20*100</f>
        <v>1.4221716561188934E-3</v>
      </c>
      <c r="H15" s="242">
        <f t="shared" si="0"/>
        <v>100</v>
      </c>
      <c r="J15" s="40"/>
      <c r="K15" s="40"/>
    </row>
    <row r="16" spans="2:13" x14ac:dyDescent="0.25">
      <c r="B16" s="239" t="s">
        <v>292</v>
      </c>
      <c r="C16" s="234" t="s">
        <v>749</v>
      </c>
      <c r="D16" s="240">
        <v>0</v>
      </c>
      <c r="E16" s="241">
        <f>D16/D20*100</f>
        <v>0</v>
      </c>
      <c r="F16" s="250">
        <v>319</v>
      </c>
      <c r="G16" s="241">
        <f>F16/F20*100</f>
        <v>0.4536727583019271</v>
      </c>
      <c r="H16" s="242" t="s">
        <v>82</v>
      </c>
      <c r="J16" s="40"/>
      <c r="K16" s="40"/>
      <c r="M16" s="42"/>
    </row>
    <row r="17" spans="2:13" x14ac:dyDescent="0.25">
      <c r="B17" s="239" t="s">
        <v>293</v>
      </c>
      <c r="C17" s="234" t="s">
        <v>232</v>
      </c>
      <c r="D17" s="240">
        <v>7720</v>
      </c>
      <c r="E17" s="241">
        <f>D17/D20*100</f>
        <v>12.441378865771705</v>
      </c>
      <c r="F17" s="240">
        <v>7770</v>
      </c>
      <c r="G17" s="241">
        <f>F17/F20*100+0.1</f>
        <v>11.150273768043803</v>
      </c>
      <c r="H17" s="242">
        <f t="shared" si="0"/>
        <v>100.64766839378238</v>
      </c>
      <c r="J17" s="40"/>
      <c r="K17" s="40"/>
      <c r="M17" s="42"/>
    </row>
    <row r="18" spans="2:13" x14ac:dyDescent="0.25">
      <c r="B18" s="395" t="s">
        <v>750</v>
      </c>
      <c r="C18" s="395"/>
      <c r="D18" s="243">
        <f>SUM(D14:D17)</f>
        <v>33596</v>
      </c>
      <c r="E18" s="254">
        <f>D18/D20*100</f>
        <v>54.142560152132923</v>
      </c>
      <c r="F18" s="243">
        <f>SUM(F14:F17)</f>
        <v>37235</v>
      </c>
      <c r="G18" s="254">
        <f>F18/F20*100</f>
        <v>52.954561615587004</v>
      </c>
      <c r="H18" s="244">
        <f t="shared" si="0"/>
        <v>110.83164662459816</v>
      </c>
      <c r="J18" s="40"/>
      <c r="K18" s="40"/>
    </row>
    <row r="19" spans="2:13" x14ac:dyDescent="0.25">
      <c r="B19" s="251" t="s">
        <v>261</v>
      </c>
      <c r="C19" s="249" t="s">
        <v>307</v>
      </c>
      <c r="D19" s="255">
        <v>0</v>
      </c>
      <c r="E19" s="256">
        <f>D19/D20*100</f>
        <v>0</v>
      </c>
      <c r="F19" s="255">
        <v>153</v>
      </c>
      <c r="G19" s="256">
        <f>F19/F20*100</f>
        <v>0.21759226338619073</v>
      </c>
      <c r="H19" s="232" t="s">
        <v>82</v>
      </c>
      <c r="J19" s="40"/>
      <c r="K19" s="40"/>
      <c r="M19" s="42"/>
    </row>
    <row r="20" spans="2:13" x14ac:dyDescent="0.25">
      <c r="B20" s="395" t="s">
        <v>751</v>
      </c>
      <c r="C20" s="395"/>
      <c r="D20" s="243">
        <f>D12+D18+D19</f>
        <v>62051</v>
      </c>
      <c r="E20" s="244">
        <f>E12+E18+E19</f>
        <v>100</v>
      </c>
      <c r="F20" s="243">
        <f>F12+F18+F19</f>
        <v>70315</v>
      </c>
      <c r="G20" s="244">
        <f>G12+G18+G19</f>
        <v>100</v>
      </c>
      <c r="H20" s="244">
        <f t="shared" si="0"/>
        <v>113.31807706563954</v>
      </c>
      <c r="J20" s="40"/>
      <c r="K20" s="40"/>
    </row>
  </sheetData>
  <mergeCells count="8">
    <mergeCell ref="B20:C20"/>
    <mergeCell ref="B12:C12"/>
    <mergeCell ref="B4:H4"/>
    <mergeCell ref="B5:B6"/>
    <mergeCell ref="C5:C6"/>
    <mergeCell ref="D5:E5"/>
    <mergeCell ref="F5:G5"/>
    <mergeCell ref="B18:C18"/>
  </mergeCells>
  <pageMargins left="0.7" right="0.7" top="0.75" bottom="0.75" header="0.3" footer="0.3"/>
  <pageSetup paperSize="9" orientation="portrait" r:id="rId1"/>
  <ignoredErrors>
    <ignoredError sqref="E12:F12 E18:F18" formula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>
      <selection activeCell="F23" sqref="F23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26"/>
      <c r="C3" s="126"/>
      <c r="D3" s="126"/>
      <c r="E3" s="126"/>
      <c r="F3" s="126"/>
      <c r="G3" s="126"/>
      <c r="H3" s="146" t="s">
        <v>285</v>
      </c>
      <c r="J3" s="29"/>
    </row>
    <row r="4" spans="2:12" ht="24.95" customHeight="1" thickTop="1" x14ac:dyDescent="0.25">
      <c r="B4" s="376" t="s">
        <v>755</v>
      </c>
      <c r="C4" s="376"/>
      <c r="D4" s="376"/>
      <c r="E4" s="376"/>
      <c r="F4" s="376"/>
      <c r="G4" s="376"/>
      <c r="H4" s="376"/>
    </row>
    <row r="5" spans="2:12" ht="15.75" x14ac:dyDescent="0.25">
      <c r="B5" s="359" t="s">
        <v>102</v>
      </c>
      <c r="C5" s="359" t="s">
        <v>135</v>
      </c>
      <c r="D5" s="365" t="s">
        <v>781</v>
      </c>
      <c r="E5" s="365"/>
      <c r="F5" s="365" t="s">
        <v>784</v>
      </c>
      <c r="G5" s="365"/>
      <c r="H5" s="226" t="s">
        <v>308</v>
      </c>
    </row>
    <row r="6" spans="2:12" ht="15.75" x14ac:dyDescent="0.25">
      <c r="B6" s="359"/>
      <c r="C6" s="359"/>
      <c r="D6" s="173" t="s">
        <v>2</v>
      </c>
      <c r="E6" s="53" t="s">
        <v>20</v>
      </c>
      <c r="F6" s="173" t="s">
        <v>2</v>
      </c>
      <c r="G6" s="53" t="s">
        <v>20</v>
      </c>
      <c r="H6" s="173" t="s">
        <v>351</v>
      </c>
    </row>
    <row r="7" spans="2:12" x14ac:dyDescent="0.25">
      <c r="B7" s="51">
        <v>1</v>
      </c>
      <c r="C7" s="107">
        <v>2</v>
      </c>
      <c r="D7" s="107">
        <v>3</v>
      </c>
      <c r="E7" s="107">
        <v>4</v>
      </c>
      <c r="F7" s="107">
        <v>5</v>
      </c>
      <c r="G7" s="107">
        <v>6</v>
      </c>
      <c r="H7" s="107">
        <v>7</v>
      </c>
    </row>
    <row r="8" spans="2:12" ht="15.75" x14ac:dyDescent="0.25">
      <c r="B8" s="143" t="s">
        <v>259</v>
      </c>
      <c r="C8" s="391" t="s">
        <v>792</v>
      </c>
      <c r="D8" s="391"/>
      <c r="E8" s="391"/>
      <c r="F8" s="398"/>
      <c r="G8" s="398"/>
      <c r="H8" s="398"/>
    </row>
    <row r="9" spans="2:12" ht="15.75" x14ac:dyDescent="0.25">
      <c r="B9" s="55" t="s">
        <v>60</v>
      </c>
      <c r="C9" s="204" t="s">
        <v>233</v>
      </c>
      <c r="D9" s="198">
        <v>19599</v>
      </c>
      <c r="E9" s="190">
        <f>D9/D20*100</f>
        <v>35.307787926282224</v>
      </c>
      <c r="F9" s="198">
        <v>22723</v>
      </c>
      <c r="G9" s="190">
        <f>F9/F20*100</f>
        <v>36.937757042768666</v>
      </c>
      <c r="H9" s="207">
        <f>F9/D9*100</f>
        <v>115.9395887545283</v>
      </c>
      <c r="J9" s="13"/>
      <c r="L9" s="13"/>
    </row>
    <row r="10" spans="2:12" ht="15.75" x14ac:dyDescent="0.25">
      <c r="B10" s="55" t="s">
        <v>90</v>
      </c>
      <c r="C10" s="204" t="s">
        <v>234</v>
      </c>
      <c r="D10" s="200">
        <v>188</v>
      </c>
      <c r="E10" s="190">
        <f>D10/D20*100</f>
        <v>0.33868381703867845</v>
      </c>
      <c r="F10" s="200">
        <v>311</v>
      </c>
      <c r="G10" s="190">
        <f>F10/F20*100</f>
        <v>0.50555131101971817</v>
      </c>
      <c r="H10" s="207">
        <f>F10/D10*100</f>
        <v>165.42553191489361</v>
      </c>
    </row>
    <row r="11" spans="2:12" ht="15.75" x14ac:dyDescent="0.25">
      <c r="B11" s="55" t="s">
        <v>287</v>
      </c>
      <c r="C11" s="204" t="s">
        <v>235</v>
      </c>
      <c r="D11" s="200">
        <v>5</v>
      </c>
      <c r="E11" s="190">
        <f>D11/D20*100</f>
        <v>9.0075483254967673E-3</v>
      </c>
      <c r="F11" s="200">
        <v>43</v>
      </c>
      <c r="G11" s="190">
        <f>F11/F20*100</f>
        <v>6.9899377407871E-2</v>
      </c>
      <c r="H11" s="207">
        <f>F11/D11*100</f>
        <v>860</v>
      </c>
    </row>
    <row r="12" spans="2:12" ht="15.75" x14ac:dyDescent="0.25">
      <c r="B12" s="397" t="s">
        <v>753</v>
      </c>
      <c r="C12" s="397"/>
      <c r="D12" s="209">
        <f>SUM(D9:D11)</f>
        <v>19792</v>
      </c>
      <c r="E12" s="161">
        <f>D12/D20*100</f>
        <v>35.655479291646394</v>
      </c>
      <c r="F12" s="209">
        <f>SUM(F9:F11)</f>
        <v>23077</v>
      </c>
      <c r="G12" s="161">
        <f>F12/F20*100</f>
        <v>37.513207731196253</v>
      </c>
      <c r="H12" s="193">
        <f>F12/D12*100</f>
        <v>116.59761519805983</v>
      </c>
      <c r="J12" s="13"/>
      <c r="L12" s="13"/>
    </row>
    <row r="13" spans="2:12" ht="15.75" x14ac:dyDescent="0.25">
      <c r="B13" s="143" t="s">
        <v>260</v>
      </c>
      <c r="C13" s="223" t="s">
        <v>210</v>
      </c>
      <c r="D13" s="200"/>
      <c r="E13" s="190"/>
      <c r="F13" s="200"/>
      <c r="G13" s="190"/>
      <c r="H13" s="207"/>
    </row>
    <row r="14" spans="2:12" ht="15.75" x14ac:dyDescent="0.25">
      <c r="B14" s="55" t="s">
        <v>290</v>
      </c>
      <c r="C14" s="204" t="s">
        <v>136</v>
      </c>
      <c r="D14" s="198">
        <v>5778</v>
      </c>
      <c r="E14" s="190">
        <f>D14/D20*100</f>
        <v>10.409122844944063</v>
      </c>
      <c r="F14" s="198">
        <v>6471</v>
      </c>
      <c r="G14" s="190">
        <f>F14/F20*100</f>
        <v>10.519043516426354</v>
      </c>
      <c r="H14" s="207">
        <f t="shared" ref="H14:H19" si="0">F14/D14*100</f>
        <v>111.99376947040498</v>
      </c>
      <c r="J14" s="13"/>
      <c r="L14" s="13"/>
    </row>
    <row r="15" spans="2:12" ht="15.75" x14ac:dyDescent="0.25">
      <c r="B15" s="55" t="s">
        <v>291</v>
      </c>
      <c r="C15" s="204" t="s">
        <v>236</v>
      </c>
      <c r="D15" s="198">
        <v>16485</v>
      </c>
      <c r="E15" s="190">
        <f>D15/D20*100</f>
        <v>29.69788682916284</v>
      </c>
      <c r="F15" s="198">
        <v>17724</v>
      </c>
      <c r="G15" s="190">
        <f>F15/F20*100</f>
        <v>28.811548027374545</v>
      </c>
      <c r="H15" s="207">
        <f t="shared" si="0"/>
        <v>107.51592356687898</v>
      </c>
      <c r="J15" s="13"/>
      <c r="L15" s="13"/>
    </row>
    <row r="16" spans="2:12" ht="15.75" x14ac:dyDescent="0.25">
      <c r="B16" s="55" t="s">
        <v>292</v>
      </c>
      <c r="C16" s="204" t="s">
        <v>237</v>
      </c>
      <c r="D16" s="198">
        <v>12202</v>
      </c>
      <c r="E16" s="190">
        <f>D16/D20*100</f>
        <v>21.982020933542309</v>
      </c>
      <c r="F16" s="198">
        <v>13604</v>
      </c>
      <c r="G16" s="190">
        <f>F16/F20*100</f>
        <v>22.114212331550629</v>
      </c>
      <c r="H16" s="207">
        <f t="shared" si="0"/>
        <v>111.48991968529749</v>
      </c>
      <c r="J16" s="13"/>
      <c r="L16" s="13"/>
    </row>
    <row r="17" spans="2:12" ht="15.75" x14ac:dyDescent="0.25">
      <c r="B17" s="397" t="s">
        <v>754</v>
      </c>
      <c r="C17" s="397"/>
      <c r="D17" s="209">
        <f>SUM(D14:D16)</f>
        <v>34465</v>
      </c>
      <c r="E17" s="161">
        <f>D17/D20*100</f>
        <v>62.089030607649207</v>
      </c>
      <c r="F17" s="209">
        <f>SUM(F14:F16)</f>
        <v>37799</v>
      </c>
      <c r="G17" s="161">
        <f>F17/F20*100</f>
        <v>61.444803875351525</v>
      </c>
      <c r="H17" s="193">
        <f t="shared" si="0"/>
        <v>109.67358189467575</v>
      </c>
      <c r="J17" s="13"/>
      <c r="L17" s="13"/>
    </row>
    <row r="18" spans="2:12" ht="15.75" x14ac:dyDescent="0.25">
      <c r="B18" s="143" t="s">
        <v>261</v>
      </c>
      <c r="C18" s="223" t="s">
        <v>309</v>
      </c>
      <c r="D18" s="231">
        <v>643</v>
      </c>
      <c r="E18" s="257">
        <f>D18/D20*100</f>
        <v>1.1583707146588842</v>
      </c>
      <c r="F18" s="231">
        <v>0</v>
      </c>
      <c r="G18" s="257">
        <f>F18/F20*100</f>
        <v>0</v>
      </c>
      <c r="H18" s="232">
        <f t="shared" si="0"/>
        <v>0</v>
      </c>
      <c r="J18" s="13"/>
      <c r="L18" s="13"/>
    </row>
    <row r="19" spans="2:12" ht="15.75" x14ac:dyDescent="0.25">
      <c r="B19" s="143" t="s">
        <v>262</v>
      </c>
      <c r="C19" s="223" t="s">
        <v>402</v>
      </c>
      <c r="D19" s="231">
        <v>609</v>
      </c>
      <c r="E19" s="257">
        <f>D19/D20*100</f>
        <v>1.0971193860455062</v>
      </c>
      <c r="F19" s="231">
        <v>641</v>
      </c>
      <c r="G19" s="257">
        <f>F19/F20*100</f>
        <v>1.0419883934522165</v>
      </c>
      <c r="H19" s="232">
        <f t="shared" si="0"/>
        <v>105.25451559934318</v>
      </c>
      <c r="J19" s="13"/>
      <c r="L19" s="13"/>
    </row>
    <row r="20" spans="2:12" ht="15.75" x14ac:dyDescent="0.25">
      <c r="B20" s="53"/>
      <c r="C20" s="226" t="s">
        <v>403</v>
      </c>
      <c r="D20" s="209">
        <f>D12+D17+D18+D19</f>
        <v>55509</v>
      </c>
      <c r="E20" s="193">
        <f>E12+E17+E18+E19</f>
        <v>99.999999999999986</v>
      </c>
      <c r="F20" s="209">
        <f>F12+F17+F18+F19</f>
        <v>61517</v>
      </c>
      <c r="G20" s="193">
        <f>G12+G17+G18+G19</f>
        <v>100</v>
      </c>
      <c r="H20" s="193">
        <f>F20/D20*100</f>
        <v>110.8234700679169</v>
      </c>
      <c r="J20" s="13"/>
      <c r="L20" s="13"/>
    </row>
    <row r="21" spans="2:12" x14ac:dyDescent="0.25">
      <c r="J21" s="13"/>
      <c r="L21" s="13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21"/>
  <sheetViews>
    <sheetView workbookViewId="0">
      <selection activeCell="J15" sqref="J15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0.28515625" customWidth="1"/>
  </cols>
  <sheetData>
    <row r="3" spans="2:17" ht="16.5" thickBot="1" x14ac:dyDescent="0.3">
      <c r="B3" s="78"/>
      <c r="C3" s="79" t="s">
        <v>57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 t="s">
        <v>284</v>
      </c>
      <c r="P3" s="338"/>
    </row>
    <row r="4" spans="2:17" ht="24.95" customHeight="1" thickTop="1" x14ac:dyDescent="0.25">
      <c r="B4" s="376" t="s">
        <v>756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39"/>
    </row>
    <row r="5" spans="2:17" ht="15.75" x14ac:dyDescent="0.25">
      <c r="B5" s="394" t="s">
        <v>102</v>
      </c>
      <c r="C5" s="396" t="s">
        <v>114</v>
      </c>
      <c r="D5" s="396" t="s">
        <v>781</v>
      </c>
      <c r="E5" s="396"/>
      <c r="F5" s="396"/>
      <c r="G5" s="396"/>
      <c r="H5" s="396"/>
      <c r="I5" s="396"/>
      <c r="J5" s="396" t="s">
        <v>782</v>
      </c>
      <c r="K5" s="396"/>
      <c r="L5" s="396"/>
      <c r="M5" s="396"/>
      <c r="N5" s="396"/>
      <c r="O5" s="396"/>
      <c r="P5" s="340"/>
    </row>
    <row r="6" spans="2:17" ht="15.75" x14ac:dyDescent="0.25">
      <c r="B6" s="394"/>
      <c r="C6" s="396"/>
      <c r="D6" s="394" t="s">
        <v>219</v>
      </c>
      <c r="E6" s="394"/>
      <c r="F6" s="394" t="s">
        <v>220</v>
      </c>
      <c r="G6" s="394"/>
      <c r="H6" s="396" t="s">
        <v>18</v>
      </c>
      <c r="I6" s="396"/>
      <c r="J6" s="394" t="s">
        <v>219</v>
      </c>
      <c r="K6" s="394"/>
      <c r="L6" s="394" t="s">
        <v>220</v>
      </c>
      <c r="M6" s="394"/>
      <c r="N6" s="396" t="s">
        <v>18</v>
      </c>
      <c r="O6" s="396"/>
      <c r="P6" s="340"/>
    </row>
    <row r="7" spans="2:17" ht="15.75" x14ac:dyDescent="0.25">
      <c r="B7" s="394"/>
      <c r="C7" s="396"/>
      <c r="D7" s="235" t="s">
        <v>310</v>
      </c>
      <c r="E7" s="235" t="s">
        <v>2</v>
      </c>
      <c r="F7" s="235" t="s">
        <v>310</v>
      </c>
      <c r="G7" s="235" t="s">
        <v>2</v>
      </c>
      <c r="H7" s="236" t="s">
        <v>310</v>
      </c>
      <c r="I7" s="236" t="s">
        <v>2</v>
      </c>
      <c r="J7" s="236" t="s">
        <v>310</v>
      </c>
      <c r="K7" s="235" t="s">
        <v>2</v>
      </c>
      <c r="L7" s="235" t="s">
        <v>310</v>
      </c>
      <c r="M7" s="235" t="s">
        <v>2</v>
      </c>
      <c r="N7" s="235" t="s">
        <v>310</v>
      </c>
      <c r="O7" s="236" t="s">
        <v>2</v>
      </c>
      <c r="P7" s="340"/>
    </row>
    <row r="8" spans="2:17" x14ac:dyDescent="0.25">
      <c r="B8" s="237">
        <v>1</v>
      </c>
      <c r="C8" s="238">
        <v>2</v>
      </c>
      <c r="D8" s="238">
        <v>3</v>
      </c>
      <c r="E8" s="238">
        <v>4</v>
      </c>
      <c r="F8" s="238">
        <v>5</v>
      </c>
      <c r="G8" s="238">
        <v>6</v>
      </c>
      <c r="H8" s="238" t="s">
        <v>339</v>
      </c>
      <c r="I8" s="238" t="s">
        <v>340</v>
      </c>
      <c r="J8" s="238">
        <v>9</v>
      </c>
      <c r="K8" s="238">
        <v>10</v>
      </c>
      <c r="L8" s="238">
        <v>11</v>
      </c>
      <c r="M8" s="238">
        <v>12</v>
      </c>
      <c r="N8" s="238" t="s">
        <v>341</v>
      </c>
      <c r="O8" s="238" t="s">
        <v>342</v>
      </c>
      <c r="P8" s="341"/>
    </row>
    <row r="9" spans="2:17" ht="15.75" x14ac:dyDescent="0.25">
      <c r="B9" s="239" t="s">
        <v>259</v>
      </c>
      <c r="C9" s="234" t="s">
        <v>238</v>
      </c>
      <c r="D9" s="240">
        <v>3892</v>
      </c>
      <c r="E9" s="240">
        <v>250321</v>
      </c>
      <c r="F9" s="240">
        <v>1216</v>
      </c>
      <c r="G9" s="240">
        <v>57120</v>
      </c>
      <c r="H9" s="240">
        <f t="shared" ref="H9:I12" si="0">D9+F9</f>
        <v>5108</v>
      </c>
      <c r="I9" s="240">
        <f t="shared" si="0"/>
        <v>307441</v>
      </c>
      <c r="J9" s="240">
        <v>3899</v>
      </c>
      <c r="K9" s="240">
        <v>235785</v>
      </c>
      <c r="L9" s="240">
        <v>1182</v>
      </c>
      <c r="M9" s="240">
        <v>53533</v>
      </c>
      <c r="N9" s="240">
        <f>J9+L9</f>
        <v>5081</v>
      </c>
      <c r="O9" s="240">
        <f>K9+M9</f>
        <v>289318</v>
      </c>
      <c r="P9" s="342"/>
      <c r="Q9" s="30"/>
    </row>
    <row r="10" spans="2:17" ht="15.75" x14ac:dyDescent="0.25">
      <c r="B10" s="239" t="s">
        <v>260</v>
      </c>
      <c r="C10" s="234" t="s">
        <v>239</v>
      </c>
      <c r="D10" s="240">
        <v>197</v>
      </c>
      <c r="E10" s="240">
        <v>32563</v>
      </c>
      <c r="F10" s="240">
        <v>0</v>
      </c>
      <c r="G10" s="240">
        <v>0</v>
      </c>
      <c r="H10" s="240">
        <f t="shared" si="0"/>
        <v>197</v>
      </c>
      <c r="I10" s="240">
        <f t="shared" si="0"/>
        <v>32563</v>
      </c>
      <c r="J10" s="240">
        <v>200</v>
      </c>
      <c r="K10" s="240">
        <v>24853</v>
      </c>
      <c r="L10" s="240">
        <v>2</v>
      </c>
      <c r="M10" s="240">
        <v>375</v>
      </c>
      <c r="N10" s="240">
        <f>J10+L10</f>
        <v>202</v>
      </c>
      <c r="O10" s="240">
        <f t="shared" ref="N10:O12" si="1">K10+M10</f>
        <v>25228</v>
      </c>
      <c r="P10" s="342"/>
      <c r="Q10" s="30"/>
    </row>
    <row r="11" spans="2:17" ht="15.75" x14ac:dyDescent="0.25">
      <c r="B11" s="239" t="s">
        <v>261</v>
      </c>
      <c r="C11" s="234" t="s">
        <v>226</v>
      </c>
      <c r="D11" s="240">
        <v>0</v>
      </c>
      <c r="E11" s="240">
        <v>0</v>
      </c>
      <c r="F11" s="240">
        <v>0</v>
      </c>
      <c r="G11" s="240">
        <v>0</v>
      </c>
      <c r="H11" s="240">
        <f t="shared" si="0"/>
        <v>0</v>
      </c>
      <c r="I11" s="240">
        <f t="shared" si="0"/>
        <v>0</v>
      </c>
      <c r="J11" s="240">
        <v>0</v>
      </c>
      <c r="K11" s="240">
        <v>0</v>
      </c>
      <c r="L11" s="240">
        <v>0</v>
      </c>
      <c r="M11" s="240">
        <v>0</v>
      </c>
      <c r="N11" s="240">
        <f t="shared" si="1"/>
        <v>0</v>
      </c>
      <c r="O11" s="240">
        <f t="shared" si="1"/>
        <v>0</v>
      </c>
      <c r="P11" s="342"/>
      <c r="Q11" s="30"/>
    </row>
    <row r="12" spans="2:17" ht="15.75" x14ac:dyDescent="0.25">
      <c r="B12" s="239" t="s">
        <v>262</v>
      </c>
      <c r="C12" s="234" t="s">
        <v>48</v>
      </c>
      <c r="D12" s="240">
        <v>0</v>
      </c>
      <c r="E12" s="240">
        <v>0</v>
      </c>
      <c r="F12" s="240">
        <v>0</v>
      </c>
      <c r="G12" s="240">
        <v>0</v>
      </c>
      <c r="H12" s="240">
        <f t="shared" si="0"/>
        <v>0</v>
      </c>
      <c r="I12" s="240">
        <f t="shared" si="0"/>
        <v>0</v>
      </c>
      <c r="J12" s="240">
        <v>10</v>
      </c>
      <c r="K12" s="240">
        <v>135</v>
      </c>
      <c r="L12" s="240">
        <v>0</v>
      </c>
      <c r="M12" s="240">
        <v>0</v>
      </c>
      <c r="N12" s="240">
        <f t="shared" si="1"/>
        <v>10</v>
      </c>
      <c r="O12" s="240">
        <f t="shared" si="1"/>
        <v>135</v>
      </c>
      <c r="P12" s="342"/>
      <c r="Q12" s="30"/>
    </row>
    <row r="13" spans="2:17" ht="15.75" x14ac:dyDescent="0.25">
      <c r="B13" s="258"/>
      <c r="C13" s="259" t="s">
        <v>18</v>
      </c>
      <c r="D13" s="243">
        <f t="shared" ref="D13:O13" si="2">SUM(D9:D12)</f>
        <v>4089</v>
      </c>
      <c r="E13" s="243">
        <f>SUM(E9:E12)</f>
        <v>282884</v>
      </c>
      <c r="F13" s="243">
        <f t="shared" si="2"/>
        <v>1216</v>
      </c>
      <c r="G13" s="243">
        <f t="shared" si="2"/>
        <v>57120</v>
      </c>
      <c r="H13" s="243">
        <f t="shared" si="2"/>
        <v>5305</v>
      </c>
      <c r="I13" s="243">
        <f t="shared" si="2"/>
        <v>340004</v>
      </c>
      <c r="J13" s="243">
        <f t="shared" si="2"/>
        <v>4109</v>
      </c>
      <c r="K13" s="243">
        <f t="shared" si="2"/>
        <v>260773</v>
      </c>
      <c r="L13" s="243">
        <f t="shared" si="2"/>
        <v>1184</v>
      </c>
      <c r="M13" s="243">
        <f t="shared" si="2"/>
        <v>53908</v>
      </c>
      <c r="N13" s="243">
        <f>SUM(N9:N12)</f>
        <v>5293</v>
      </c>
      <c r="O13" s="243">
        <f t="shared" si="2"/>
        <v>314681</v>
      </c>
      <c r="P13" s="343"/>
      <c r="Q13" s="31"/>
    </row>
    <row r="17" spans="4:15" x14ac:dyDescent="0.25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4:15" x14ac:dyDescent="0.25">
      <c r="E18" s="13"/>
      <c r="I18" s="13"/>
      <c r="K18" s="13"/>
      <c r="O18" s="13"/>
    </row>
    <row r="21" spans="4:15" x14ac:dyDescent="0.25"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 E13:N13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J24"/>
  <sheetViews>
    <sheetView workbookViewId="0">
      <selection activeCell="F17" sqref="F17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10" ht="20.25" customHeight="1" thickBot="1" x14ac:dyDescent="0.3">
      <c r="B3" s="210"/>
      <c r="C3" s="210"/>
      <c r="D3" s="210"/>
      <c r="E3" s="210"/>
      <c r="F3" s="210"/>
      <c r="G3" s="210"/>
      <c r="H3" s="262" t="s">
        <v>284</v>
      </c>
    </row>
    <row r="4" spans="2:10" ht="37.5" customHeight="1" thickTop="1" x14ac:dyDescent="0.25">
      <c r="B4" s="358" t="s">
        <v>757</v>
      </c>
      <c r="C4" s="358"/>
      <c r="D4" s="358"/>
      <c r="E4" s="358"/>
      <c r="F4" s="358"/>
      <c r="G4" s="358"/>
      <c r="H4" s="358"/>
    </row>
    <row r="5" spans="2:10" ht="35.25" customHeight="1" x14ac:dyDescent="0.25">
      <c r="B5" s="359" t="s">
        <v>102</v>
      </c>
      <c r="C5" s="359" t="s">
        <v>350</v>
      </c>
      <c r="D5" s="359" t="s">
        <v>431</v>
      </c>
      <c r="E5" s="359"/>
      <c r="F5" s="359"/>
      <c r="G5" s="359"/>
      <c r="H5" s="359"/>
    </row>
    <row r="6" spans="2:10" ht="19.5" customHeight="1" x14ac:dyDescent="0.25">
      <c r="B6" s="359"/>
      <c r="C6" s="359"/>
      <c r="D6" s="359" t="s">
        <v>781</v>
      </c>
      <c r="E6" s="359"/>
      <c r="F6" s="359" t="s">
        <v>782</v>
      </c>
      <c r="G6" s="359"/>
      <c r="H6" s="53" t="s">
        <v>1</v>
      </c>
    </row>
    <row r="7" spans="2:10" ht="19.5" customHeight="1" x14ac:dyDescent="0.25">
      <c r="B7" s="359"/>
      <c r="C7" s="359"/>
      <c r="D7" s="53" t="s">
        <v>2</v>
      </c>
      <c r="E7" s="53" t="s">
        <v>20</v>
      </c>
      <c r="F7" s="53" t="s">
        <v>2</v>
      </c>
      <c r="G7" s="53" t="s">
        <v>20</v>
      </c>
      <c r="H7" s="53" t="s">
        <v>351</v>
      </c>
    </row>
    <row r="8" spans="2:10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</row>
    <row r="9" spans="2:10" ht="15.95" customHeight="1" x14ac:dyDescent="0.25">
      <c r="B9" s="55" t="s">
        <v>259</v>
      </c>
      <c r="C9" s="60" t="s">
        <v>476</v>
      </c>
      <c r="D9" s="58">
        <v>134850</v>
      </c>
      <c r="E9" s="260">
        <f>D9/D$12*100</f>
        <v>99.546008193998446</v>
      </c>
      <c r="F9" s="58">
        <v>141506</v>
      </c>
      <c r="G9" s="260">
        <f>F9/F$12*100</f>
        <v>92.880959882377653</v>
      </c>
      <c r="H9" s="58">
        <f>F9/D9*100</f>
        <v>104.9358546533185</v>
      </c>
    </row>
    <row r="10" spans="2:10" ht="15.95" customHeight="1" x14ac:dyDescent="0.25">
      <c r="B10" s="55" t="s">
        <v>260</v>
      </c>
      <c r="C10" s="60" t="s">
        <v>241</v>
      </c>
      <c r="D10" s="58">
        <v>267</v>
      </c>
      <c r="E10" s="260">
        <f>D10/D$12*100</f>
        <v>0.1970988816299413</v>
      </c>
      <c r="F10" s="58">
        <v>10452</v>
      </c>
      <c r="G10" s="260">
        <f>F10/F$12*100</f>
        <v>6.8604284814114678</v>
      </c>
      <c r="H10" s="58">
        <f t="shared" ref="H10:H11" si="0">F10/D10*100</f>
        <v>3914.6067415730336</v>
      </c>
    </row>
    <row r="11" spans="2:10" ht="15.95" customHeight="1" x14ac:dyDescent="0.25">
      <c r="B11" s="55" t="s">
        <v>261</v>
      </c>
      <c r="C11" s="60" t="s">
        <v>343</v>
      </c>
      <c r="D11" s="58">
        <v>348</v>
      </c>
      <c r="E11" s="260">
        <f>D11/D12*100</f>
        <v>0.25689292437160893</v>
      </c>
      <c r="F11" s="58">
        <v>394</v>
      </c>
      <c r="G11" s="260">
        <f>F11/F$12*100</f>
        <v>0.25861163621088007</v>
      </c>
      <c r="H11" s="58">
        <f t="shared" si="0"/>
        <v>113.2183908045977</v>
      </c>
    </row>
    <row r="12" spans="2:10" ht="15.95" customHeight="1" x14ac:dyDescent="0.25">
      <c r="B12" s="53"/>
      <c r="C12" s="53" t="s">
        <v>242</v>
      </c>
      <c r="D12" s="59">
        <f>SUM(D9:D11)</f>
        <v>135465</v>
      </c>
      <c r="E12" s="59">
        <f>SUM(E9:E11)</f>
        <v>100</v>
      </c>
      <c r="F12" s="59">
        <f>SUM(F9:F11)</f>
        <v>152352</v>
      </c>
      <c r="G12" s="59">
        <f>SUM(G9:G11)</f>
        <v>100.00000000000001</v>
      </c>
      <c r="H12" s="59">
        <f>F12/D12*100</f>
        <v>112.4659506145499</v>
      </c>
      <c r="J12" s="42"/>
    </row>
    <row r="13" spans="2:10" ht="15.95" customHeight="1" x14ac:dyDescent="0.25">
      <c r="B13" s="55" t="s">
        <v>262</v>
      </c>
      <c r="C13" s="60" t="s">
        <v>243</v>
      </c>
      <c r="D13" s="58">
        <v>135465</v>
      </c>
      <c r="E13" s="58">
        <f>D13/D15*100</f>
        <v>100</v>
      </c>
      <c r="F13" s="58">
        <v>152352</v>
      </c>
      <c r="G13" s="58">
        <f>F13/F15*100</f>
        <v>100</v>
      </c>
      <c r="H13" s="58">
        <f>F13/D13*100</f>
        <v>112.4659506145499</v>
      </c>
    </row>
    <row r="14" spans="2:10" ht="15.95" customHeight="1" x14ac:dyDescent="0.25">
      <c r="B14" s="55" t="s">
        <v>263</v>
      </c>
      <c r="C14" s="60" t="s">
        <v>475</v>
      </c>
      <c r="D14" s="58">
        <v>0</v>
      </c>
      <c r="E14" s="58">
        <v>0</v>
      </c>
      <c r="F14" s="58">
        <v>0</v>
      </c>
      <c r="G14" s="58">
        <v>0</v>
      </c>
      <c r="H14" s="58" t="s">
        <v>82</v>
      </c>
    </row>
    <row r="15" spans="2:10" ht="15.95" customHeight="1" x14ac:dyDescent="0.25">
      <c r="B15" s="261"/>
      <c r="C15" s="53" t="s">
        <v>242</v>
      </c>
      <c r="D15" s="59">
        <f>SUM(D13:D14)</f>
        <v>135465</v>
      </c>
      <c r="E15" s="59">
        <f>SUM(E13:E14)</f>
        <v>100</v>
      </c>
      <c r="F15" s="59">
        <f>SUM(F13:F14)</f>
        <v>152352</v>
      </c>
      <c r="G15" s="59">
        <f>SUM(G13:G14)</f>
        <v>100</v>
      </c>
      <c r="H15" s="59">
        <f>F15/D15*100</f>
        <v>112.4659506145499</v>
      </c>
    </row>
    <row r="17" spans="4:6" x14ac:dyDescent="0.25">
      <c r="D17" s="42"/>
      <c r="F17" s="42"/>
    </row>
    <row r="18" spans="4:6" x14ac:dyDescent="0.25">
      <c r="D18" s="42"/>
      <c r="F18" s="42"/>
    </row>
    <row r="19" spans="4:6" x14ac:dyDescent="0.25">
      <c r="D19" s="42"/>
      <c r="F19" s="42"/>
    </row>
    <row r="20" spans="4:6" x14ac:dyDescent="0.25">
      <c r="D20" s="42"/>
      <c r="F20" s="42"/>
    </row>
    <row r="21" spans="4:6" x14ac:dyDescent="0.25">
      <c r="D21" s="42"/>
      <c r="F21" s="42"/>
    </row>
    <row r="22" spans="4:6" x14ac:dyDescent="0.25">
      <c r="D22" s="42"/>
      <c r="F22" s="42"/>
    </row>
    <row r="23" spans="4:6" x14ac:dyDescent="0.25">
      <c r="D23" s="42"/>
      <c r="F23" s="42"/>
    </row>
    <row r="24" spans="4:6" x14ac:dyDescent="0.25">
      <c r="D24" s="42"/>
      <c r="F24" s="42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B2F1-05E6-4AC4-AA0B-54661F4C4554}">
  <dimension ref="B3:I16"/>
  <sheetViews>
    <sheetView workbookViewId="0">
      <selection activeCell="F13" sqref="F13"/>
    </sheetView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</cols>
  <sheetData>
    <row r="3" spans="2:9" ht="16.5" thickBot="1" x14ac:dyDescent="0.3">
      <c r="B3" s="50"/>
      <c r="C3" s="50"/>
      <c r="D3" s="50"/>
      <c r="E3" s="50"/>
      <c r="F3" s="50"/>
      <c r="G3" s="276"/>
      <c r="H3" s="50"/>
      <c r="I3" s="50"/>
    </row>
    <row r="4" spans="2:9" ht="24.95" customHeight="1" thickTop="1" x14ac:dyDescent="0.25">
      <c r="B4" s="376" t="s">
        <v>758</v>
      </c>
      <c r="C4" s="376"/>
      <c r="D4" s="376"/>
      <c r="E4" s="376"/>
      <c r="F4" s="376"/>
      <c r="G4" s="376"/>
      <c r="H4" s="376"/>
      <c r="I4" s="376"/>
    </row>
    <row r="5" spans="2:9" ht="15.75" x14ac:dyDescent="0.25">
      <c r="B5" s="359" t="s">
        <v>102</v>
      </c>
      <c r="C5" s="359" t="s">
        <v>513</v>
      </c>
      <c r="D5" s="359" t="s">
        <v>785</v>
      </c>
      <c r="E5" s="359"/>
      <c r="F5" s="359" t="s">
        <v>786</v>
      </c>
      <c r="G5" s="359"/>
      <c r="H5" s="359" t="s">
        <v>1</v>
      </c>
      <c r="I5" s="359"/>
    </row>
    <row r="6" spans="2:9" ht="15.75" x14ac:dyDescent="0.25">
      <c r="B6" s="359"/>
      <c r="C6" s="359"/>
      <c r="D6" s="359" t="s">
        <v>310</v>
      </c>
      <c r="E6" s="53" t="s">
        <v>516</v>
      </c>
      <c r="F6" s="359" t="s">
        <v>310</v>
      </c>
      <c r="G6" s="53" t="s">
        <v>516</v>
      </c>
      <c r="H6" s="359"/>
      <c r="I6" s="359"/>
    </row>
    <row r="7" spans="2:9" ht="15.75" x14ac:dyDescent="0.25">
      <c r="B7" s="359"/>
      <c r="C7" s="359"/>
      <c r="D7" s="359"/>
      <c r="E7" s="277" t="s">
        <v>517</v>
      </c>
      <c r="F7" s="359"/>
      <c r="G7" s="277" t="s">
        <v>517</v>
      </c>
      <c r="H7" s="53" t="s">
        <v>351</v>
      </c>
      <c r="I7" s="53" t="s">
        <v>594</v>
      </c>
    </row>
    <row r="8" spans="2:9" x14ac:dyDescent="0.25">
      <c r="B8" s="107">
        <v>1</v>
      </c>
      <c r="C8" s="51">
        <v>2</v>
      </c>
      <c r="D8" s="51">
        <v>3</v>
      </c>
      <c r="E8" s="51">
        <v>4</v>
      </c>
      <c r="F8" s="107">
        <v>5</v>
      </c>
      <c r="G8" s="107">
        <v>6</v>
      </c>
      <c r="H8" s="107">
        <v>7</v>
      </c>
      <c r="I8" s="51">
        <v>8</v>
      </c>
    </row>
    <row r="9" spans="2:9" ht="15.75" x14ac:dyDescent="0.25">
      <c r="B9" s="90" t="s">
        <v>259</v>
      </c>
      <c r="C9" s="56" t="s">
        <v>514</v>
      </c>
      <c r="D9" s="58">
        <v>2948382</v>
      </c>
      <c r="E9" s="58">
        <v>50409836</v>
      </c>
      <c r="F9" s="198">
        <v>3068577</v>
      </c>
      <c r="G9" s="198">
        <v>49874817</v>
      </c>
      <c r="H9" s="224">
        <f t="shared" ref="H9:I11" si="0">F9/D9*100</f>
        <v>104.07664271454648</v>
      </c>
      <c r="I9" s="64">
        <f t="shared" si="0"/>
        <v>98.938661494554353</v>
      </c>
    </row>
    <row r="10" spans="2:9" ht="15.75" x14ac:dyDescent="0.25">
      <c r="B10" s="90" t="s">
        <v>260</v>
      </c>
      <c r="C10" s="56" t="s">
        <v>515</v>
      </c>
      <c r="D10" s="58">
        <v>89945141</v>
      </c>
      <c r="E10" s="58">
        <v>246167292</v>
      </c>
      <c r="F10" s="198">
        <v>94032061</v>
      </c>
      <c r="G10" s="198">
        <v>268852387</v>
      </c>
      <c r="H10" s="224">
        <f>F10/D10*100</f>
        <v>104.54379186531044</v>
      </c>
      <c r="I10" s="64">
        <f t="shared" si="0"/>
        <v>109.21531646860704</v>
      </c>
    </row>
    <row r="11" spans="2:9" ht="15.75" x14ac:dyDescent="0.25">
      <c r="B11" s="365" t="s">
        <v>18</v>
      </c>
      <c r="C11" s="365"/>
      <c r="D11" s="59">
        <f>D9+D10</f>
        <v>92893523</v>
      </c>
      <c r="E11" s="59">
        <f>E9+E10</f>
        <v>296577128</v>
      </c>
      <c r="F11" s="209">
        <f>F9+F10</f>
        <v>97100638</v>
      </c>
      <c r="G11" s="209">
        <f>G9+G10</f>
        <v>318727204</v>
      </c>
      <c r="H11" s="208">
        <f>F11/D11*100</f>
        <v>104.52896484505168</v>
      </c>
      <c r="I11" s="62">
        <f t="shared" si="0"/>
        <v>107.4685718852871</v>
      </c>
    </row>
    <row r="13" spans="2:9" x14ac:dyDescent="0.25">
      <c r="B13" s="66"/>
    </row>
    <row r="14" spans="2:9" x14ac:dyDescent="0.25">
      <c r="D14" s="13"/>
      <c r="E14" s="13"/>
      <c r="F14" s="13"/>
      <c r="G14" s="13"/>
    </row>
    <row r="15" spans="2:9" x14ac:dyDescent="0.25">
      <c r="D15" s="13"/>
      <c r="E15" s="13"/>
      <c r="F15" s="13"/>
      <c r="G15" s="13"/>
    </row>
    <row r="16" spans="2:9" x14ac:dyDescent="0.25">
      <c r="D16" s="13"/>
      <c r="E16" s="13"/>
      <c r="F16" s="13"/>
      <c r="G16" s="13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ignoredErrors>
    <ignoredError sqref="G7 E7" numberStoredAsText="1"/>
  </ignoredErrors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BD0AD-9584-4C01-9298-0AD77080E21D}">
  <dimension ref="B3:M18"/>
  <sheetViews>
    <sheetView workbookViewId="0">
      <selection activeCell="G14" sqref="G14"/>
    </sheetView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  <col min="13" max="13" width="10.140625" bestFit="1" customWidth="1"/>
  </cols>
  <sheetData>
    <row r="3" spans="2:13" ht="16.5" thickBot="1" x14ac:dyDescent="0.3">
      <c r="B3" s="50"/>
      <c r="C3" s="50"/>
      <c r="D3" s="50"/>
      <c r="E3" s="50"/>
      <c r="F3" s="50"/>
      <c r="G3" s="276"/>
      <c r="H3" s="50"/>
      <c r="I3" s="50"/>
      <c r="J3" s="50"/>
      <c r="K3" s="50"/>
    </row>
    <row r="4" spans="2:13" ht="24.95" customHeight="1" thickTop="1" x14ac:dyDescent="0.25">
      <c r="B4" s="399" t="s">
        <v>759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3" ht="15.75" x14ac:dyDescent="0.25">
      <c r="B5" s="365" t="s">
        <v>102</v>
      </c>
      <c r="C5" s="359" t="s">
        <v>781</v>
      </c>
      <c r="D5" s="359"/>
      <c r="E5" s="359"/>
      <c r="F5" s="359"/>
      <c r="G5" s="359" t="s">
        <v>782</v>
      </c>
      <c r="H5" s="359"/>
      <c r="I5" s="359"/>
      <c r="J5" s="359"/>
      <c r="K5" s="359" t="s">
        <v>520</v>
      </c>
    </row>
    <row r="6" spans="2:13" ht="15.75" x14ac:dyDescent="0.25">
      <c r="B6" s="365"/>
      <c r="C6" s="359" t="s">
        <v>521</v>
      </c>
      <c r="D6" s="359"/>
      <c r="E6" s="359" t="s">
        <v>522</v>
      </c>
      <c r="F6" s="359"/>
      <c r="G6" s="359" t="s">
        <v>521</v>
      </c>
      <c r="H6" s="359"/>
      <c r="I6" s="359" t="s">
        <v>522</v>
      </c>
      <c r="J6" s="359"/>
      <c r="K6" s="359"/>
    </row>
    <row r="7" spans="2:13" ht="31.5" x14ac:dyDescent="0.25">
      <c r="B7" s="365"/>
      <c r="C7" s="53" t="s">
        <v>310</v>
      </c>
      <c r="D7" s="53" t="s">
        <v>527</v>
      </c>
      <c r="E7" s="53" t="s">
        <v>310</v>
      </c>
      <c r="F7" s="53" t="s">
        <v>523</v>
      </c>
      <c r="G7" s="53" t="s">
        <v>310</v>
      </c>
      <c r="H7" s="53" t="s">
        <v>524</v>
      </c>
      <c r="I7" s="53" t="s">
        <v>310</v>
      </c>
      <c r="J7" s="53" t="s">
        <v>524</v>
      </c>
      <c r="K7" s="359"/>
    </row>
    <row r="8" spans="2:13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3" ht="15.75" x14ac:dyDescent="0.25">
      <c r="B9" s="90" t="s">
        <v>259</v>
      </c>
      <c r="C9" s="58">
        <v>1610183</v>
      </c>
      <c r="D9" s="58">
        <v>20132733</v>
      </c>
      <c r="E9" s="198">
        <v>880899</v>
      </c>
      <c r="F9" s="58">
        <v>22070376</v>
      </c>
      <c r="G9" s="198">
        <v>1673537</v>
      </c>
      <c r="H9" s="58">
        <v>18914261</v>
      </c>
      <c r="I9" s="198">
        <v>901051</v>
      </c>
      <c r="J9" s="58">
        <v>22152465</v>
      </c>
      <c r="K9" s="90" t="s">
        <v>149</v>
      </c>
      <c r="M9" s="13"/>
    </row>
    <row r="10" spans="2:13" ht="15.75" x14ac:dyDescent="0.25">
      <c r="B10" s="90" t="s">
        <v>260</v>
      </c>
      <c r="C10" s="58">
        <v>57273</v>
      </c>
      <c r="D10" s="58">
        <v>1673127</v>
      </c>
      <c r="E10" s="198">
        <v>43166</v>
      </c>
      <c r="F10" s="58">
        <v>1996708</v>
      </c>
      <c r="G10" s="198">
        <v>61207</v>
      </c>
      <c r="H10" s="58">
        <v>1757943</v>
      </c>
      <c r="I10" s="198">
        <v>45693</v>
      </c>
      <c r="J10" s="58">
        <v>2131479</v>
      </c>
      <c r="K10" s="90" t="s">
        <v>525</v>
      </c>
    </row>
    <row r="11" spans="2:13" ht="15.75" x14ac:dyDescent="0.25">
      <c r="B11" s="90" t="s">
        <v>261</v>
      </c>
      <c r="C11" s="58">
        <v>235324</v>
      </c>
      <c r="D11" s="58">
        <v>1167584</v>
      </c>
      <c r="E11" s="198">
        <v>121537</v>
      </c>
      <c r="F11" s="58">
        <v>3369308</v>
      </c>
      <c r="G11" s="198">
        <v>256651</v>
      </c>
      <c r="H11" s="58">
        <v>1461945</v>
      </c>
      <c r="I11" s="198">
        <v>130438</v>
      </c>
      <c r="J11" s="58">
        <v>3456724</v>
      </c>
      <c r="K11" s="90" t="s">
        <v>526</v>
      </c>
    </row>
    <row r="12" spans="2:13" ht="15.75" x14ac:dyDescent="0.25">
      <c r="B12" s="173" t="s">
        <v>18</v>
      </c>
      <c r="C12" s="59">
        <f t="shared" ref="C12:J12" si="0">C9+C10+C11</f>
        <v>1902780</v>
      </c>
      <c r="D12" s="59">
        <f t="shared" si="0"/>
        <v>22973444</v>
      </c>
      <c r="E12" s="209">
        <f t="shared" si="0"/>
        <v>1045602</v>
      </c>
      <c r="F12" s="59">
        <f t="shared" si="0"/>
        <v>27436392</v>
      </c>
      <c r="G12" s="209">
        <f t="shared" si="0"/>
        <v>1991395</v>
      </c>
      <c r="H12" s="59">
        <f t="shared" si="0"/>
        <v>22134149</v>
      </c>
      <c r="I12" s="209">
        <f t="shared" si="0"/>
        <v>1077182</v>
      </c>
      <c r="J12" s="59">
        <f t="shared" si="0"/>
        <v>27740668</v>
      </c>
      <c r="K12" s="278"/>
    </row>
    <row r="13" spans="2:13" x14ac:dyDescent="0.25">
      <c r="H13" s="13"/>
      <c r="I13" s="13"/>
    </row>
    <row r="14" spans="2:13" x14ac:dyDescent="0.25">
      <c r="B14" s="66"/>
      <c r="G14" s="13"/>
      <c r="H14" s="13"/>
      <c r="I14" s="13"/>
      <c r="J14" s="13"/>
      <c r="K14" s="13"/>
    </row>
    <row r="15" spans="2:13" x14ac:dyDescent="0.25">
      <c r="C15" s="13"/>
      <c r="D15" s="13"/>
      <c r="E15" s="13"/>
      <c r="F15" s="13"/>
      <c r="G15" s="13"/>
      <c r="H15" s="13"/>
      <c r="I15" s="13"/>
      <c r="J15" s="13"/>
    </row>
    <row r="16" spans="2:13" x14ac:dyDescent="0.25">
      <c r="C16" s="13"/>
      <c r="D16" s="13"/>
      <c r="E16" s="13"/>
      <c r="F16" s="13"/>
      <c r="G16" s="13"/>
      <c r="H16" s="13"/>
      <c r="I16" s="13"/>
      <c r="J16" s="13"/>
    </row>
    <row r="17" spans="3:10" x14ac:dyDescent="0.25">
      <c r="C17" s="13"/>
      <c r="D17" s="13"/>
      <c r="E17" s="13"/>
      <c r="F17" s="13"/>
      <c r="G17" s="13"/>
      <c r="H17" s="13"/>
      <c r="I17" s="13"/>
      <c r="J17" s="13"/>
    </row>
    <row r="18" spans="3:10" x14ac:dyDescent="0.25">
      <c r="C18" s="13"/>
      <c r="D18" s="13"/>
      <c r="E18" s="13"/>
      <c r="F18" s="13"/>
      <c r="G18" s="13"/>
      <c r="H18" s="13"/>
      <c r="I18" s="13"/>
      <c r="J18" s="1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69DB-6AA0-416E-97A1-F5ADD7842C15}">
  <dimension ref="B3:N18"/>
  <sheetViews>
    <sheetView workbookViewId="0">
      <selection activeCell="F15" sqref="F15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50"/>
      <c r="C3" s="50"/>
      <c r="D3" s="50"/>
      <c r="E3" s="50"/>
      <c r="F3" s="50"/>
      <c r="G3" s="50"/>
      <c r="H3" s="50"/>
      <c r="I3" s="50"/>
    </row>
    <row r="4" spans="2:14" ht="24.95" customHeight="1" thickTop="1" x14ac:dyDescent="0.25">
      <c r="B4" s="376" t="s">
        <v>760</v>
      </c>
      <c r="C4" s="376"/>
      <c r="D4" s="376"/>
      <c r="E4" s="376"/>
      <c r="F4" s="376"/>
      <c r="G4" s="376"/>
      <c r="H4" s="376"/>
      <c r="I4" s="376"/>
    </row>
    <row r="5" spans="2:14" ht="15.75" x14ac:dyDescent="0.25">
      <c r="B5" s="359" t="s">
        <v>102</v>
      </c>
      <c r="C5" s="359" t="s">
        <v>528</v>
      </c>
      <c r="D5" s="359" t="s">
        <v>785</v>
      </c>
      <c r="E5" s="359"/>
      <c r="F5" s="359" t="s">
        <v>786</v>
      </c>
      <c r="G5" s="359"/>
      <c r="H5" s="359" t="s">
        <v>1</v>
      </c>
      <c r="I5" s="359"/>
    </row>
    <row r="6" spans="2:14" ht="15.75" x14ac:dyDescent="0.25">
      <c r="B6" s="359"/>
      <c r="C6" s="359"/>
      <c r="D6" s="400" t="s">
        <v>310</v>
      </c>
      <c r="E6" s="277" t="s">
        <v>516</v>
      </c>
      <c r="F6" s="400" t="s">
        <v>310</v>
      </c>
      <c r="G6" s="277" t="s">
        <v>516</v>
      </c>
      <c r="H6" s="359"/>
      <c r="I6" s="359"/>
    </row>
    <row r="7" spans="2:14" ht="15.75" x14ac:dyDescent="0.25">
      <c r="B7" s="359"/>
      <c r="C7" s="359"/>
      <c r="D7" s="400"/>
      <c r="E7" s="277" t="s">
        <v>517</v>
      </c>
      <c r="F7" s="400"/>
      <c r="G7" s="277" t="s">
        <v>517</v>
      </c>
      <c r="H7" s="359"/>
      <c r="I7" s="359"/>
    </row>
    <row r="8" spans="2:14" x14ac:dyDescent="0.25">
      <c r="B8" s="107">
        <v>1</v>
      </c>
      <c r="C8" s="51">
        <v>2</v>
      </c>
      <c r="D8" s="51">
        <v>3</v>
      </c>
      <c r="E8" s="51">
        <v>4</v>
      </c>
      <c r="F8" s="107">
        <v>5</v>
      </c>
      <c r="G8" s="107">
        <v>6</v>
      </c>
      <c r="H8" s="107" t="s">
        <v>518</v>
      </c>
      <c r="I8" s="51" t="s">
        <v>519</v>
      </c>
    </row>
    <row r="9" spans="2:14" ht="15.75" x14ac:dyDescent="0.25">
      <c r="B9" s="90" t="s">
        <v>259</v>
      </c>
      <c r="C9" s="56" t="s">
        <v>529</v>
      </c>
      <c r="D9" s="58">
        <v>10300527</v>
      </c>
      <c r="E9" s="58">
        <v>19383729</v>
      </c>
      <c r="F9" s="198">
        <v>10143679</v>
      </c>
      <c r="G9" s="198">
        <v>20605148</v>
      </c>
      <c r="H9" s="224">
        <f t="shared" ref="H9:I11" si="0">F9/D9*100</f>
        <v>98.47728179344611</v>
      </c>
      <c r="I9" s="64">
        <f t="shared" si="0"/>
        <v>106.30125916432283</v>
      </c>
      <c r="K9" s="13"/>
      <c r="L9" s="13"/>
      <c r="M9" s="13"/>
      <c r="N9" s="13"/>
    </row>
    <row r="10" spans="2:14" ht="15.75" x14ac:dyDescent="0.25">
      <c r="B10" s="90" t="s">
        <v>260</v>
      </c>
      <c r="C10" s="98" t="s">
        <v>551</v>
      </c>
      <c r="D10" s="58">
        <v>79644614</v>
      </c>
      <c r="E10" s="58">
        <v>226783563</v>
      </c>
      <c r="F10" s="198">
        <v>83888382</v>
      </c>
      <c r="G10" s="198">
        <v>248247239</v>
      </c>
      <c r="H10" s="224">
        <f t="shared" si="0"/>
        <v>105.3283803974491</v>
      </c>
      <c r="I10" s="64">
        <f t="shared" si="0"/>
        <v>109.46438785777433</v>
      </c>
      <c r="K10" s="13"/>
      <c r="L10" s="13"/>
      <c r="M10" s="13"/>
      <c r="N10" s="13"/>
    </row>
    <row r="11" spans="2:14" ht="15.75" x14ac:dyDescent="0.25">
      <c r="B11" s="365" t="s">
        <v>18</v>
      </c>
      <c r="C11" s="365"/>
      <c r="D11" s="59">
        <f>D9+D10</f>
        <v>89945141</v>
      </c>
      <c r="E11" s="59">
        <f>E9+E10</f>
        <v>246167292</v>
      </c>
      <c r="F11" s="209">
        <f>F9+F10</f>
        <v>94032061</v>
      </c>
      <c r="G11" s="209">
        <f>G9+G10</f>
        <v>268852387</v>
      </c>
      <c r="H11" s="208">
        <f t="shared" si="0"/>
        <v>104.54379186531044</v>
      </c>
      <c r="I11" s="62">
        <f t="shared" si="0"/>
        <v>109.21531646860704</v>
      </c>
      <c r="K11" s="13"/>
      <c r="L11" s="13"/>
      <c r="M11" s="13"/>
      <c r="N11" s="13"/>
    </row>
    <row r="12" spans="2:14" ht="15.75" x14ac:dyDescent="0.25">
      <c r="B12" s="286"/>
      <c r="C12" s="286"/>
      <c r="D12" s="287"/>
      <c r="E12" s="287"/>
      <c r="F12" s="288"/>
      <c r="G12" s="288"/>
      <c r="H12" s="289"/>
      <c r="I12" s="290"/>
      <c r="K12" s="13"/>
      <c r="L12" s="13"/>
      <c r="M12" s="13"/>
      <c r="N12" s="13"/>
    </row>
    <row r="13" spans="2:14" x14ac:dyDescent="0.25">
      <c r="B13" s="66" t="s">
        <v>550</v>
      </c>
      <c r="C13" s="43"/>
    </row>
    <row r="15" spans="2:14" x14ac:dyDescent="0.25">
      <c r="B15" s="279"/>
    </row>
    <row r="16" spans="2:14" x14ac:dyDescent="0.25">
      <c r="D16" s="13"/>
      <c r="E16" s="13"/>
      <c r="F16" s="13"/>
      <c r="G16" s="13"/>
    </row>
    <row r="17" spans="4:7" x14ac:dyDescent="0.25">
      <c r="D17" s="13"/>
      <c r="E17" s="13"/>
      <c r="F17" s="13"/>
      <c r="G17" s="13"/>
    </row>
    <row r="18" spans="4:7" x14ac:dyDescent="0.25">
      <c r="D18" s="13"/>
      <c r="E18" s="13"/>
      <c r="F18" s="13"/>
      <c r="G18" s="13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ignoredErrors>
    <ignoredError sqref="E7 G7" numberStoredAsText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1B51-F2B1-4803-9862-158589ECE74E}">
  <dimension ref="B3:M18"/>
  <sheetViews>
    <sheetView workbookViewId="0">
      <selection activeCell="G14" sqref="G14"/>
    </sheetView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3.85546875" customWidth="1"/>
  </cols>
  <sheetData>
    <row r="3" spans="2:13" ht="15.75" thickBot="1" x14ac:dyDescent="0.3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2:13" ht="24.95" customHeight="1" thickTop="1" x14ac:dyDescent="0.25">
      <c r="B4" s="399" t="s">
        <v>769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3" ht="15.75" x14ac:dyDescent="0.25">
      <c r="B5" s="365" t="s">
        <v>102</v>
      </c>
      <c r="C5" s="359" t="s">
        <v>781</v>
      </c>
      <c r="D5" s="359"/>
      <c r="E5" s="359"/>
      <c r="F5" s="359"/>
      <c r="G5" s="359" t="s">
        <v>782</v>
      </c>
      <c r="H5" s="359"/>
      <c r="I5" s="359"/>
      <c r="J5" s="359"/>
      <c r="K5" s="359" t="s">
        <v>520</v>
      </c>
    </row>
    <row r="6" spans="2:13" ht="15.75" x14ac:dyDescent="0.25">
      <c r="B6" s="365"/>
      <c r="C6" s="359" t="s">
        <v>530</v>
      </c>
      <c r="D6" s="359"/>
      <c r="E6" s="359" t="s">
        <v>531</v>
      </c>
      <c r="F6" s="359"/>
      <c r="G6" s="359" t="s">
        <v>530</v>
      </c>
      <c r="H6" s="359"/>
      <c r="I6" s="359" t="s">
        <v>532</v>
      </c>
      <c r="J6" s="359"/>
      <c r="K6" s="359"/>
    </row>
    <row r="7" spans="2:13" ht="31.5" x14ac:dyDescent="0.25">
      <c r="B7" s="365"/>
      <c r="C7" s="53" t="s">
        <v>310</v>
      </c>
      <c r="D7" s="53" t="s">
        <v>534</v>
      </c>
      <c r="E7" s="53" t="s">
        <v>310</v>
      </c>
      <c r="F7" s="53" t="s">
        <v>533</v>
      </c>
      <c r="G7" s="53" t="s">
        <v>310</v>
      </c>
      <c r="H7" s="53" t="s">
        <v>524</v>
      </c>
      <c r="I7" s="53" t="s">
        <v>310</v>
      </c>
      <c r="J7" s="53" t="s">
        <v>524</v>
      </c>
      <c r="K7" s="359"/>
    </row>
    <row r="8" spans="2:13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3" ht="15.75" x14ac:dyDescent="0.25">
      <c r="B9" s="90" t="s">
        <v>259</v>
      </c>
      <c r="C9" s="58">
        <v>1090729</v>
      </c>
      <c r="D9" s="58">
        <v>1327036</v>
      </c>
      <c r="E9" s="198">
        <v>131560</v>
      </c>
      <c r="F9" s="58">
        <v>234993</v>
      </c>
      <c r="G9" s="198">
        <v>995557</v>
      </c>
      <c r="H9" s="58">
        <v>1174584</v>
      </c>
      <c r="I9" s="198">
        <v>132812</v>
      </c>
      <c r="J9" s="58">
        <v>271929</v>
      </c>
      <c r="K9" s="90" t="s">
        <v>149</v>
      </c>
      <c r="M9" s="13"/>
    </row>
    <row r="10" spans="2:13" ht="15.75" x14ac:dyDescent="0.25">
      <c r="B10" s="90" t="s">
        <v>260</v>
      </c>
      <c r="C10" s="58">
        <v>91652</v>
      </c>
      <c r="D10" s="58">
        <v>97981</v>
      </c>
      <c r="E10" s="198">
        <v>4536</v>
      </c>
      <c r="F10" s="58">
        <v>7472</v>
      </c>
      <c r="G10" s="198">
        <v>81702</v>
      </c>
      <c r="H10" s="58">
        <v>89177</v>
      </c>
      <c r="I10" s="198">
        <v>4570</v>
      </c>
      <c r="J10" s="58">
        <v>7232</v>
      </c>
      <c r="K10" s="90" t="s">
        <v>525</v>
      </c>
    </row>
    <row r="11" spans="2:13" ht="15.75" x14ac:dyDescent="0.25">
      <c r="B11" s="90" t="s">
        <v>261</v>
      </c>
      <c r="C11" s="58">
        <v>112592</v>
      </c>
      <c r="D11" s="58">
        <v>108104</v>
      </c>
      <c r="E11" s="198">
        <v>16511</v>
      </c>
      <c r="F11" s="58">
        <v>6076</v>
      </c>
      <c r="G11" s="198">
        <v>93172</v>
      </c>
      <c r="H11" s="58">
        <v>90702</v>
      </c>
      <c r="I11" s="198">
        <v>6291</v>
      </c>
      <c r="J11" s="58">
        <v>5563</v>
      </c>
      <c r="K11" s="90" t="s">
        <v>526</v>
      </c>
    </row>
    <row r="12" spans="2:13" ht="15.75" x14ac:dyDescent="0.25">
      <c r="B12" s="173" t="s">
        <v>18</v>
      </c>
      <c r="C12" s="59">
        <f t="shared" ref="C12:J12" si="0">SUM(C9:C11)</f>
        <v>1294973</v>
      </c>
      <c r="D12" s="59">
        <f t="shared" si="0"/>
        <v>1533121</v>
      </c>
      <c r="E12" s="209">
        <f t="shared" si="0"/>
        <v>152607</v>
      </c>
      <c r="F12" s="59">
        <f t="shared" si="0"/>
        <v>248541</v>
      </c>
      <c r="G12" s="209">
        <f t="shared" si="0"/>
        <v>1170431</v>
      </c>
      <c r="H12" s="59">
        <f t="shared" si="0"/>
        <v>1354463</v>
      </c>
      <c r="I12" s="209">
        <f t="shared" si="0"/>
        <v>143673</v>
      </c>
      <c r="J12" s="59">
        <f t="shared" si="0"/>
        <v>284724</v>
      </c>
      <c r="K12" s="278"/>
    </row>
    <row r="14" spans="2:13" x14ac:dyDescent="0.25">
      <c r="B14" s="66"/>
      <c r="G14" s="13"/>
      <c r="H14" s="13"/>
    </row>
    <row r="15" spans="2:13" x14ac:dyDescent="0.25">
      <c r="C15" s="13"/>
      <c r="D15" s="13"/>
      <c r="E15" s="13"/>
      <c r="F15" s="13"/>
      <c r="G15" s="24"/>
      <c r="H15" s="24"/>
      <c r="I15" s="13"/>
      <c r="J15" s="13"/>
    </row>
    <row r="16" spans="2:13" x14ac:dyDescent="0.25">
      <c r="C16" s="13"/>
      <c r="D16" s="13"/>
      <c r="E16" s="13"/>
      <c r="F16" s="13"/>
      <c r="G16" s="24"/>
      <c r="H16" s="24"/>
      <c r="I16" s="13"/>
      <c r="J16" s="13"/>
    </row>
    <row r="17" spans="3:10" x14ac:dyDescent="0.25">
      <c r="C17" s="13"/>
      <c r="D17" s="13"/>
      <c r="E17" s="13"/>
      <c r="F17" s="13"/>
      <c r="G17" s="13"/>
      <c r="H17" s="13"/>
      <c r="I17" s="13"/>
      <c r="J17" s="13"/>
    </row>
    <row r="18" spans="3:10" x14ac:dyDescent="0.25">
      <c r="C18" s="13"/>
      <c r="D18" s="13"/>
      <c r="E18" s="13"/>
      <c r="F18" s="13"/>
      <c r="G18" s="13"/>
      <c r="H18" s="13"/>
      <c r="I18" s="13"/>
      <c r="J18" s="1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204E-EBBC-47AB-A697-A08BD50FC0B5}">
  <dimension ref="B3:K20"/>
  <sheetViews>
    <sheetView workbookViewId="0">
      <selection activeCell="G14" sqref="G14"/>
    </sheetView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2.42578125" customWidth="1"/>
    <col min="8" max="8" width="12.7109375" customWidth="1"/>
    <col min="9" max="9" width="11" customWidth="1"/>
    <col min="10" max="10" width="13.28515625" customWidth="1"/>
    <col min="11" max="11" width="15.28515625" customWidth="1"/>
  </cols>
  <sheetData>
    <row r="3" spans="2:11" ht="16.5" thickBot="1" x14ac:dyDescent="0.3">
      <c r="B3" s="50"/>
      <c r="C3" s="50"/>
      <c r="D3" s="50"/>
      <c r="E3" s="50"/>
      <c r="F3" s="50"/>
      <c r="G3" s="280"/>
      <c r="H3" s="50"/>
      <c r="I3" s="50"/>
      <c r="J3" s="50"/>
      <c r="K3" s="50"/>
    </row>
    <row r="4" spans="2:11" ht="24.95" customHeight="1" thickTop="1" x14ac:dyDescent="0.25">
      <c r="B4" s="399" t="s">
        <v>761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1" ht="15.75" x14ac:dyDescent="0.25">
      <c r="B5" s="365" t="s">
        <v>102</v>
      </c>
      <c r="C5" s="359" t="s">
        <v>781</v>
      </c>
      <c r="D5" s="359"/>
      <c r="E5" s="359"/>
      <c r="F5" s="359"/>
      <c r="G5" s="359" t="s">
        <v>782</v>
      </c>
      <c r="H5" s="359"/>
      <c r="I5" s="359"/>
      <c r="J5" s="359"/>
      <c r="K5" s="359" t="s">
        <v>520</v>
      </c>
    </row>
    <row r="6" spans="2:11" ht="15.75" x14ac:dyDescent="0.25">
      <c r="B6" s="365"/>
      <c r="C6" s="359" t="s">
        <v>530</v>
      </c>
      <c r="D6" s="359"/>
      <c r="E6" s="359" t="s">
        <v>531</v>
      </c>
      <c r="F6" s="359"/>
      <c r="G6" s="359" t="s">
        <v>530</v>
      </c>
      <c r="H6" s="359"/>
      <c r="I6" s="359" t="s">
        <v>532</v>
      </c>
      <c r="J6" s="359"/>
      <c r="K6" s="359"/>
    </row>
    <row r="7" spans="2:11" ht="31.5" x14ac:dyDescent="0.25">
      <c r="B7" s="365"/>
      <c r="C7" s="53" t="s">
        <v>310</v>
      </c>
      <c r="D7" s="53" t="s">
        <v>524</v>
      </c>
      <c r="E7" s="53" t="s">
        <v>310</v>
      </c>
      <c r="F7" s="53" t="s">
        <v>524</v>
      </c>
      <c r="G7" s="53" t="s">
        <v>310</v>
      </c>
      <c r="H7" s="53" t="s">
        <v>524</v>
      </c>
      <c r="I7" s="53" t="s">
        <v>310</v>
      </c>
      <c r="J7" s="53" t="s">
        <v>524</v>
      </c>
      <c r="K7" s="359"/>
    </row>
    <row r="8" spans="2:11" ht="15" customHeight="1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1" ht="15.75" customHeight="1" x14ac:dyDescent="0.25">
      <c r="B9" s="90" t="s">
        <v>259</v>
      </c>
      <c r="C9" s="58">
        <v>3349648</v>
      </c>
      <c r="D9" s="58">
        <v>1771509</v>
      </c>
      <c r="E9" s="198">
        <v>184356</v>
      </c>
      <c r="F9" s="58">
        <v>132646</v>
      </c>
      <c r="G9" s="198">
        <v>3734692</v>
      </c>
      <c r="H9" s="58">
        <v>2011094</v>
      </c>
      <c r="I9" s="198">
        <v>234405</v>
      </c>
      <c r="J9" s="58">
        <v>157311</v>
      </c>
      <c r="K9" s="90" t="s">
        <v>149</v>
      </c>
    </row>
    <row r="10" spans="2:11" ht="15.75" customHeight="1" x14ac:dyDescent="0.25">
      <c r="B10" s="90" t="s">
        <v>260</v>
      </c>
      <c r="C10" s="58">
        <v>164804</v>
      </c>
      <c r="D10" s="58">
        <v>106771</v>
      </c>
      <c r="E10" s="198">
        <v>4903</v>
      </c>
      <c r="F10" s="58">
        <v>3975</v>
      </c>
      <c r="G10" s="198">
        <v>199984</v>
      </c>
      <c r="H10" s="58">
        <v>123484</v>
      </c>
      <c r="I10" s="198">
        <v>9170</v>
      </c>
      <c r="J10" s="58">
        <v>5130</v>
      </c>
      <c r="K10" s="90" t="s">
        <v>525</v>
      </c>
    </row>
    <row r="11" spans="2:11" ht="15.75" customHeight="1" x14ac:dyDescent="0.25">
      <c r="B11" s="90" t="s">
        <v>261</v>
      </c>
      <c r="C11" s="58">
        <v>193534</v>
      </c>
      <c r="D11" s="58">
        <v>93740</v>
      </c>
      <c r="E11" s="198">
        <v>11422</v>
      </c>
      <c r="F11" s="58">
        <v>2962</v>
      </c>
      <c r="G11" s="198">
        <v>211358</v>
      </c>
      <c r="H11" s="58">
        <v>102610</v>
      </c>
      <c r="I11" s="198">
        <v>13355</v>
      </c>
      <c r="J11" s="58">
        <v>2709</v>
      </c>
      <c r="K11" s="90" t="s">
        <v>526</v>
      </c>
    </row>
    <row r="12" spans="2:11" ht="15.75" customHeight="1" x14ac:dyDescent="0.25">
      <c r="B12" s="173" t="s">
        <v>18</v>
      </c>
      <c r="C12" s="59">
        <f t="shared" ref="C12:J12" si="0">C9+C10+C11</f>
        <v>3707986</v>
      </c>
      <c r="D12" s="59">
        <f t="shared" si="0"/>
        <v>1972020</v>
      </c>
      <c r="E12" s="209">
        <f t="shared" si="0"/>
        <v>200681</v>
      </c>
      <c r="F12" s="59">
        <f t="shared" si="0"/>
        <v>139583</v>
      </c>
      <c r="G12" s="209">
        <f t="shared" si="0"/>
        <v>4146034</v>
      </c>
      <c r="H12" s="59">
        <f t="shared" si="0"/>
        <v>2237188</v>
      </c>
      <c r="I12" s="209">
        <f t="shared" si="0"/>
        <v>256930</v>
      </c>
      <c r="J12" s="59">
        <f t="shared" si="0"/>
        <v>165150</v>
      </c>
      <c r="K12" s="278"/>
    </row>
    <row r="14" spans="2:11" x14ac:dyDescent="0.25">
      <c r="B14" s="66"/>
    </row>
    <row r="15" spans="2:11" x14ac:dyDescent="0.25">
      <c r="C15" s="13"/>
      <c r="D15" s="13"/>
      <c r="E15" s="13"/>
      <c r="F15" s="13"/>
      <c r="G15" s="13"/>
      <c r="H15" s="13"/>
      <c r="I15" s="13"/>
      <c r="J15" s="13"/>
    </row>
    <row r="16" spans="2:11" x14ac:dyDescent="0.25">
      <c r="C16" s="13"/>
      <c r="D16" s="13"/>
      <c r="E16" s="13"/>
      <c r="F16" s="13"/>
      <c r="G16" s="13"/>
      <c r="H16" s="13"/>
      <c r="I16" s="13"/>
      <c r="J16" s="13"/>
    </row>
    <row r="17" spans="2:10" x14ac:dyDescent="0.25">
      <c r="B17" s="13"/>
      <c r="C17" s="13"/>
      <c r="D17" s="13"/>
      <c r="E17" s="13"/>
      <c r="F17" s="13"/>
      <c r="G17" s="13"/>
      <c r="H17" s="13"/>
      <c r="I17" s="13"/>
      <c r="J17" s="13"/>
    </row>
    <row r="18" spans="2:10" x14ac:dyDescent="0.25">
      <c r="B18" s="13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13"/>
      <c r="C19" s="13"/>
      <c r="D19" s="13"/>
      <c r="E19" s="13"/>
      <c r="F19" s="13"/>
      <c r="G19" s="13"/>
      <c r="H19" s="13"/>
      <c r="I19" s="13"/>
    </row>
    <row r="20" spans="2:10" x14ac:dyDescent="0.25">
      <c r="B20" s="13"/>
      <c r="C20" s="13"/>
      <c r="D20" s="13"/>
      <c r="E20" s="13"/>
      <c r="F20" s="13"/>
      <c r="G20" s="13"/>
      <c r="H20" s="13"/>
      <c r="I20" s="1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5D76D-E340-4682-B48C-8E2CCB6A127F}">
  <dimension ref="B3:P19"/>
  <sheetViews>
    <sheetView workbookViewId="0">
      <selection activeCell="H18" sqref="H18"/>
    </sheetView>
  </sheetViews>
  <sheetFormatPr defaultRowHeight="15" x14ac:dyDescent="0.25"/>
  <cols>
    <col min="3" max="3" width="22.42578125" customWidth="1"/>
    <col min="4" max="4" width="11.5703125" customWidth="1"/>
    <col min="5" max="5" width="15.42578125" bestFit="1" customWidth="1"/>
    <col min="6" max="6" width="12.7109375" customWidth="1"/>
    <col min="7" max="7" width="15.85546875" customWidth="1"/>
    <col min="8" max="8" width="12.7109375" customWidth="1"/>
    <col min="9" max="9" width="13.28515625" customWidth="1"/>
    <col min="10" max="10" width="11.42578125" customWidth="1"/>
    <col min="11" max="11" width="12.85546875" customWidth="1"/>
    <col min="14" max="14" width="11.5703125" customWidth="1"/>
  </cols>
  <sheetData>
    <row r="3" spans="2:16" ht="15.75" thickBot="1" x14ac:dyDescent="0.3"/>
    <row r="4" spans="2:16" ht="16.5" customHeight="1" thickTop="1" x14ac:dyDescent="0.25">
      <c r="B4" s="401" t="s">
        <v>762</v>
      </c>
      <c r="C4" s="401"/>
      <c r="D4" s="401"/>
      <c r="E4" s="401"/>
      <c r="F4" s="401"/>
      <c r="G4" s="401"/>
      <c r="H4" s="401"/>
      <c r="I4" s="401"/>
      <c r="J4" s="401"/>
      <c r="K4" s="401"/>
    </row>
    <row r="5" spans="2:16" ht="15.75" customHeight="1" x14ac:dyDescent="0.25">
      <c r="B5" s="335"/>
      <c r="C5" s="335"/>
      <c r="D5" s="359" t="s">
        <v>781</v>
      </c>
      <c r="E5" s="359"/>
      <c r="F5" s="359"/>
      <c r="G5" s="359"/>
      <c r="H5" s="359" t="s">
        <v>782</v>
      </c>
      <c r="I5" s="359"/>
      <c r="J5" s="359"/>
      <c r="K5" s="359"/>
    </row>
    <row r="6" spans="2:16" ht="15" customHeight="1" x14ac:dyDescent="0.25">
      <c r="B6" s="359" t="s">
        <v>102</v>
      </c>
      <c r="C6" s="359" t="s">
        <v>58</v>
      </c>
      <c r="D6" s="359" t="s">
        <v>120</v>
      </c>
      <c r="E6" s="359"/>
      <c r="F6" s="359" t="s">
        <v>572</v>
      </c>
      <c r="G6" s="359"/>
      <c r="H6" s="359" t="s">
        <v>120</v>
      </c>
      <c r="I6" s="359"/>
      <c r="J6" s="359" t="s">
        <v>572</v>
      </c>
      <c r="K6" s="359"/>
    </row>
    <row r="7" spans="2:16" ht="28.5" customHeight="1" x14ac:dyDescent="0.25">
      <c r="B7" s="359"/>
      <c r="C7" s="359"/>
      <c r="D7" s="359" t="s">
        <v>574</v>
      </c>
      <c r="E7" s="359" t="s">
        <v>624</v>
      </c>
      <c r="F7" s="359" t="s">
        <v>574</v>
      </c>
      <c r="G7" s="359" t="s">
        <v>576</v>
      </c>
      <c r="H7" s="359" t="s">
        <v>574</v>
      </c>
      <c r="I7" s="359" t="s">
        <v>624</v>
      </c>
      <c r="J7" s="359" t="s">
        <v>574</v>
      </c>
      <c r="K7" s="359" t="s">
        <v>576</v>
      </c>
    </row>
    <row r="8" spans="2:16" x14ac:dyDescent="0.25">
      <c r="B8" s="359"/>
      <c r="C8" s="359"/>
      <c r="D8" s="359"/>
      <c r="E8" s="359"/>
      <c r="F8" s="359" t="s">
        <v>579</v>
      </c>
      <c r="G8" s="359"/>
      <c r="H8" s="359"/>
      <c r="I8" s="359"/>
      <c r="J8" s="359" t="s">
        <v>579</v>
      </c>
      <c r="K8" s="359"/>
    </row>
    <row r="9" spans="2:16" x14ac:dyDescent="0.25">
      <c r="B9" s="51">
        <v>1</v>
      </c>
      <c r="C9" s="51">
        <v>2</v>
      </c>
      <c r="D9" s="51">
        <v>3</v>
      </c>
      <c r="E9" s="51">
        <v>4</v>
      </c>
      <c r="F9" s="51">
        <v>5</v>
      </c>
      <c r="G9" s="51">
        <v>6</v>
      </c>
      <c r="H9" s="51">
        <v>7</v>
      </c>
      <c r="I9" s="51">
        <v>8</v>
      </c>
      <c r="J9" s="51">
        <v>9</v>
      </c>
      <c r="K9" s="51">
        <v>10</v>
      </c>
    </row>
    <row r="10" spans="2:16" ht="15.75" x14ac:dyDescent="0.25">
      <c r="B10" s="143" t="s">
        <v>259</v>
      </c>
      <c r="C10" s="309" t="s">
        <v>573</v>
      </c>
      <c r="D10" s="172">
        <f>D11+D12</f>
        <v>10647108</v>
      </c>
      <c r="E10" s="172">
        <f t="shared" ref="E10:G10" si="0">E11+E12</f>
        <v>68610328</v>
      </c>
      <c r="F10" s="172">
        <f t="shared" si="0"/>
        <v>471772</v>
      </c>
      <c r="G10" s="172">
        <f t="shared" si="0"/>
        <v>245990</v>
      </c>
      <c r="H10" s="172">
        <f>H11+H12</f>
        <v>14373767</v>
      </c>
      <c r="I10" s="172">
        <f t="shared" ref="I10:K10" si="1">I11+I12</f>
        <v>75005951</v>
      </c>
      <c r="J10" s="172">
        <f t="shared" si="1"/>
        <v>517702</v>
      </c>
      <c r="K10" s="172">
        <f t="shared" si="1"/>
        <v>155045</v>
      </c>
      <c r="M10" s="350"/>
      <c r="N10" s="24"/>
      <c r="O10" s="24"/>
      <c r="P10" s="24"/>
    </row>
    <row r="11" spans="2:16" ht="15.75" x14ac:dyDescent="0.25">
      <c r="B11" s="55" t="s">
        <v>60</v>
      </c>
      <c r="C11" s="60" t="s">
        <v>515</v>
      </c>
      <c r="D11" s="58">
        <v>10429373</v>
      </c>
      <c r="E11" s="58">
        <v>56580360</v>
      </c>
      <c r="F11" s="58">
        <v>469484</v>
      </c>
      <c r="G11" s="58">
        <v>208252</v>
      </c>
      <c r="H11" s="58">
        <v>14084815</v>
      </c>
      <c r="I11" s="58">
        <v>62048778</v>
      </c>
      <c r="J11" s="58">
        <v>514746</v>
      </c>
      <c r="K11" s="58">
        <v>148068</v>
      </c>
      <c r="M11" s="350"/>
      <c r="N11" s="24"/>
      <c r="O11" s="24"/>
      <c r="P11" s="24"/>
    </row>
    <row r="12" spans="2:16" ht="15.75" x14ac:dyDescent="0.25">
      <c r="B12" s="55" t="s">
        <v>90</v>
      </c>
      <c r="C12" s="60" t="s">
        <v>575</v>
      </c>
      <c r="D12" s="58">
        <v>217735</v>
      </c>
      <c r="E12" s="58">
        <v>12029968</v>
      </c>
      <c r="F12" s="58">
        <v>2288</v>
      </c>
      <c r="G12" s="58">
        <v>37738</v>
      </c>
      <c r="H12" s="58">
        <v>288952</v>
      </c>
      <c r="I12" s="58">
        <v>12957173</v>
      </c>
      <c r="J12" s="58">
        <v>2956</v>
      </c>
      <c r="K12" s="58">
        <v>6977</v>
      </c>
      <c r="M12" s="350"/>
      <c r="N12" s="24"/>
      <c r="O12" s="24"/>
      <c r="P12" s="24"/>
    </row>
    <row r="13" spans="2:16" ht="15.75" x14ac:dyDescent="0.25">
      <c r="B13" s="143" t="s">
        <v>260</v>
      </c>
      <c r="C13" s="309" t="s">
        <v>577</v>
      </c>
      <c r="D13" s="172">
        <f>D14+D15</f>
        <v>166231</v>
      </c>
      <c r="E13" s="172">
        <f t="shared" ref="E13:G13" si="2">E14+E15</f>
        <v>247057</v>
      </c>
      <c r="F13" s="172">
        <f t="shared" si="2"/>
        <v>4823341</v>
      </c>
      <c r="G13" s="172">
        <f t="shared" si="2"/>
        <v>1274885</v>
      </c>
      <c r="H13" s="172">
        <f>H14+H15</f>
        <v>409638</v>
      </c>
      <c r="I13" s="172">
        <f t="shared" ref="I13:K13" si="3">I14+I15</f>
        <v>640057</v>
      </c>
      <c r="J13" s="172">
        <f t="shared" si="3"/>
        <v>5581193</v>
      </c>
      <c r="K13" s="172">
        <f t="shared" si="3"/>
        <v>1636014</v>
      </c>
      <c r="M13" s="350"/>
      <c r="N13" s="24"/>
      <c r="O13" s="24"/>
      <c r="P13" s="24"/>
    </row>
    <row r="14" spans="2:16" ht="15.75" x14ac:dyDescent="0.25">
      <c r="B14" s="55" t="s">
        <v>290</v>
      </c>
      <c r="C14" s="60" t="s">
        <v>515</v>
      </c>
      <c r="D14" s="58">
        <v>165911</v>
      </c>
      <c r="E14" s="58">
        <v>242558</v>
      </c>
      <c r="F14" s="58">
        <v>4810645</v>
      </c>
      <c r="G14" s="58">
        <v>1217290</v>
      </c>
      <c r="H14" s="58">
        <v>407845</v>
      </c>
      <c r="I14" s="58">
        <v>617736</v>
      </c>
      <c r="J14" s="58">
        <v>5563618</v>
      </c>
      <c r="K14" s="58">
        <v>1560557</v>
      </c>
      <c r="M14" s="350"/>
      <c r="N14" s="24"/>
      <c r="O14" s="24"/>
      <c r="P14" s="24"/>
    </row>
    <row r="15" spans="2:16" ht="15.75" x14ac:dyDescent="0.25">
      <c r="B15" s="64" t="s">
        <v>291</v>
      </c>
      <c r="C15" s="308" t="s">
        <v>575</v>
      </c>
      <c r="D15" s="58">
        <v>320</v>
      </c>
      <c r="E15" s="58">
        <v>4499</v>
      </c>
      <c r="F15" s="58">
        <v>12696</v>
      </c>
      <c r="G15" s="58">
        <v>57595</v>
      </c>
      <c r="H15" s="58">
        <v>1793</v>
      </c>
      <c r="I15" s="58">
        <v>22321</v>
      </c>
      <c r="J15" s="58">
        <v>17575</v>
      </c>
      <c r="K15" s="58">
        <v>75457</v>
      </c>
      <c r="M15" s="350"/>
      <c r="N15" s="24"/>
      <c r="O15" s="24"/>
      <c r="P15" s="24"/>
    </row>
    <row r="16" spans="2:16" ht="15.75" x14ac:dyDescent="0.25">
      <c r="B16" s="359" t="s">
        <v>18</v>
      </c>
      <c r="C16" s="359"/>
      <c r="D16" s="59">
        <f>D10+D13</f>
        <v>10813339</v>
      </c>
      <c r="E16" s="59">
        <f t="shared" ref="E16:G16" si="4">E10+E13</f>
        <v>68857385</v>
      </c>
      <c r="F16" s="59">
        <f t="shared" si="4"/>
        <v>5295113</v>
      </c>
      <c r="G16" s="59">
        <f t="shared" si="4"/>
        <v>1520875</v>
      </c>
      <c r="H16" s="59">
        <f>H10+H13</f>
        <v>14783405</v>
      </c>
      <c r="I16" s="59">
        <f t="shared" ref="I16:K16" si="5">I10+I13</f>
        <v>75646008</v>
      </c>
      <c r="J16" s="59">
        <f t="shared" si="5"/>
        <v>6098895</v>
      </c>
      <c r="K16" s="59">
        <f t="shared" si="5"/>
        <v>1791059</v>
      </c>
      <c r="M16" s="350"/>
      <c r="N16" s="350"/>
      <c r="O16" s="350"/>
      <c r="P16" s="24"/>
    </row>
    <row r="18" spans="5:8" x14ac:dyDescent="0.25">
      <c r="E18" s="13"/>
      <c r="H18" s="22"/>
    </row>
    <row r="19" spans="5:8" x14ac:dyDescent="0.25">
      <c r="E19" s="13"/>
      <c r="H19" s="13"/>
    </row>
  </sheetData>
  <mergeCells count="19">
    <mergeCell ref="B4:G4"/>
    <mergeCell ref="H4:K4"/>
    <mergeCell ref="D5:G5"/>
    <mergeCell ref="B16:C16"/>
    <mergeCell ref="H5:K5"/>
    <mergeCell ref="B6:B8"/>
    <mergeCell ref="C6:C8"/>
    <mergeCell ref="D6:E6"/>
    <mergeCell ref="F6:G6"/>
    <mergeCell ref="H6:I6"/>
    <mergeCell ref="J6:K6"/>
    <mergeCell ref="D7:D8"/>
    <mergeCell ref="E7:E8"/>
    <mergeCell ref="F7:F8"/>
    <mergeCell ref="G7:G8"/>
    <mergeCell ref="H7:H8"/>
    <mergeCell ref="I7:I8"/>
    <mergeCell ref="J7:J8"/>
    <mergeCell ref="K7:K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J19"/>
  <sheetViews>
    <sheetView workbookViewId="0"/>
  </sheetViews>
  <sheetFormatPr defaultColWidth="9.140625" defaultRowHeight="15" x14ac:dyDescent="0.25"/>
  <cols>
    <col min="2" max="2" width="7.7109375" customWidth="1"/>
    <col min="3" max="3" width="33.140625" customWidth="1"/>
    <col min="4" max="4" width="14.28515625" customWidth="1"/>
    <col min="5" max="5" width="14.85546875" customWidth="1"/>
    <col min="6" max="6" width="14.42578125" customWidth="1"/>
    <col min="7" max="7" width="14.140625" customWidth="1"/>
    <col min="8" max="8" width="14" customWidth="1"/>
  </cols>
  <sheetData>
    <row r="2" spans="2:10" ht="15.75" x14ac:dyDescent="0.25">
      <c r="C2" s="5"/>
      <c r="D2" s="18"/>
      <c r="E2" s="18"/>
      <c r="F2" s="18"/>
      <c r="G2" s="18"/>
      <c r="H2" s="18"/>
    </row>
    <row r="3" spans="2:10" ht="16.5" thickBot="1" x14ac:dyDescent="0.3">
      <c r="C3" s="4"/>
      <c r="D3" s="4"/>
      <c r="E3" s="4"/>
      <c r="F3" s="4"/>
      <c r="G3" s="4"/>
      <c r="H3" s="4"/>
    </row>
    <row r="4" spans="2:10" ht="24.95" customHeight="1" thickTop="1" x14ac:dyDescent="0.25">
      <c r="B4" s="364" t="s">
        <v>500</v>
      </c>
      <c r="C4" s="364"/>
      <c r="D4" s="364"/>
      <c r="E4" s="364"/>
      <c r="F4" s="364"/>
      <c r="G4" s="364"/>
      <c r="H4" s="364"/>
    </row>
    <row r="5" spans="2:10" ht="18" customHeight="1" x14ac:dyDescent="0.25">
      <c r="B5" s="365" t="s">
        <v>102</v>
      </c>
      <c r="C5" s="366" t="s">
        <v>12</v>
      </c>
      <c r="D5" s="366" t="s">
        <v>634</v>
      </c>
      <c r="E5" s="366"/>
      <c r="F5" s="366" t="s">
        <v>779</v>
      </c>
      <c r="G5" s="366"/>
      <c r="H5" s="87" t="s">
        <v>1</v>
      </c>
    </row>
    <row r="6" spans="2:10" ht="31.5" x14ac:dyDescent="0.25">
      <c r="B6" s="365"/>
      <c r="C6" s="366"/>
      <c r="D6" s="87" t="s">
        <v>13</v>
      </c>
      <c r="E6" s="87" t="s">
        <v>20</v>
      </c>
      <c r="F6" s="87" t="s">
        <v>13</v>
      </c>
      <c r="G6" s="87" t="s">
        <v>20</v>
      </c>
      <c r="H6" s="87" t="s">
        <v>351</v>
      </c>
    </row>
    <row r="7" spans="2:10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0" ht="16.5" customHeight="1" x14ac:dyDescent="0.25">
      <c r="B8" s="90" t="s">
        <v>259</v>
      </c>
      <c r="C8" s="91" t="s">
        <v>14</v>
      </c>
      <c r="D8" s="92">
        <v>4190</v>
      </c>
      <c r="E8" s="93">
        <f>D8/D$12*100</f>
        <v>63.833028641072517</v>
      </c>
      <c r="F8" s="92">
        <v>4224</v>
      </c>
      <c r="G8" s="93">
        <f>F8/F$12*100</f>
        <v>62.866497990772444</v>
      </c>
      <c r="H8" s="94">
        <f>F8/D8*100</f>
        <v>100.81145584725537</v>
      </c>
    </row>
    <row r="9" spans="2:10" ht="16.5" customHeight="1" x14ac:dyDescent="0.25">
      <c r="B9" s="90" t="s">
        <v>260</v>
      </c>
      <c r="C9" s="91" t="s">
        <v>15</v>
      </c>
      <c r="D9" s="92">
        <v>385</v>
      </c>
      <c r="E9" s="93">
        <f t="shared" ref="E9:E11" si="0">D9/D$12*100</f>
        <v>5.8653260207190732</v>
      </c>
      <c r="F9" s="92">
        <v>387</v>
      </c>
      <c r="G9" s="93">
        <f>F9/F$12*100</f>
        <v>5.759785682393213</v>
      </c>
      <c r="H9" s="94">
        <f t="shared" ref="H9:H12" si="1">F9/D9*100</f>
        <v>100.51948051948052</v>
      </c>
    </row>
    <row r="10" spans="2:10" ht="16.5" customHeight="1" x14ac:dyDescent="0.25">
      <c r="B10" s="90" t="s">
        <v>261</v>
      </c>
      <c r="C10" s="91" t="s">
        <v>16</v>
      </c>
      <c r="D10" s="92">
        <v>1987</v>
      </c>
      <c r="E10" s="93">
        <f t="shared" si="0"/>
        <v>30.271176112126753</v>
      </c>
      <c r="F10" s="92">
        <v>2106</v>
      </c>
      <c r="G10" s="93">
        <f t="shared" ref="G10:G11" si="2">F10/F$12*100</f>
        <v>31.343949992558418</v>
      </c>
      <c r="H10" s="94">
        <f t="shared" si="1"/>
        <v>105.98892803220936</v>
      </c>
    </row>
    <row r="11" spans="2:10" ht="16.5" customHeight="1" x14ac:dyDescent="0.25">
      <c r="B11" s="90" t="s">
        <v>262</v>
      </c>
      <c r="C11" s="91" t="s">
        <v>17</v>
      </c>
      <c r="D11" s="92">
        <v>2</v>
      </c>
      <c r="E11" s="93">
        <f t="shared" si="0"/>
        <v>3.0469226081657527E-2</v>
      </c>
      <c r="F11" s="92">
        <v>2</v>
      </c>
      <c r="G11" s="93">
        <f t="shared" si="2"/>
        <v>2.9766334275933917E-2</v>
      </c>
      <c r="H11" s="94">
        <f t="shared" si="1"/>
        <v>100</v>
      </c>
    </row>
    <row r="12" spans="2:10" ht="20.25" customHeight="1" x14ac:dyDescent="0.25">
      <c r="B12" s="366" t="s">
        <v>18</v>
      </c>
      <c r="C12" s="366"/>
      <c r="D12" s="95">
        <f t="shared" ref="D12:G12" si="3">SUM(D8:D11)</f>
        <v>6564</v>
      </c>
      <c r="E12" s="96">
        <f t="shared" si="3"/>
        <v>100</v>
      </c>
      <c r="F12" s="95">
        <f t="shared" si="3"/>
        <v>6719</v>
      </c>
      <c r="G12" s="96">
        <f t="shared" si="3"/>
        <v>100.00000000000001</v>
      </c>
      <c r="H12" s="96">
        <f t="shared" si="1"/>
        <v>102.36136502132847</v>
      </c>
      <c r="J12" s="13"/>
    </row>
    <row r="14" spans="2:10" x14ac:dyDescent="0.25">
      <c r="F14" s="13"/>
    </row>
    <row r="15" spans="2:10" x14ac:dyDescent="0.25">
      <c r="D15" s="13"/>
      <c r="F15" s="13"/>
    </row>
    <row r="17" spans="4:6" x14ac:dyDescent="0.25">
      <c r="D17" s="13"/>
      <c r="F17" s="13"/>
    </row>
    <row r="19" spans="4:6" x14ac:dyDescent="0.25">
      <c r="D19" s="13"/>
      <c r="F19" s="13"/>
    </row>
  </sheetData>
  <mergeCells count="6">
    <mergeCell ref="B4:H4"/>
    <mergeCell ref="B5:B6"/>
    <mergeCell ref="B12:C12"/>
    <mergeCell ref="C5:C6"/>
    <mergeCell ref="F5:G5"/>
    <mergeCell ref="D5:E5"/>
  </mergeCells>
  <pageMargins left="0.7" right="0.7" top="0.75" bottom="0.75" header="0.3" footer="0.3"/>
  <pageSetup orientation="portrait" r:id="rId1"/>
  <ignoredErrors>
    <ignoredError sqref="D12:H12" formulaRang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DB62-1929-49BB-AAB8-5BEC8A1642DD}">
  <dimension ref="B3:P18"/>
  <sheetViews>
    <sheetView workbookViewId="0">
      <selection activeCell="H16" sqref="H16"/>
    </sheetView>
  </sheetViews>
  <sheetFormatPr defaultRowHeight="15" x14ac:dyDescent="0.25"/>
  <cols>
    <col min="3" max="3" width="14.28515625" customWidth="1"/>
    <col min="4" max="4" width="14.7109375" customWidth="1"/>
    <col min="5" max="5" width="15.7109375" customWidth="1"/>
    <col min="6" max="6" width="12.140625" customWidth="1"/>
    <col min="7" max="7" width="15.7109375" customWidth="1"/>
    <col min="8" max="8" width="12.5703125" customWidth="1"/>
    <col min="9" max="9" width="12.42578125" customWidth="1"/>
    <col min="10" max="11" width="11.28515625" customWidth="1"/>
    <col min="12" max="12" width="10.140625" bestFit="1" customWidth="1"/>
    <col min="13" max="13" width="14.42578125" bestFit="1" customWidth="1"/>
    <col min="14" max="14" width="11.85546875" customWidth="1"/>
    <col min="15" max="15" width="10" bestFit="1" customWidth="1"/>
    <col min="16" max="16" width="11.5703125" customWidth="1"/>
    <col min="17" max="17" width="11" bestFit="1" customWidth="1"/>
  </cols>
  <sheetData>
    <row r="3" spans="2:16" ht="15.75" thickBot="1" x14ac:dyDescent="0.3"/>
    <row r="4" spans="2:16" ht="16.5" customHeight="1" thickTop="1" x14ac:dyDescent="0.25">
      <c r="B4" s="401" t="s">
        <v>763</v>
      </c>
      <c r="C4" s="401"/>
      <c r="D4" s="401"/>
      <c r="E4" s="401"/>
      <c r="F4" s="401"/>
      <c r="G4" s="401"/>
      <c r="H4" s="401"/>
      <c r="I4" s="401"/>
      <c r="J4" s="401"/>
      <c r="K4" s="401"/>
    </row>
    <row r="5" spans="2:16" ht="15.75" x14ac:dyDescent="0.25">
      <c r="B5" s="335"/>
      <c r="C5" s="335"/>
      <c r="D5" s="359" t="s">
        <v>781</v>
      </c>
      <c r="E5" s="359"/>
      <c r="F5" s="359"/>
      <c r="G5" s="359"/>
      <c r="H5" s="359" t="s">
        <v>782</v>
      </c>
      <c r="I5" s="359"/>
      <c r="J5" s="359"/>
      <c r="K5" s="359"/>
    </row>
    <row r="6" spans="2:16" ht="15" customHeight="1" x14ac:dyDescent="0.25">
      <c r="B6" s="359" t="s">
        <v>102</v>
      </c>
      <c r="C6" s="359" t="s">
        <v>578</v>
      </c>
      <c r="D6" s="359" t="s">
        <v>120</v>
      </c>
      <c r="E6" s="359"/>
      <c r="F6" s="359" t="s">
        <v>572</v>
      </c>
      <c r="G6" s="359"/>
      <c r="H6" s="359" t="s">
        <v>120</v>
      </c>
      <c r="I6" s="359"/>
      <c r="J6" s="359" t="s">
        <v>572</v>
      </c>
      <c r="K6" s="359"/>
    </row>
    <row r="7" spans="2:16" ht="29.25" customHeight="1" x14ac:dyDescent="0.25">
      <c r="B7" s="359"/>
      <c r="C7" s="359"/>
      <c r="D7" s="359" t="s">
        <v>574</v>
      </c>
      <c r="E7" s="359" t="s">
        <v>576</v>
      </c>
      <c r="F7" s="359" t="s">
        <v>574</v>
      </c>
      <c r="G7" s="359" t="s">
        <v>576</v>
      </c>
      <c r="H7" s="359" t="s">
        <v>574</v>
      </c>
      <c r="I7" s="359" t="s">
        <v>576</v>
      </c>
      <c r="J7" s="359" t="s">
        <v>574</v>
      </c>
      <c r="K7" s="359" t="s">
        <v>576</v>
      </c>
    </row>
    <row r="8" spans="2:16" x14ac:dyDescent="0.25">
      <c r="B8" s="359"/>
      <c r="C8" s="359"/>
      <c r="D8" s="359"/>
      <c r="E8" s="359"/>
      <c r="F8" s="359" t="s">
        <v>579</v>
      </c>
      <c r="G8" s="359"/>
      <c r="H8" s="359"/>
      <c r="I8" s="359"/>
      <c r="J8" s="359" t="s">
        <v>579</v>
      </c>
      <c r="K8" s="359"/>
    </row>
    <row r="9" spans="2:16" x14ac:dyDescent="0.25">
      <c r="B9" s="51">
        <v>1</v>
      </c>
      <c r="C9" s="51">
        <v>2</v>
      </c>
      <c r="D9" s="51">
        <v>3</v>
      </c>
      <c r="E9" s="51">
        <v>4</v>
      </c>
      <c r="F9" s="51">
        <v>5</v>
      </c>
      <c r="G9" s="51">
        <v>6</v>
      </c>
      <c r="H9" s="51">
        <v>7</v>
      </c>
      <c r="I9" s="51">
        <v>8</v>
      </c>
      <c r="J9" s="51">
        <v>9</v>
      </c>
      <c r="K9" s="51">
        <v>10</v>
      </c>
    </row>
    <row r="10" spans="2:16" ht="15.75" x14ac:dyDescent="0.25">
      <c r="B10" s="55" t="s">
        <v>259</v>
      </c>
      <c r="C10" s="60" t="s">
        <v>580</v>
      </c>
      <c r="D10" s="58">
        <v>537898</v>
      </c>
      <c r="E10" s="58">
        <v>164745</v>
      </c>
      <c r="F10" s="58">
        <v>66168735</v>
      </c>
      <c r="G10" s="58">
        <v>6640604</v>
      </c>
      <c r="H10" s="58">
        <v>587495</v>
      </c>
      <c r="I10" s="58">
        <v>200921.30799999999</v>
      </c>
      <c r="J10" s="58">
        <v>74748608</v>
      </c>
      <c r="K10" s="58">
        <v>7578032.5640000002</v>
      </c>
      <c r="L10" s="13"/>
      <c r="M10" s="24"/>
      <c r="N10" s="24"/>
      <c r="O10" s="24"/>
      <c r="P10" s="24"/>
    </row>
    <row r="11" spans="2:16" ht="15.75" x14ac:dyDescent="0.25">
      <c r="B11" s="55" t="s">
        <v>260</v>
      </c>
      <c r="C11" s="60" t="s">
        <v>581</v>
      </c>
      <c r="D11" s="58">
        <v>214755</v>
      </c>
      <c r="E11" s="58">
        <v>33644</v>
      </c>
      <c r="F11" s="58">
        <v>3640672</v>
      </c>
      <c r="G11" s="58">
        <v>353460</v>
      </c>
      <c r="H11" s="58">
        <v>219773</v>
      </c>
      <c r="I11" s="58">
        <v>34021.891000000003</v>
      </c>
      <c r="J11" s="58">
        <v>3536491</v>
      </c>
      <c r="K11" s="58">
        <v>364311.38900000002</v>
      </c>
      <c r="L11" s="13"/>
      <c r="M11" s="24"/>
      <c r="N11" s="24"/>
      <c r="O11" s="24"/>
      <c r="P11" s="24"/>
    </row>
    <row r="12" spans="2:16" ht="15.75" x14ac:dyDescent="0.25">
      <c r="B12" s="55" t="s">
        <v>261</v>
      </c>
      <c r="C12" s="60" t="s">
        <v>582</v>
      </c>
      <c r="D12" s="58">
        <v>333</v>
      </c>
      <c r="E12" s="58">
        <v>9</v>
      </c>
      <c r="F12" s="58">
        <v>74888</v>
      </c>
      <c r="G12" s="58">
        <v>2911</v>
      </c>
      <c r="H12" s="58">
        <v>154</v>
      </c>
      <c r="I12" s="58">
        <v>4</v>
      </c>
      <c r="J12" s="58">
        <v>92341</v>
      </c>
      <c r="K12" s="58">
        <v>3738.2240000000002</v>
      </c>
      <c r="L12" s="13"/>
      <c r="M12" s="24"/>
      <c r="N12" s="24"/>
      <c r="O12" s="24"/>
      <c r="P12" s="24"/>
    </row>
    <row r="13" spans="2:16" ht="15.75" x14ac:dyDescent="0.25">
      <c r="B13" s="55" t="s">
        <v>262</v>
      </c>
      <c r="C13" s="60" t="s">
        <v>583</v>
      </c>
      <c r="D13" s="58">
        <v>0</v>
      </c>
      <c r="E13" s="58">
        <v>0</v>
      </c>
      <c r="F13" s="58">
        <v>5387</v>
      </c>
      <c r="G13" s="58">
        <v>114</v>
      </c>
      <c r="H13" s="58">
        <v>0</v>
      </c>
      <c r="I13" s="58">
        <v>0</v>
      </c>
      <c r="J13" s="58">
        <v>6819</v>
      </c>
      <c r="K13" s="58">
        <v>182.84700000000001</v>
      </c>
      <c r="L13" s="13"/>
      <c r="M13" s="24"/>
      <c r="N13" s="24"/>
      <c r="O13" s="24"/>
      <c r="P13" s="24"/>
    </row>
    <row r="14" spans="2:16" ht="15.75" x14ac:dyDescent="0.25">
      <c r="B14" s="359" t="s">
        <v>18</v>
      </c>
      <c r="C14" s="359"/>
      <c r="D14" s="59">
        <f t="shared" ref="D14:G14" si="0">SUM(D10:D13)</f>
        <v>752986</v>
      </c>
      <c r="E14" s="59">
        <f t="shared" si="0"/>
        <v>198398</v>
      </c>
      <c r="F14" s="59">
        <f t="shared" si="0"/>
        <v>69889682</v>
      </c>
      <c r="G14" s="59">
        <f t="shared" si="0"/>
        <v>6997089</v>
      </c>
      <c r="H14" s="59">
        <f>SUM(H10:H13)</f>
        <v>807422</v>
      </c>
      <c r="I14" s="59">
        <f>SUM(I10:I13)</f>
        <v>234947.19899999999</v>
      </c>
      <c r="J14" s="59">
        <f>SUM(J10:J13)</f>
        <v>78384259</v>
      </c>
      <c r="K14" s="59">
        <f>SUM(K10:K13)</f>
        <v>7946265.0240000011</v>
      </c>
      <c r="L14" s="13"/>
      <c r="M14" s="24"/>
      <c r="N14" s="24"/>
      <c r="O14" s="24"/>
      <c r="P14" s="24"/>
    </row>
    <row r="15" spans="2:16" x14ac:dyDescent="0.25">
      <c r="B15" s="310" t="s">
        <v>588</v>
      </c>
      <c r="C15" s="310"/>
      <c r="M15" s="24"/>
      <c r="N15" s="24"/>
    </row>
    <row r="16" spans="2:16" x14ac:dyDescent="0.25">
      <c r="E16" s="13"/>
      <c r="F16" s="13"/>
      <c r="H16" s="13"/>
      <c r="I16" s="13"/>
      <c r="K16" s="13"/>
    </row>
    <row r="17" spans="5:9" x14ac:dyDescent="0.25">
      <c r="E17" s="13"/>
      <c r="F17" s="13"/>
      <c r="I17" s="13"/>
    </row>
    <row r="18" spans="5:9" x14ac:dyDescent="0.25">
      <c r="F18" s="13"/>
    </row>
  </sheetData>
  <mergeCells count="19">
    <mergeCell ref="B14:C14"/>
    <mergeCell ref="H5:K5"/>
    <mergeCell ref="B6:B8"/>
    <mergeCell ref="C6:C8"/>
    <mergeCell ref="D6:E6"/>
    <mergeCell ref="F6:G6"/>
    <mergeCell ref="H6:I6"/>
    <mergeCell ref="J6:K6"/>
    <mergeCell ref="D7:D8"/>
    <mergeCell ref="E7:E8"/>
    <mergeCell ref="F7:F8"/>
    <mergeCell ref="G7:G8"/>
    <mergeCell ref="H7:H8"/>
    <mergeCell ref="I7:I8"/>
    <mergeCell ref="J7:J8"/>
    <mergeCell ref="K7:K8"/>
    <mergeCell ref="B4:G4"/>
    <mergeCell ref="H4:K4"/>
    <mergeCell ref="D5:G5"/>
  </mergeCells>
  <pageMargins left="0.7" right="0.7" top="0.75" bottom="0.75" header="0.3" footer="0.3"/>
  <pageSetup paperSize="9" orientation="portrait" r:id="rId1"/>
  <ignoredErrors>
    <ignoredError sqref="D14:K14" formulaRange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52FC-9F32-4E26-BAD2-3769B769826F}">
  <dimension ref="B3:O14"/>
  <sheetViews>
    <sheetView workbookViewId="0">
      <selection activeCell="H14" sqref="H14"/>
    </sheetView>
  </sheetViews>
  <sheetFormatPr defaultRowHeight="15" x14ac:dyDescent="0.25"/>
  <cols>
    <col min="2" max="2" width="7.85546875" customWidth="1"/>
    <col min="3" max="3" width="17.42578125" customWidth="1"/>
    <col min="4" max="4" width="14.5703125" customWidth="1"/>
    <col min="5" max="5" width="14.85546875" customWidth="1"/>
    <col min="6" max="6" width="13.5703125" customWidth="1"/>
    <col min="7" max="7" width="14.28515625" customWidth="1"/>
    <col min="8" max="8" width="13" customWidth="1"/>
    <col min="9" max="9" width="11.85546875" customWidth="1"/>
    <col min="10" max="10" width="11.7109375" customWidth="1"/>
    <col min="11" max="11" width="12.7109375" customWidth="1"/>
    <col min="12" max="12" width="11.140625" customWidth="1"/>
    <col min="13" max="13" width="10.140625" bestFit="1" customWidth="1"/>
    <col min="15" max="15" width="9.5703125" bestFit="1" customWidth="1"/>
  </cols>
  <sheetData>
    <row r="3" spans="2:15" ht="15.75" thickBot="1" x14ac:dyDescent="0.3">
      <c r="I3" s="269"/>
      <c r="J3" s="269"/>
      <c r="K3" s="269"/>
    </row>
    <row r="4" spans="2:15" ht="24.95" customHeight="1" thickTop="1" x14ac:dyDescent="0.25">
      <c r="B4" s="401" t="s">
        <v>764</v>
      </c>
      <c r="C4" s="401"/>
      <c r="D4" s="401"/>
      <c r="E4" s="401"/>
      <c r="F4" s="401"/>
      <c r="G4" s="401"/>
      <c r="H4" s="336"/>
      <c r="I4" s="337"/>
      <c r="J4" s="337"/>
      <c r="K4" s="337"/>
    </row>
    <row r="5" spans="2:15" ht="15.75" x14ac:dyDescent="0.25">
      <c r="B5" s="335"/>
      <c r="C5" s="335"/>
      <c r="D5" s="359" t="s">
        <v>781</v>
      </c>
      <c r="E5" s="359"/>
      <c r="F5" s="359"/>
      <c r="G5" s="359"/>
      <c r="H5" s="359" t="s">
        <v>782</v>
      </c>
      <c r="I5" s="359"/>
      <c r="J5" s="359"/>
      <c r="K5" s="359"/>
    </row>
    <row r="6" spans="2:15" ht="15.75" x14ac:dyDescent="0.25">
      <c r="B6" s="359" t="s">
        <v>102</v>
      </c>
      <c r="C6" s="359" t="s">
        <v>584</v>
      </c>
      <c r="D6" s="359" t="s">
        <v>120</v>
      </c>
      <c r="E6" s="359"/>
      <c r="F6" s="359" t="s">
        <v>572</v>
      </c>
      <c r="G6" s="359"/>
      <c r="H6" s="359" t="s">
        <v>120</v>
      </c>
      <c r="I6" s="359"/>
      <c r="J6" s="359" t="s">
        <v>572</v>
      </c>
      <c r="K6" s="359"/>
    </row>
    <row r="7" spans="2:15" ht="47.25" x14ac:dyDescent="0.25">
      <c r="B7" s="359"/>
      <c r="C7" s="359"/>
      <c r="D7" s="53" t="s">
        <v>574</v>
      </c>
      <c r="E7" s="53" t="s">
        <v>576</v>
      </c>
      <c r="F7" s="53" t="s">
        <v>574</v>
      </c>
      <c r="G7" s="53" t="s">
        <v>576</v>
      </c>
      <c r="H7" s="53" t="s">
        <v>574</v>
      </c>
      <c r="I7" s="53" t="s">
        <v>576</v>
      </c>
      <c r="J7" s="53" t="s">
        <v>574</v>
      </c>
      <c r="K7" s="53" t="s">
        <v>576</v>
      </c>
    </row>
    <row r="8" spans="2:15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5" ht="15.75" x14ac:dyDescent="0.25">
      <c r="B9" s="55" t="s">
        <v>259</v>
      </c>
      <c r="C9" s="60" t="s">
        <v>585</v>
      </c>
      <c r="D9" s="58">
        <v>603904</v>
      </c>
      <c r="E9" s="58">
        <v>73625</v>
      </c>
      <c r="F9" s="58">
        <v>53906450</v>
      </c>
      <c r="G9" s="58">
        <v>2747124</v>
      </c>
      <c r="H9" s="58">
        <v>647277</v>
      </c>
      <c r="I9" s="58">
        <v>92259.349000000002</v>
      </c>
      <c r="J9" s="58">
        <v>64253761</v>
      </c>
      <c r="K9" s="58">
        <v>3126847.1549999998</v>
      </c>
      <c r="L9" s="13"/>
      <c r="M9" s="13"/>
      <c r="N9" s="13"/>
      <c r="O9" s="25"/>
    </row>
    <row r="10" spans="2:15" ht="15.75" x14ac:dyDescent="0.25">
      <c r="B10" s="55" t="s">
        <v>260</v>
      </c>
      <c r="C10" s="60" t="s">
        <v>586</v>
      </c>
      <c r="D10" s="58">
        <v>120664</v>
      </c>
      <c r="E10" s="58">
        <v>101517</v>
      </c>
      <c r="F10" s="58">
        <v>22832465</v>
      </c>
      <c r="G10" s="58">
        <v>5567027</v>
      </c>
      <c r="H10" s="58">
        <v>121397</v>
      </c>
      <c r="I10" s="58">
        <v>111688.124</v>
      </c>
      <c r="J10" s="58">
        <v>23131263</v>
      </c>
      <c r="K10" s="58">
        <v>6187854.5429999996</v>
      </c>
      <c r="L10" s="13"/>
      <c r="M10" s="13"/>
      <c r="N10" s="13"/>
      <c r="O10" s="25"/>
    </row>
    <row r="11" spans="2:15" ht="15.75" x14ac:dyDescent="0.25">
      <c r="B11" s="55" t="s">
        <v>261</v>
      </c>
      <c r="C11" s="56" t="s">
        <v>587</v>
      </c>
      <c r="D11" s="58">
        <v>102771</v>
      </c>
      <c r="E11" s="58">
        <v>36262</v>
      </c>
      <c r="F11" s="58">
        <v>5297267</v>
      </c>
      <c r="G11" s="58">
        <v>232043</v>
      </c>
      <c r="H11" s="58">
        <v>126066</v>
      </c>
      <c r="I11" s="58">
        <v>46473.142999999996</v>
      </c>
      <c r="J11" s="58">
        <v>6949312</v>
      </c>
      <c r="K11" s="58">
        <v>317510.65000000002</v>
      </c>
      <c r="L11" s="13"/>
      <c r="M11" s="13"/>
      <c r="N11" s="13"/>
      <c r="O11" s="25"/>
    </row>
    <row r="12" spans="2:15" ht="15.75" x14ac:dyDescent="0.25">
      <c r="B12" s="359" t="s">
        <v>18</v>
      </c>
      <c r="C12" s="359"/>
      <c r="D12" s="59">
        <f t="shared" ref="D12:K12" si="0">SUM(D9:D11)</f>
        <v>827339</v>
      </c>
      <c r="E12" s="59">
        <f t="shared" si="0"/>
        <v>211404</v>
      </c>
      <c r="F12" s="59">
        <f t="shared" si="0"/>
        <v>82036182</v>
      </c>
      <c r="G12" s="59">
        <f t="shared" si="0"/>
        <v>8546194</v>
      </c>
      <c r="H12" s="59">
        <f t="shared" si="0"/>
        <v>894740</v>
      </c>
      <c r="I12" s="59">
        <f t="shared" si="0"/>
        <v>250420.61599999998</v>
      </c>
      <c r="J12" s="59">
        <f t="shared" si="0"/>
        <v>94334336</v>
      </c>
      <c r="K12" s="59">
        <f t="shared" si="0"/>
        <v>9632212.3479999993</v>
      </c>
      <c r="L12" s="13"/>
      <c r="M12" s="13"/>
      <c r="N12" s="13"/>
      <c r="O12" s="25"/>
    </row>
    <row r="13" spans="2:15" x14ac:dyDescent="0.25">
      <c r="M13" s="25"/>
      <c r="N13" s="25"/>
    </row>
    <row r="14" spans="2:15" x14ac:dyDescent="0.25">
      <c r="M14" s="24"/>
      <c r="N14" s="24"/>
    </row>
  </sheetData>
  <mergeCells count="10">
    <mergeCell ref="B12:C12"/>
    <mergeCell ref="B4:G4"/>
    <mergeCell ref="D5:G5"/>
    <mergeCell ref="H5:K5"/>
    <mergeCell ref="B6:B7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orientation="portrait" r:id="rId1"/>
  <ignoredErrors>
    <ignoredError sqref="D12:K12" formulaRange="1"/>
  </ignoredError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E5E1-7777-4F2E-8938-FB149B4236F3}">
  <dimension ref="B3:I17"/>
  <sheetViews>
    <sheetView workbookViewId="0">
      <selection activeCell="F13" sqref="F13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281"/>
      <c r="C3" s="50"/>
      <c r="D3" s="50"/>
      <c r="E3" s="50"/>
      <c r="F3" s="50"/>
      <c r="G3" s="50"/>
      <c r="H3" s="50"/>
      <c r="I3" s="280"/>
    </row>
    <row r="4" spans="2:9" ht="24.95" customHeight="1" thickTop="1" x14ac:dyDescent="0.25">
      <c r="B4" s="376" t="s">
        <v>765</v>
      </c>
      <c r="C4" s="376"/>
      <c r="D4" s="376"/>
      <c r="E4" s="376"/>
      <c r="F4" s="376"/>
      <c r="G4" s="376"/>
      <c r="H4" s="376"/>
      <c r="I4" s="376"/>
    </row>
    <row r="5" spans="2:9" ht="15.75" x14ac:dyDescent="0.25">
      <c r="B5" s="359" t="s">
        <v>102</v>
      </c>
      <c r="C5" s="359" t="s">
        <v>58</v>
      </c>
      <c r="D5" s="359" t="s">
        <v>785</v>
      </c>
      <c r="E5" s="359"/>
      <c r="F5" s="359" t="s">
        <v>786</v>
      </c>
      <c r="G5" s="359"/>
      <c r="H5" s="359" t="s">
        <v>1</v>
      </c>
      <c r="I5" s="359"/>
    </row>
    <row r="6" spans="2:9" ht="31.5" x14ac:dyDescent="0.25">
      <c r="B6" s="359"/>
      <c r="C6" s="359"/>
      <c r="D6" s="53" t="s">
        <v>310</v>
      </c>
      <c r="E6" s="53" t="s">
        <v>524</v>
      </c>
      <c r="F6" s="53" t="s">
        <v>310</v>
      </c>
      <c r="G6" s="53" t="s">
        <v>535</v>
      </c>
      <c r="H6" s="359"/>
      <c r="I6" s="359"/>
    </row>
    <row r="7" spans="2:9" x14ac:dyDescent="0.25">
      <c r="B7" s="107">
        <v>1</v>
      </c>
      <c r="C7" s="51">
        <v>2</v>
      </c>
      <c r="D7" s="51">
        <v>3</v>
      </c>
      <c r="E7" s="51">
        <v>4</v>
      </c>
      <c r="F7" s="107">
        <v>5</v>
      </c>
      <c r="G7" s="107">
        <v>6</v>
      </c>
      <c r="H7" s="107" t="s">
        <v>518</v>
      </c>
      <c r="I7" s="51" t="s">
        <v>519</v>
      </c>
    </row>
    <row r="8" spans="2:9" ht="15.75" x14ac:dyDescent="0.25">
      <c r="B8" s="90" t="s">
        <v>259</v>
      </c>
      <c r="C8" s="56" t="s">
        <v>536</v>
      </c>
      <c r="D8" s="58">
        <v>9</v>
      </c>
      <c r="E8" s="58">
        <v>1941</v>
      </c>
      <c r="F8" s="198">
        <v>11</v>
      </c>
      <c r="G8" s="198">
        <v>35354</v>
      </c>
      <c r="H8" s="207">
        <f>F8/D8*100</f>
        <v>122.22222222222223</v>
      </c>
      <c r="I8" s="64">
        <f>G8/E8*100</f>
        <v>1821.4322514167955</v>
      </c>
    </row>
    <row r="9" spans="2:9" ht="15.75" x14ac:dyDescent="0.25">
      <c r="B9" s="90" t="s">
        <v>260</v>
      </c>
      <c r="C9" s="56" t="s">
        <v>537</v>
      </c>
      <c r="D9" s="58">
        <v>373098</v>
      </c>
      <c r="E9" s="58">
        <v>19532545</v>
      </c>
      <c r="F9" s="198">
        <v>324613</v>
      </c>
      <c r="G9" s="198">
        <v>17644727</v>
      </c>
      <c r="H9" s="207">
        <f t="shared" ref="H9:I11" si="0">F9/D9*100</f>
        <v>87.004754782925659</v>
      </c>
      <c r="I9" s="187">
        <f t="shared" si="0"/>
        <v>90.3350126673201</v>
      </c>
    </row>
    <row r="10" spans="2:9" ht="15.75" x14ac:dyDescent="0.25">
      <c r="B10" s="90" t="s">
        <v>261</v>
      </c>
      <c r="C10" s="56" t="s">
        <v>538</v>
      </c>
      <c r="D10" s="58">
        <v>1755</v>
      </c>
      <c r="E10" s="58">
        <v>172445</v>
      </c>
      <c r="F10" s="198">
        <v>596</v>
      </c>
      <c r="G10" s="198">
        <v>68676</v>
      </c>
      <c r="H10" s="207">
        <f t="shared" si="0"/>
        <v>33.960113960113958</v>
      </c>
      <c r="I10" s="187">
        <f>G10/E10*100</f>
        <v>39.824871698222623</v>
      </c>
    </row>
    <row r="11" spans="2:9" ht="15.75" x14ac:dyDescent="0.25">
      <c r="B11" s="365" t="s">
        <v>18</v>
      </c>
      <c r="C11" s="365"/>
      <c r="D11" s="59">
        <f>SUM(D8:D10)</f>
        <v>374862</v>
      </c>
      <c r="E11" s="59">
        <f t="shared" ref="E11:G11" si="1">SUM(E8:E10)</f>
        <v>19706931</v>
      </c>
      <c r="F11" s="59">
        <f t="shared" si="1"/>
        <v>325220</v>
      </c>
      <c r="G11" s="59">
        <f t="shared" si="1"/>
        <v>17748757</v>
      </c>
      <c r="H11" s="193">
        <f t="shared" si="0"/>
        <v>86.757260005015183</v>
      </c>
      <c r="I11" s="188">
        <f>G11/E11*100</f>
        <v>90.063526380642429</v>
      </c>
    </row>
    <row r="14" spans="2:9" x14ac:dyDescent="0.25">
      <c r="E14" s="13"/>
      <c r="G14" s="13"/>
    </row>
    <row r="15" spans="2:9" x14ac:dyDescent="0.25">
      <c r="D15" s="13"/>
      <c r="E15" s="13"/>
      <c r="F15" s="13"/>
      <c r="G15" s="13"/>
    </row>
    <row r="16" spans="2:9" x14ac:dyDescent="0.25">
      <c r="D16" s="13"/>
      <c r="E16" s="13"/>
      <c r="G16" s="13"/>
    </row>
    <row r="17" spans="4:7" x14ac:dyDescent="0.25">
      <c r="D17" s="13"/>
      <c r="E17" s="13"/>
      <c r="F17" s="13"/>
      <c r="G17" s="13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  <ignoredError sqref="H10:H11 H8:H9 I8:I10" evalError="1"/>
  </ignoredErrors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B9-BD9B-4F92-94D3-80B7CBD2A1C0}">
  <dimension ref="B3:J18"/>
  <sheetViews>
    <sheetView workbookViewId="0">
      <selection activeCell="F13" sqref="F13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50"/>
      <c r="C3" s="50"/>
      <c r="D3" s="50"/>
      <c r="E3" s="50"/>
      <c r="F3" s="50"/>
      <c r="G3" s="50"/>
      <c r="H3" s="50"/>
      <c r="I3" s="280"/>
    </row>
    <row r="4" spans="2:10" ht="24.95" customHeight="1" thickTop="1" x14ac:dyDescent="0.25">
      <c r="B4" s="376" t="s">
        <v>766</v>
      </c>
      <c r="C4" s="376"/>
      <c r="D4" s="376"/>
      <c r="E4" s="376"/>
      <c r="F4" s="376"/>
      <c r="G4" s="376"/>
      <c r="H4" s="376"/>
      <c r="I4" s="376"/>
    </row>
    <row r="5" spans="2:10" ht="15.75" x14ac:dyDescent="0.25">
      <c r="B5" s="359" t="s">
        <v>102</v>
      </c>
      <c r="C5" s="359" t="s">
        <v>58</v>
      </c>
      <c r="D5" s="359" t="s">
        <v>781</v>
      </c>
      <c r="E5" s="359"/>
      <c r="F5" s="359" t="s">
        <v>786</v>
      </c>
      <c r="G5" s="359"/>
      <c r="H5" s="359" t="s">
        <v>1</v>
      </c>
      <c r="I5" s="359"/>
    </row>
    <row r="6" spans="2:10" ht="31.5" x14ac:dyDescent="0.25">
      <c r="B6" s="359"/>
      <c r="C6" s="359"/>
      <c r="D6" s="53" t="s">
        <v>310</v>
      </c>
      <c r="E6" s="53" t="s">
        <v>535</v>
      </c>
      <c r="F6" s="53" t="s">
        <v>310</v>
      </c>
      <c r="G6" s="53" t="s">
        <v>524</v>
      </c>
      <c r="H6" s="359"/>
      <c r="I6" s="359"/>
    </row>
    <row r="7" spans="2:10" x14ac:dyDescent="0.25">
      <c r="B7" s="107">
        <v>1</v>
      </c>
      <c r="C7" s="51">
        <v>2</v>
      </c>
      <c r="D7" s="51">
        <v>3</v>
      </c>
      <c r="E7" s="51">
        <v>4</v>
      </c>
      <c r="F7" s="107">
        <v>5</v>
      </c>
      <c r="G7" s="107">
        <v>6</v>
      </c>
      <c r="H7" s="107" t="s">
        <v>518</v>
      </c>
      <c r="I7" s="51" t="s">
        <v>519</v>
      </c>
    </row>
    <row r="8" spans="2:10" ht="20.100000000000001" customHeight="1" x14ac:dyDescent="0.25">
      <c r="B8" s="90" t="s">
        <v>259</v>
      </c>
      <c r="C8" s="56" t="s">
        <v>536</v>
      </c>
      <c r="D8" s="64">
        <v>9</v>
      </c>
      <c r="E8" s="58">
        <v>1941</v>
      </c>
      <c r="F8" s="224">
        <v>11</v>
      </c>
      <c r="G8" s="198">
        <v>35354</v>
      </c>
      <c r="H8" s="224">
        <f>F8/D8*100</f>
        <v>122.22222222222223</v>
      </c>
      <c r="I8" s="64">
        <f>G8/E8*100</f>
        <v>1821.4322514167955</v>
      </c>
    </row>
    <row r="9" spans="2:10" ht="20.100000000000001" customHeight="1" x14ac:dyDescent="0.25">
      <c r="B9" s="90" t="s">
        <v>260</v>
      </c>
      <c r="C9" s="56" t="s">
        <v>537</v>
      </c>
      <c r="D9" s="64">
        <v>1806</v>
      </c>
      <c r="E9" s="58">
        <v>100760</v>
      </c>
      <c r="F9" s="224">
        <v>219</v>
      </c>
      <c r="G9" s="198">
        <v>285683</v>
      </c>
      <c r="H9" s="224">
        <f t="shared" ref="H9:I11" si="0">F9/D9*100</f>
        <v>12.126245847176079</v>
      </c>
      <c r="I9" s="64">
        <f t="shared" si="0"/>
        <v>283.52818578801111</v>
      </c>
    </row>
    <row r="10" spans="2:10" ht="20.100000000000001" customHeight="1" x14ac:dyDescent="0.25">
      <c r="B10" s="90" t="s">
        <v>261</v>
      </c>
      <c r="C10" s="56" t="s">
        <v>538</v>
      </c>
      <c r="D10" s="64">
        <v>1231</v>
      </c>
      <c r="E10" s="58">
        <v>129815</v>
      </c>
      <c r="F10" s="224">
        <v>293</v>
      </c>
      <c r="G10" s="198">
        <v>55437</v>
      </c>
      <c r="H10" s="224">
        <f t="shared" si="0"/>
        <v>23.801787164906578</v>
      </c>
      <c r="I10" s="64">
        <f t="shared" si="0"/>
        <v>42.704618110387862</v>
      </c>
    </row>
    <row r="11" spans="2:10" ht="20.100000000000001" customHeight="1" x14ac:dyDescent="0.25">
      <c r="B11" s="365" t="s">
        <v>18</v>
      </c>
      <c r="C11" s="365"/>
      <c r="D11" s="62">
        <f>SUM(D8:D10)</f>
        <v>3046</v>
      </c>
      <c r="E11" s="59">
        <f t="shared" ref="E11:G11" si="1">SUM(E8:E10)</f>
        <v>232516</v>
      </c>
      <c r="F11" s="62">
        <f t="shared" si="1"/>
        <v>523</v>
      </c>
      <c r="G11" s="59">
        <f t="shared" si="1"/>
        <v>376474</v>
      </c>
      <c r="H11" s="193">
        <f t="shared" si="0"/>
        <v>17.170059093893631</v>
      </c>
      <c r="I11" s="188">
        <f t="shared" si="0"/>
        <v>161.91315866434999</v>
      </c>
      <c r="J11" s="13"/>
    </row>
    <row r="14" spans="2:10" x14ac:dyDescent="0.25">
      <c r="E14" s="13"/>
      <c r="G14" s="13"/>
    </row>
    <row r="15" spans="2:10" x14ac:dyDescent="0.25">
      <c r="D15" s="13"/>
      <c r="E15" s="13"/>
      <c r="G15" s="13"/>
      <c r="I15" s="13"/>
    </row>
    <row r="16" spans="2:10" x14ac:dyDescent="0.25">
      <c r="D16" s="13"/>
      <c r="E16" s="13"/>
      <c r="G16" s="13"/>
    </row>
    <row r="17" spans="4:7" x14ac:dyDescent="0.25">
      <c r="D17" s="13"/>
      <c r="E17" s="13"/>
      <c r="G17" s="13"/>
    </row>
    <row r="18" spans="4:7" x14ac:dyDescent="0.25">
      <c r="D18" s="13"/>
      <c r="E18" s="13"/>
      <c r="G18" s="13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</ignoredErrors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DB7-52AC-4DD0-A17E-A569609A1818}">
  <dimension ref="B3:I16"/>
  <sheetViews>
    <sheetView workbookViewId="0">
      <selection activeCell="J19" sqref="J19"/>
    </sheetView>
  </sheetViews>
  <sheetFormatPr defaultRowHeight="15" x14ac:dyDescent="0.25"/>
  <cols>
    <col min="2" max="2" width="6.140625" customWidth="1"/>
    <col min="3" max="3" width="40.7109375" customWidth="1"/>
    <col min="5" max="5" width="13.5703125" customWidth="1"/>
    <col min="6" max="6" width="10.140625" customWidth="1"/>
    <col min="7" max="7" width="14" customWidth="1"/>
  </cols>
  <sheetData>
    <row r="3" spans="2:9" ht="16.5" thickBot="1" x14ac:dyDescent="0.3">
      <c r="B3" s="50"/>
      <c r="C3" s="50"/>
      <c r="D3" s="50"/>
      <c r="E3" s="50"/>
      <c r="F3" s="50"/>
      <c r="G3" s="50"/>
      <c r="H3" s="50"/>
      <c r="I3" s="280"/>
    </row>
    <row r="4" spans="2:9" ht="24.95" customHeight="1" thickTop="1" x14ac:dyDescent="0.25">
      <c r="B4" s="376" t="s">
        <v>767</v>
      </c>
      <c r="C4" s="376"/>
      <c r="D4" s="376"/>
      <c r="E4" s="376"/>
      <c r="F4" s="376"/>
      <c r="G4" s="376"/>
      <c r="H4" s="376"/>
      <c r="I4" s="376"/>
    </row>
    <row r="5" spans="2:9" ht="15.75" x14ac:dyDescent="0.25">
      <c r="B5" s="359" t="s">
        <v>102</v>
      </c>
      <c r="C5" s="359" t="s">
        <v>169</v>
      </c>
      <c r="D5" s="359" t="s">
        <v>781</v>
      </c>
      <c r="E5" s="359"/>
      <c r="F5" s="359" t="s">
        <v>782</v>
      </c>
      <c r="G5" s="359"/>
      <c r="H5" s="359" t="s">
        <v>1</v>
      </c>
      <c r="I5" s="359"/>
    </row>
    <row r="6" spans="2:9" ht="31.5" x14ac:dyDescent="0.25">
      <c r="B6" s="359"/>
      <c r="C6" s="359"/>
      <c r="D6" s="53" t="s">
        <v>310</v>
      </c>
      <c r="E6" s="53" t="s">
        <v>533</v>
      </c>
      <c r="F6" s="53" t="s">
        <v>310</v>
      </c>
      <c r="G6" s="53" t="s">
        <v>524</v>
      </c>
      <c r="H6" s="277" t="s">
        <v>351</v>
      </c>
      <c r="I6" s="277" t="s">
        <v>594</v>
      </c>
    </row>
    <row r="7" spans="2:9" x14ac:dyDescent="0.25">
      <c r="B7" s="107">
        <v>1</v>
      </c>
      <c r="C7" s="51">
        <v>2</v>
      </c>
      <c r="D7" s="51">
        <v>3</v>
      </c>
      <c r="E7" s="51">
        <v>4</v>
      </c>
      <c r="F7" s="107">
        <v>5</v>
      </c>
      <c r="G7" s="107">
        <v>6</v>
      </c>
      <c r="H7" s="107">
        <v>7</v>
      </c>
      <c r="I7" s="51">
        <v>8</v>
      </c>
    </row>
    <row r="8" spans="2:9" ht="15.75" x14ac:dyDescent="0.25">
      <c r="B8" s="90" t="s">
        <v>259</v>
      </c>
      <c r="C8" s="56" t="s">
        <v>539</v>
      </c>
      <c r="D8" s="58">
        <v>0</v>
      </c>
      <c r="E8" s="58">
        <v>0</v>
      </c>
      <c r="F8" s="198">
        <v>0</v>
      </c>
      <c r="G8" s="198">
        <v>0</v>
      </c>
      <c r="H8" s="224" t="s">
        <v>82</v>
      </c>
      <c r="I8" s="187" t="s">
        <v>82</v>
      </c>
    </row>
    <row r="9" spans="2:9" ht="22.5" customHeight="1" x14ac:dyDescent="0.25">
      <c r="B9" s="90" t="s">
        <v>260</v>
      </c>
      <c r="C9" s="56" t="s">
        <v>540</v>
      </c>
      <c r="D9" s="58">
        <v>1623</v>
      </c>
      <c r="E9" s="58">
        <v>1171</v>
      </c>
      <c r="F9" s="198">
        <v>71</v>
      </c>
      <c r="G9" s="198">
        <v>286</v>
      </c>
      <c r="H9" s="224">
        <f t="shared" ref="H9:I10" si="0">F9/D9*100</f>
        <v>4.3746149106592735</v>
      </c>
      <c r="I9" s="187">
        <f t="shared" si="0"/>
        <v>24.423569598633645</v>
      </c>
    </row>
    <row r="10" spans="2:9" ht="15.75" x14ac:dyDescent="0.25">
      <c r="B10" s="173"/>
      <c r="C10" s="53" t="s">
        <v>18</v>
      </c>
      <c r="D10" s="59">
        <f>SUM(D8:D9)</f>
        <v>1623</v>
      </c>
      <c r="E10" s="59">
        <f t="shared" ref="E10:G10" si="1">SUM(E8:E9)</f>
        <v>1171</v>
      </c>
      <c r="F10" s="59">
        <f t="shared" si="1"/>
        <v>71</v>
      </c>
      <c r="G10" s="59">
        <f t="shared" si="1"/>
        <v>286</v>
      </c>
      <c r="H10" s="208">
        <f t="shared" si="0"/>
        <v>4.3746149106592735</v>
      </c>
      <c r="I10" s="188">
        <f t="shared" si="0"/>
        <v>24.423569598633645</v>
      </c>
    </row>
    <row r="14" spans="2:9" x14ac:dyDescent="0.25">
      <c r="D14" s="13"/>
      <c r="E14" s="13"/>
      <c r="G14" s="13"/>
    </row>
    <row r="15" spans="2:9" x14ac:dyDescent="0.25">
      <c r="D15" s="13"/>
      <c r="E15" s="13"/>
      <c r="G15" s="13"/>
    </row>
    <row r="16" spans="2:9" x14ac:dyDescent="0.25">
      <c r="D16" s="13"/>
      <c r="E16" s="13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D10:G1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I9"/>
  <sheetViews>
    <sheetView workbookViewId="0">
      <selection activeCell="I8" sqref="I8"/>
    </sheetView>
  </sheetViews>
  <sheetFormatPr defaultColWidth="9.140625" defaultRowHeight="15" x14ac:dyDescent="0.25"/>
  <cols>
    <col min="2" max="2" width="13.85546875" customWidth="1"/>
    <col min="3" max="3" width="15.28515625" customWidth="1"/>
    <col min="4" max="4" width="17.28515625" customWidth="1"/>
    <col min="5" max="5" width="15.85546875" customWidth="1"/>
    <col min="6" max="6" width="15.5703125" customWidth="1"/>
    <col min="7" max="7" width="17.5703125" customWidth="1"/>
    <col min="9" max="9" width="10.7109375" bestFit="1" customWidth="1"/>
  </cols>
  <sheetData>
    <row r="2" spans="2:9" ht="15.75" x14ac:dyDescent="0.25">
      <c r="B2" s="3"/>
      <c r="C2" s="4"/>
      <c r="D2" s="4"/>
      <c r="E2" s="4"/>
      <c r="F2" s="4"/>
      <c r="G2" s="4"/>
    </row>
    <row r="3" spans="2:9" ht="16.5" thickBot="1" x14ac:dyDescent="0.3">
      <c r="B3" s="72" t="s">
        <v>19</v>
      </c>
      <c r="C3" s="71"/>
      <c r="D3" s="71"/>
      <c r="E3" s="71"/>
      <c r="F3" s="73"/>
      <c r="G3" s="74" t="s">
        <v>275</v>
      </c>
    </row>
    <row r="4" spans="2:9" ht="24.95" customHeight="1" thickTop="1" x14ac:dyDescent="0.25">
      <c r="B4" s="367" t="s">
        <v>638</v>
      </c>
      <c r="C4" s="367"/>
      <c r="D4" s="367"/>
      <c r="E4" s="367"/>
      <c r="F4" s="367"/>
      <c r="G4" s="367"/>
    </row>
    <row r="5" spans="2:9" ht="15.75" x14ac:dyDescent="0.25">
      <c r="B5" s="366" t="s">
        <v>632</v>
      </c>
      <c r="C5" s="366"/>
      <c r="D5" s="366"/>
      <c r="E5" s="366" t="s">
        <v>778</v>
      </c>
      <c r="F5" s="366"/>
      <c r="G5" s="366"/>
    </row>
    <row r="6" spans="2:9" ht="31.5" x14ac:dyDescent="0.25">
      <c r="B6" s="87" t="s">
        <v>13</v>
      </c>
      <c r="C6" s="87" t="s">
        <v>635</v>
      </c>
      <c r="D6" s="87" t="s">
        <v>636</v>
      </c>
      <c r="E6" s="87" t="s">
        <v>637</v>
      </c>
      <c r="F6" s="87" t="s">
        <v>635</v>
      </c>
      <c r="G6" s="87" t="s">
        <v>636</v>
      </c>
    </row>
    <row r="7" spans="2:9" x14ac:dyDescent="0.25">
      <c r="B7" s="89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</row>
    <row r="8" spans="2:9" ht="15.75" x14ac:dyDescent="0.25">
      <c r="B8" s="97">
        <v>6564</v>
      </c>
      <c r="C8" s="97">
        <v>28948004</v>
      </c>
      <c r="D8" s="97">
        <f>C8/B8</f>
        <v>4410.1163924436323</v>
      </c>
      <c r="E8" s="97">
        <v>6719</v>
      </c>
      <c r="F8" s="97">
        <v>32063233</v>
      </c>
      <c r="G8" s="97">
        <f>F8/E8</f>
        <v>4772.0245572257772</v>
      </c>
      <c r="I8" s="24"/>
    </row>
    <row r="9" spans="2:9" ht="15.75" x14ac:dyDescent="0.25">
      <c r="B9" s="19"/>
      <c r="C9" s="4"/>
      <c r="D9" s="4"/>
      <c r="E9" s="4"/>
      <c r="F9" s="4"/>
      <c r="G9" s="4"/>
    </row>
  </sheetData>
  <mergeCells count="3">
    <mergeCell ref="B5:D5"/>
    <mergeCell ref="E5:G5"/>
    <mergeCell ref="B4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L12"/>
  <sheetViews>
    <sheetView workbookViewId="0">
      <selection activeCell="G12" sqref="G12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2.140625" customWidth="1"/>
    <col min="5" max="5" width="13.85546875" customWidth="1"/>
    <col min="6" max="6" width="11.85546875" customWidth="1"/>
    <col min="7" max="7" width="12.140625" customWidth="1"/>
    <col min="8" max="8" width="13" customWidth="1"/>
    <col min="9" max="9" width="12.140625" customWidth="1"/>
    <col min="10" max="10" width="13.140625" customWidth="1"/>
  </cols>
  <sheetData>
    <row r="2" spans="2:12" ht="15.75" x14ac:dyDescent="0.25">
      <c r="C2" s="5"/>
      <c r="D2" s="4"/>
      <c r="E2" s="4"/>
      <c r="F2" s="4"/>
      <c r="G2" s="4"/>
      <c r="H2" s="4"/>
      <c r="I2" s="4"/>
      <c r="J2" s="4"/>
      <c r="L2" s="43"/>
    </row>
    <row r="3" spans="2:12" ht="16.5" thickBot="1" x14ac:dyDescent="0.3">
      <c r="B3" s="50"/>
      <c r="C3" s="76"/>
      <c r="D3" s="71"/>
      <c r="E3" s="71"/>
      <c r="F3" s="71"/>
      <c r="G3" s="71"/>
      <c r="H3" s="71"/>
      <c r="I3" s="71"/>
      <c r="J3" s="74" t="s">
        <v>273</v>
      </c>
    </row>
    <row r="4" spans="2:12" ht="24.95" customHeight="1" thickTop="1" x14ac:dyDescent="0.25">
      <c r="B4" s="368" t="s">
        <v>639</v>
      </c>
      <c r="C4" s="368"/>
      <c r="D4" s="368"/>
      <c r="E4" s="368"/>
      <c r="F4" s="368"/>
      <c r="G4" s="368"/>
      <c r="H4" s="368"/>
      <c r="I4" s="368"/>
      <c r="J4" s="368"/>
    </row>
    <row r="5" spans="2:12" ht="15.75" x14ac:dyDescent="0.25">
      <c r="B5" s="369" t="s">
        <v>102</v>
      </c>
      <c r="C5" s="366" t="s">
        <v>0</v>
      </c>
      <c r="D5" s="366" t="s">
        <v>632</v>
      </c>
      <c r="E5" s="366"/>
      <c r="F5" s="366"/>
      <c r="G5" s="366" t="s">
        <v>778</v>
      </c>
      <c r="H5" s="366"/>
      <c r="I5" s="366"/>
      <c r="J5" s="263" t="s">
        <v>1</v>
      </c>
    </row>
    <row r="6" spans="2:12" ht="31.5" x14ac:dyDescent="0.25">
      <c r="B6" s="369"/>
      <c r="C6" s="366"/>
      <c r="D6" s="87" t="s">
        <v>27</v>
      </c>
      <c r="E6" s="87" t="s">
        <v>635</v>
      </c>
      <c r="F6" s="87" t="s">
        <v>20</v>
      </c>
      <c r="G6" s="87" t="s">
        <v>27</v>
      </c>
      <c r="H6" s="87" t="s">
        <v>635</v>
      </c>
      <c r="I6" s="87" t="s">
        <v>20</v>
      </c>
      <c r="J6" s="87" t="s">
        <v>353</v>
      </c>
    </row>
    <row r="7" spans="2:12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  <c r="J7" s="89">
        <v>9</v>
      </c>
    </row>
    <row r="8" spans="2:12" ht="15.75" x14ac:dyDescent="0.25">
      <c r="B8" s="105" t="s">
        <v>259</v>
      </c>
      <c r="C8" s="106" t="s">
        <v>28</v>
      </c>
      <c r="D8" s="104">
        <v>1</v>
      </c>
      <c r="E8" s="92">
        <v>1113618</v>
      </c>
      <c r="F8" s="93">
        <f>E8/E10*100</f>
        <v>3.84695953475756</v>
      </c>
      <c r="G8" s="104">
        <v>1</v>
      </c>
      <c r="H8" s="92">
        <v>1282042</v>
      </c>
      <c r="I8" s="93">
        <f>H8/H10*100</f>
        <v>3.9984801283139477</v>
      </c>
      <c r="J8" s="94">
        <f>H8/E8*100</f>
        <v>115.12403714738807</v>
      </c>
    </row>
    <row r="9" spans="2:12" ht="15.75" x14ac:dyDescent="0.25">
      <c r="B9" s="105" t="s">
        <v>260</v>
      </c>
      <c r="C9" s="91" t="s">
        <v>29</v>
      </c>
      <c r="D9" s="104">
        <v>12</v>
      </c>
      <c r="E9" s="92">
        <v>27834386</v>
      </c>
      <c r="F9" s="93">
        <f>E9/E10*100</f>
        <v>96.153040465242441</v>
      </c>
      <c r="G9" s="104">
        <v>12</v>
      </c>
      <c r="H9" s="92">
        <v>30781191</v>
      </c>
      <c r="I9" s="93">
        <f>H9/H10*100</f>
        <v>96.001519871686043</v>
      </c>
      <c r="J9" s="94">
        <f>H9/E9*100</f>
        <v>110.58692295206367</v>
      </c>
    </row>
    <row r="10" spans="2:12" ht="18.75" customHeight="1" x14ac:dyDescent="0.25">
      <c r="B10" s="366" t="s">
        <v>18</v>
      </c>
      <c r="C10" s="366"/>
      <c r="D10" s="87">
        <f t="shared" ref="D10:G10" si="0">SUM(D8:D9)</f>
        <v>13</v>
      </c>
      <c r="E10" s="95">
        <f t="shared" si="0"/>
        <v>28948004</v>
      </c>
      <c r="F10" s="96">
        <f t="shared" si="0"/>
        <v>100</v>
      </c>
      <c r="G10" s="87">
        <f t="shared" si="0"/>
        <v>13</v>
      </c>
      <c r="H10" s="95">
        <f>H8+H9</f>
        <v>32063233</v>
      </c>
      <c r="I10" s="96">
        <f>SUM(I8:I9)</f>
        <v>99.999999999999986</v>
      </c>
      <c r="J10" s="96">
        <f>H10/E10*100</f>
        <v>110.76146389920356</v>
      </c>
      <c r="L10" s="13"/>
    </row>
    <row r="12" spans="2:12" x14ac:dyDescent="0.25">
      <c r="C12" s="20"/>
    </row>
  </sheetData>
  <mergeCells count="6">
    <mergeCell ref="B4:J4"/>
    <mergeCell ref="B5:B6"/>
    <mergeCell ref="B10:C10"/>
    <mergeCell ref="C5:C6"/>
    <mergeCell ref="D5:F5"/>
    <mergeCell ref="G5:I5"/>
  </mergeCells>
  <pageMargins left="0.7" right="0.7" top="0.75" bottom="0.75" header="0.3" footer="0.3"/>
  <ignoredErrors>
    <ignoredError sqref="D10:G10 I10" formulaRange="1"/>
    <ignoredError sqref="H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74</vt:i4>
      </vt:variant>
      <vt:variant>
        <vt:lpstr>Named Ranges</vt:lpstr>
      </vt:variant>
      <vt:variant>
        <vt:i4>6</vt:i4>
      </vt:variant>
    </vt:vector>
  </HeadingPairs>
  <TitlesOfParts>
    <vt:vector size="80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 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 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Tabela 62</vt:lpstr>
      <vt:lpstr>Tabela 63</vt:lpstr>
      <vt:lpstr>Tabela 64</vt:lpstr>
      <vt:lpstr>Tabela 65</vt:lpstr>
      <vt:lpstr>Tabela 66</vt:lpstr>
      <vt:lpstr>Tabela 67</vt:lpstr>
      <vt:lpstr>Tabela 68</vt:lpstr>
      <vt:lpstr>Tabela 69</vt:lpstr>
      <vt:lpstr>Tabela 70</vt:lpstr>
      <vt:lpstr>Tabela 71</vt:lpstr>
      <vt:lpstr>Tabela 72</vt:lpstr>
      <vt:lpstr>Tabela 73</vt:lpstr>
      <vt:lpstr>'Tabela 11'!_ftn1</vt:lpstr>
      <vt:lpstr>'Tabela 41'!_ftn3</vt:lpstr>
      <vt:lpstr>'Tabela 11'!_ftnref1</vt:lpstr>
      <vt:lpstr>'Tabela 69'!_Hlk122007120</vt:lpstr>
      <vt:lpstr>'Tabela 37'!_Hlk125727381</vt:lpstr>
      <vt:lpstr>'Tabela 7'!_Hlk24466834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2025-04-15T13:23:45Z</dcterms:modified>
</cp:coreProperties>
</file>