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EFE95D5-84FD-44AD-9590-23FA7A4AC258}" xr6:coauthVersionLast="47" xr6:coauthVersionMax="47" xr10:uidLastSave="{00000000-0000-0000-0000-000000000000}"/>
  <bookViews>
    <workbookView xWindow="-120" yWindow="-120" windowWidth="29040" windowHeight="15840" firstSheet="62" activeTab="72" xr2:uid="{00000000-000D-0000-FFFF-FFFF00000000}"/>
  </bookViews>
  <sheets>
    <sheet name="Pregled tabela" sheetId="80" r:id="rId1"/>
    <sheet name="Tabela 1" sheetId="100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6" r:id="rId9"/>
    <sheet name="Tabela 9" sheetId="7" r:id="rId10"/>
    <sheet name="Tabela 10" sheetId="8" r:id="rId11"/>
    <sheet name="Tabla 11" sheetId="9" r:id="rId12"/>
    <sheet name="Tabela 12" sheetId="10" r:id="rId13"/>
    <sheet name="Tabela 13" sheetId="11" r:id="rId14"/>
    <sheet name="Tabela 14" sheetId="12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 " sheetId="94" r:id="rId28"/>
    <sheet name="Tabela 28" sheetId="27" r:id="rId29"/>
    <sheet name="Tabela 29" sheetId="28" r:id="rId30"/>
    <sheet name="Tabela 30" sheetId="29" r:id="rId31"/>
    <sheet name="Tabela 31" sheetId="30" r:id="rId32"/>
    <sheet name="Tabela 32" sheetId="31" r:id="rId33"/>
    <sheet name="Tabela 33" sheetId="95" r:id="rId34"/>
    <sheet name="Tabela 34" sheetId="96" r:id="rId35"/>
    <sheet name="Tabela 35" sheetId="114" r:id="rId36"/>
    <sheet name="Tabela 36" sheetId="117" r:id="rId37"/>
    <sheet name="Tabela 37" sheetId="115" r:id="rId38"/>
    <sheet name="Tabela 38" sheetId="32" r:id="rId39"/>
    <sheet name="Tabela 39" sheetId="109" r:id="rId40"/>
    <sheet name="Tabela 40" sheetId="33" r:id="rId41"/>
    <sheet name="Tabela 41" sheetId="35" r:id="rId42"/>
    <sheet name="Tabela 42" sheetId="92" r:id="rId43"/>
    <sheet name="Tabela 43" sheetId="57" r:id="rId44"/>
    <sheet name="Tabela 44" sheetId="36" r:id="rId45"/>
    <sheet name="Tabela 45" sheetId="37" r:id="rId46"/>
    <sheet name="Tabela 46" sheetId="97" r:id="rId47"/>
    <sheet name="Tabela 47" sheetId="39" r:id="rId48"/>
    <sheet name="Tabela 48" sheetId="40" r:id="rId49"/>
    <sheet name="Tabela 49" sheetId="41" r:id="rId50"/>
    <sheet name="Tabela 50" sheetId="98" r:id="rId51"/>
    <sheet name="Tabela 51" sheetId="81" r:id="rId52"/>
    <sheet name="Tabela 52" sheetId="82" r:id="rId53"/>
    <sheet name="Tabela 53" sheetId="58" r:id="rId54"/>
    <sheet name="Tabela 54" sheetId="110" r:id="rId55"/>
    <sheet name="Tabela 55" sheetId="43" r:id="rId56"/>
    <sheet name="Tabela 56" sheetId="46" r:id="rId57"/>
    <sheet name="Tabela 57" sheetId="99" r:id="rId58"/>
    <sheet name="Tabela 58" sheetId="49" r:id="rId59"/>
    <sheet name="Tabela 59" sheetId="50" r:id="rId60"/>
    <sheet name="Tabela 60" sheetId="51" r:id="rId61"/>
    <sheet name="Tabela 61" sheetId="20" r:id="rId62"/>
    <sheet name="Tabela 62" sheetId="101" r:id="rId63"/>
    <sheet name="Tabela 63" sheetId="102" r:id="rId64"/>
    <sheet name="Tabela 64" sheetId="103" r:id="rId65"/>
    <sheet name="Tabela 65" sheetId="104" r:id="rId66"/>
    <sheet name="Tabela 66" sheetId="105" r:id="rId67"/>
    <sheet name="Tabela 67" sheetId="113" r:id="rId68"/>
    <sheet name="Tabela 68" sheetId="112" r:id="rId69"/>
    <sheet name="Tabela 69" sheetId="111" r:id="rId70"/>
    <sheet name="Tabela 70" sheetId="106" r:id="rId71"/>
    <sheet name="Tabela 71" sheetId="107" r:id="rId72"/>
    <sheet name="Tabela 72" sheetId="108" r:id="rId73"/>
  </sheets>
  <definedNames>
    <definedName name="_ftn1" localSheetId="12">'Tabela 12'!$B$16</definedName>
    <definedName name="_ftn2" localSheetId="40">'Tabela 40'!#REF!</definedName>
    <definedName name="_ftn3" localSheetId="40">'Tabela 40'!$B$14</definedName>
    <definedName name="_ftnref1" localSheetId="12">'Tabela 12'!$C$13</definedName>
    <definedName name="_Hlk121923229" localSheetId="67">'Tabela 67'!#REF!</definedName>
    <definedName name="_Hlk121923238" localSheetId="67">'Tabela 67'!#REF!</definedName>
    <definedName name="_Hlk122007120" localSheetId="68">'Tabela 68'!$B$4</definedName>
    <definedName name="_Hlk125727381" localSheetId="36">'Tabela 36'!$B$5</definedName>
    <definedName name="_Hlk151977995" localSheetId="8">'Tabela 8'!$J$13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49" l="1"/>
  <c r="H19" i="50"/>
  <c r="J10" i="41" l="1"/>
  <c r="G18" i="29" l="1"/>
  <c r="H18" i="29"/>
  <c r="L11" i="79" l="1"/>
  <c r="F12" i="28" l="1"/>
  <c r="J11" i="67"/>
  <c r="I14" i="115"/>
  <c r="I15" i="115"/>
  <c r="H14" i="115"/>
  <c r="H15" i="115"/>
  <c r="F11" i="96"/>
  <c r="F8" i="95"/>
  <c r="H14" i="112" l="1"/>
  <c r="I14" i="112"/>
  <c r="J14" i="112"/>
  <c r="K14" i="112"/>
  <c r="H11" i="13" l="1"/>
  <c r="J9" i="6"/>
  <c r="J10" i="6"/>
  <c r="J11" i="6"/>
  <c r="J12" i="6"/>
  <c r="J13" i="6"/>
  <c r="J14" i="6"/>
  <c r="J15" i="6"/>
  <c r="H13" i="111"/>
  <c r="F11" i="101" l="1"/>
  <c r="G11" i="101"/>
  <c r="K13" i="111"/>
  <c r="J13" i="111"/>
  <c r="I13" i="111"/>
  <c r="H13" i="113" l="1"/>
  <c r="H10" i="113"/>
  <c r="K13" i="113"/>
  <c r="J13" i="113"/>
  <c r="I13" i="113"/>
  <c r="K10" i="113"/>
  <c r="J10" i="113"/>
  <c r="I10" i="113"/>
  <c r="D16" i="115"/>
  <c r="H16" i="113" l="1"/>
  <c r="J16" i="113"/>
  <c r="K16" i="113"/>
  <c r="I16" i="113"/>
  <c r="H18" i="49"/>
  <c r="I12" i="117" l="1"/>
  <c r="I13" i="117"/>
  <c r="H12" i="117"/>
  <c r="H13" i="117"/>
  <c r="E13" i="113"/>
  <c r="F13" i="113"/>
  <c r="G13" i="113"/>
  <c r="D13" i="113"/>
  <c r="E10" i="113"/>
  <c r="F10" i="113"/>
  <c r="G10" i="113"/>
  <c r="D10" i="113"/>
  <c r="J9" i="36"/>
  <c r="J10" i="36"/>
  <c r="J11" i="36"/>
  <c r="J12" i="36"/>
  <c r="G13" i="15"/>
  <c r="K12" i="11"/>
  <c r="G16" i="113" l="1"/>
  <c r="E16" i="113"/>
  <c r="D16" i="113"/>
  <c r="F16" i="113"/>
  <c r="F16" i="30"/>
  <c r="K9" i="46"/>
  <c r="K10" i="46"/>
  <c r="K11" i="46"/>
  <c r="K12" i="46"/>
  <c r="K8" i="46"/>
  <c r="J9" i="46"/>
  <c r="J10" i="46"/>
  <c r="J11" i="46"/>
  <c r="J12" i="46"/>
  <c r="J8" i="46"/>
  <c r="J13" i="46" l="1"/>
  <c r="I12" i="115"/>
  <c r="H12" i="115"/>
  <c r="G15" i="117" l="1"/>
  <c r="F15" i="117"/>
  <c r="H9" i="96"/>
  <c r="G9" i="96"/>
  <c r="H8" i="11" l="1"/>
  <c r="L14" i="67"/>
  <c r="L9" i="69"/>
  <c r="L12" i="23"/>
  <c r="J8" i="5" l="1"/>
  <c r="G8" i="5"/>
  <c r="D8" i="5"/>
  <c r="G10" i="92"/>
  <c r="I10" i="117"/>
  <c r="I11" i="117"/>
  <c r="I14" i="117"/>
  <c r="I9" i="117"/>
  <c r="H10" i="117"/>
  <c r="H11" i="117"/>
  <c r="H14" i="117"/>
  <c r="H9" i="117"/>
  <c r="E15" i="117"/>
  <c r="D15" i="117"/>
  <c r="I10" i="115"/>
  <c r="I11" i="115"/>
  <c r="I13" i="115"/>
  <c r="H9" i="115"/>
  <c r="H10" i="115"/>
  <c r="H11" i="115"/>
  <c r="H13" i="115"/>
  <c r="E16" i="115"/>
  <c r="F16" i="115"/>
  <c r="G16" i="115"/>
  <c r="E9" i="114"/>
  <c r="D9" i="114"/>
  <c r="F8" i="114"/>
  <c r="F7" i="114"/>
  <c r="H15" i="117" l="1"/>
  <c r="H16" i="115"/>
  <c r="I16" i="115"/>
  <c r="I15" i="117"/>
  <c r="E13" i="111"/>
  <c r="F13" i="111"/>
  <c r="G13" i="111"/>
  <c r="D13" i="111"/>
  <c r="D14" i="112"/>
  <c r="E14" i="112"/>
  <c r="F14" i="112"/>
  <c r="G14" i="112"/>
  <c r="F15" i="22"/>
  <c r="H27" i="110" l="1"/>
  <c r="F26" i="110"/>
  <c r="G26" i="110" s="1"/>
  <c r="D26" i="110"/>
  <c r="E24" i="110" s="1"/>
  <c r="H25" i="110"/>
  <c r="H24" i="110"/>
  <c r="G24" i="110"/>
  <c r="H23" i="110"/>
  <c r="H20" i="110"/>
  <c r="H19" i="110"/>
  <c r="H18" i="110"/>
  <c r="H17" i="110"/>
  <c r="F16" i="110"/>
  <c r="D16" i="110"/>
  <c r="H14" i="110"/>
  <c r="H13" i="110"/>
  <c r="H12" i="110"/>
  <c r="H11" i="110"/>
  <c r="F10" i="110"/>
  <c r="D10" i="110"/>
  <c r="H9" i="110"/>
  <c r="H8" i="110"/>
  <c r="G23" i="110" l="1"/>
  <c r="G25" i="110"/>
  <c r="E23" i="110"/>
  <c r="H10" i="110"/>
  <c r="H16" i="110"/>
  <c r="D21" i="110"/>
  <c r="E17" i="110" s="1"/>
  <c r="E13" i="110"/>
  <c r="F21" i="110"/>
  <c r="H26" i="110"/>
  <c r="E25" i="110"/>
  <c r="E26" i="110" s="1"/>
  <c r="E20" i="110" l="1"/>
  <c r="E9" i="110"/>
  <c r="E10" i="110"/>
  <c r="E8" i="110"/>
  <c r="E18" i="110"/>
  <c r="E11" i="110"/>
  <c r="E14" i="110"/>
  <c r="E12" i="110"/>
  <c r="E16" i="110"/>
  <c r="E15" i="110"/>
  <c r="E19" i="110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E21" i="110" l="1"/>
  <c r="G21" i="110"/>
  <c r="F29" i="109" l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F21" i="109"/>
  <c r="E21" i="109"/>
  <c r="E23" i="109" s="1"/>
  <c r="D21" i="109"/>
  <c r="D23" i="109" s="1"/>
  <c r="F19" i="109"/>
  <c r="E19" i="109"/>
  <c r="D19" i="109"/>
  <c r="H18" i="109"/>
  <c r="G18" i="109"/>
  <c r="H17" i="109"/>
  <c r="G17" i="109"/>
  <c r="F13" i="109"/>
  <c r="E13" i="109"/>
  <c r="E15" i="109" s="1"/>
  <c r="D13" i="109"/>
  <c r="D15" i="109" s="1"/>
  <c r="F11" i="109"/>
  <c r="E11" i="109"/>
  <c r="D11" i="109"/>
  <c r="H10" i="109"/>
  <c r="G10" i="109"/>
  <c r="H9" i="109"/>
  <c r="G9" i="109"/>
  <c r="L9" i="98" l="1"/>
  <c r="L10" i="98"/>
  <c r="D10" i="10" l="1"/>
  <c r="J13" i="41"/>
  <c r="H23" i="36"/>
  <c r="I23" i="36"/>
  <c r="L24" i="35"/>
  <c r="M24" i="35"/>
  <c r="M23" i="35"/>
  <c r="L23" i="35"/>
  <c r="F14" i="54" l="1"/>
  <c r="H11" i="11"/>
  <c r="H14" i="11" s="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E11" i="101"/>
  <c r="D11" i="101"/>
  <c r="I10" i="101"/>
  <c r="H10" i="101"/>
  <c r="I9" i="101"/>
  <c r="H9" i="101"/>
  <c r="O10" i="98"/>
  <c r="O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H11" i="98"/>
  <c r="G11" i="98"/>
  <c r="E11" i="98"/>
  <c r="D11" i="98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14" i="55"/>
  <c r="F14" i="55"/>
  <c r="G14" i="55"/>
  <c r="D14" i="55"/>
  <c r="E10" i="55"/>
  <c r="F10" i="55"/>
  <c r="G10" i="55"/>
  <c r="D10" i="55"/>
  <c r="H8" i="96"/>
  <c r="E14" i="95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I11" i="98" l="1"/>
  <c r="H8" i="95"/>
  <c r="E9" i="2"/>
  <c r="J10" i="2"/>
  <c r="F11" i="98"/>
  <c r="F11" i="97"/>
  <c r="G10" i="97" s="1"/>
  <c r="L9" i="97"/>
  <c r="L10" i="97"/>
  <c r="G9" i="97"/>
  <c r="L11" i="37"/>
  <c r="L15" i="37"/>
  <c r="L10" i="37"/>
  <c r="E17" i="95"/>
  <c r="D17" i="95"/>
  <c r="G8" i="95"/>
  <c r="K11" i="3"/>
  <c r="E10" i="3"/>
  <c r="K10" i="2"/>
  <c r="G8" i="2"/>
  <c r="G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9" i="3"/>
  <c r="E11" i="3" s="1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1" i="96"/>
  <c r="H10" i="96"/>
  <c r="G10" i="96"/>
  <c r="G11" i="96"/>
  <c r="G8" i="96"/>
  <c r="G9" i="95"/>
  <c r="G10" i="95"/>
  <c r="G11" i="95"/>
  <c r="G12" i="95"/>
  <c r="G13" i="95"/>
  <c r="G14" i="95"/>
  <c r="G16" i="95"/>
  <c r="G11" i="97" l="1"/>
  <c r="G17" i="95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D13" i="43"/>
  <c r="E13" i="43"/>
  <c r="F13" i="43"/>
  <c r="L12" i="67"/>
  <c r="I12" i="67"/>
  <c r="E14" i="92"/>
  <c r="F12" i="92"/>
  <c r="F14" i="92" s="1"/>
  <c r="E12" i="92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F9" i="18" l="1"/>
  <c r="J17" i="22" l="1"/>
  <c r="H20" i="15" l="1"/>
  <c r="H19" i="15"/>
  <c r="H21" i="15"/>
  <c r="H18" i="1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K11" i="79" l="1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M11" i="46"/>
  <c r="D20" i="50"/>
  <c r="M8" i="46"/>
  <c r="F19" i="49"/>
  <c r="G16" i="49" s="1"/>
  <c r="M9" i="46"/>
  <c r="M10" i="46"/>
  <c r="H17" i="50"/>
  <c r="H12" i="50"/>
  <c r="K13" i="46"/>
  <c r="M13" i="46" s="1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E19" i="50" l="1"/>
  <c r="E9" i="50"/>
  <c r="E10" i="50"/>
  <c r="E11" i="50"/>
  <c r="H9" i="43"/>
  <c r="H10" i="43"/>
  <c r="E15" i="50"/>
  <c r="E18" i="50"/>
  <c r="E16" i="50"/>
  <c r="E14" i="50"/>
  <c r="E17" i="50"/>
  <c r="E12" i="50"/>
  <c r="G18" i="49"/>
  <c r="H19" i="49"/>
  <c r="E10" i="49"/>
  <c r="E9" i="49"/>
  <c r="H8" i="43"/>
  <c r="G17" i="49"/>
  <c r="G11" i="49"/>
  <c r="G14" i="49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K21" i="69"/>
  <c r="K20" i="69"/>
  <c r="K19" i="69"/>
  <c r="L9" i="67" l="1"/>
  <c r="L10" i="67"/>
  <c r="L13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8" i="4"/>
  <c r="K8" i="32" l="1"/>
  <c r="J8" i="32"/>
  <c r="H8" i="31"/>
  <c r="E9" i="31"/>
  <c r="G8" i="31"/>
  <c r="G7" i="31"/>
  <c r="E19" i="30"/>
  <c r="F19" i="30"/>
  <c r="E18" i="30"/>
  <c r="F18" i="30"/>
  <c r="E17" i="30"/>
  <c r="F17" i="30"/>
  <c r="E16" i="30"/>
  <c r="D19" i="30"/>
  <c r="D18" i="30"/>
  <c r="D17" i="30"/>
  <c r="D16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I19" i="69" s="1"/>
  <c r="J19" i="69"/>
  <c r="L19" i="69" s="1"/>
  <c r="H20" i="69"/>
  <c r="J20" i="69"/>
  <c r="L20" i="69" s="1"/>
  <c r="H21" i="69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I21" i="69" l="1"/>
  <c r="I12" i="69"/>
  <c r="E22" i="69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H10" i="15"/>
  <c r="H11" i="15"/>
  <c r="H14" i="15"/>
  <c r="H15" i="15"/>
  <c r="H16" i="15"/>
  <c r="H17" i="15"/>
  <c r="H25" i="15"/>
  <c r="F24" i="15"/>
  <c r="F9" i="15"/>
  <c r="F8" i="15" l="1"/>
  <c r="E24" i="15"/>
  <c r="H24" i="15" s="1"/>
  <c r="D24" i="15"/>
  <c r="E9" i="15"/>
  <c r="H9" i="15" s="1"/>
  <c r="D9" i="15"/>
  <c r="D8" i="15" s="1"/>
  <c r="F7" i="15" l="1"/>
  <c r="H7" i="15" s="1"/>
  <c r="H8" i="15"/>
  <c r="D7" i="15"/>
  <c r="E8" i="15"/>
  <c r="E7" i="15" s="1"/>
  <c r="G9" i="15"/>
  <c r="G10" i="15"/>
  <c r="G11" i="15"/>
  <c r="G12" i="15"/>
  <c r="G14" i="15"/>
  <c r="G15" i="15"/>
  <c r="G16" i="15"/>
  <c r="G17" i="15"/>
  <c r="G18" i="15"/>
  <c r="G19" i="15"/>
  <c r="G20" i="15"/>
  <c r="G21" i="15"/>
  <c r="G24" i="15"/>
  <c r="G25" i="15"/>
  <c r="G26" i="15"/>
  <c r="F10" i="10"/>
  <c r="G7" i="15" l="1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K12" i="16"/>
  <c r="J11" i="14"/>
  <c r="E8" i="9"/>
  <c r="J13" i="9"/>
  <c r="E9" i="14"/>
  <c r="E11" i="14" s="1"/>
  <c r="G9" i="14"/>
  <c r="G11" i="14" s="1"/>
  <c r="E12" i="9"/>
  <c r="G10" i="9"/>
  <c r="E9" i="9"/>
  <c r="G9" i="9"/>
  <c r="G8" i="9"/>
  <c r="E11" i="9"/>
  <c r="G11" i="9"/>
  <c r="E9" i="32" l="1"/>
  <c r="E11" i="32"/>
  <c r="E8" i="32"/>
  <c r="E10" i="32"/>
  <c r="E13" i="32"/>
  <c r="E14" i="32"/>
  <c r="E13" i="9"/>
  <c r="G13" i="9"/>
  <c r="G11" i="32"/>
  <c r="G10" i="32"/>
  <c r="G14" i="32"/>
  <c r="G12" i="32"/>
  <c r="G13" i="32"/>
  <c r="G9" i="32"/>
  <c r="E15" i="32" l="1"/>
  <c r="G15" i="32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F19" i="29"/>
  <c r="D19" i="29"/>
  <c r="F12" i="29"/>
  <c r="D12" i="29"/>
  <c r="H10" i="28"/>
  <c r="H11" i="28"/>
  <c r="H14" i="28"/>
  <c r="H15" i="28"/>
  <c r="H16" i="28"/>
  <c r="F17" i="28"/>
  <c r="D17" i="28"/>
  <c r="D12" i="28"/>
  <c r="J26" i="35" l="1"/>
  <c r="M26" i="35" s="1"/>
  <c r="H26" i="35"/>
  <c r="L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6" i="28" l="1"/>
  <c r="G10" i="28"/>
  <c r="G12" i="29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</calcChain>
</file>

<file path=xl/sharedStrings.xml><?xml version="1.0" encoding="utf-8"?>
<sst xmlns="http://schemas.openxmlformats.org/spreadsheetml/2006/main" count="2187" uniqueCount="808">
  <si>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</si>
  <si>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</si>
  <si>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</si>
  <si>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</si>
  <si>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</si>
  <si>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</si>
  <si>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</si>
  <si>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</si>
  <si>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</si>
  <si>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</si>
  <si>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</si>
  <si>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</si>
  <si>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</si>
  <si>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</si>
  <si>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</si>
  <si>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</si>
  <si>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</si>
  <si>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</si>
  <si>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</si>
  <si>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</si>
  <si>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</si>
  <si>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</si>
  <si>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</si>
  <si>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</si>
  <si>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</si>
  <si>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</si>
  <si>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</si>
  <si>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</si>
  <si>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</si>
  <si>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</si>
  <si>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</si>
  <si>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</si>
  <si>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</si>
  <si>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</si>
  <si>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</si>
  <si>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</si>
  <si>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</si>
  <si>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</si>
  <si>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</si>
  <si>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</si>
  <si>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</si>
  <si>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</si>
  <si>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</si>
  <si>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</si>
  <si>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</si>
  <si>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</si>
  <si>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</si>
  <si>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</si>
  <si>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</si>
  <si>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</si>
  <si>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</si>
  <si>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</si>
  <si>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</si>
  <si>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</si>
  <si>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</si>
  <si>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</si>
  <si>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</si>
  <si>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</si>
  <si>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</si>
  <si>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</si>
  <si>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</si>
  <si>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</si>
  <si>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</si>
  <si>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</si>
  <si>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</si>
  <si>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</si>
  <si>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</si>
  <si>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</si>
  <si>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</si>
  <si>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</si>
  <si>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</si>
  <si>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</si>
  <si>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</si>
  <si>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</si>
  <si>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</si>
  <si>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</si>
  <si>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</si>
  <si>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</si>
  <si>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</si>
  <si>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</si>
  <si>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</si>
  <si>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</si>
  <si>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</si>
  <si>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</si>
  <si>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</si>
  <si>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</si>
  <si>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</si>
  <si>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</si>
  <si>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</si>
  <si>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</si>
  <si>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</si>
  <si>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</si>
  <si>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</si>
  <si>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</si>
  <si>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</si>
  <si>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</si>
  <si>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</si>
  <si>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</si>
  <si>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</si>
  <si>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</si>
  <si>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</si>
  <si>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</si>
  <si>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</si>
  <si>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</si>
  <si>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</si>
  <si>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</si>
  <si>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</si>
  <si>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</si>
  <si>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</si>
  <si>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</si>
  <si>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</si>
  <si>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</si>
  <si>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</si>
  <si>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</si>
  <si>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</si>
  <si>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</si>
  <si>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</si>
  <si>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</si>
  <si>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</si>
  <si>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</si>
  <si>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</si>
  <si>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</si>
  <si>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</si>
  <si>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</si>
  <si>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</si>
  <si>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</si>
  <si>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</si>
  <si>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</si>
  <si>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</si>
  <si>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</si>
  <si>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</si>
  <si>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</si>
  <si>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</si>
  <si>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</si>
  <si>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</si>
  <si>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</si>
  <si>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</si>
  <si>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</si>
  <si>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</si>
  <si>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</si>
  <si>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</si>
  <si>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</si>
  <si>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</si>
  <si>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</si>
  <si>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</si>
  <si>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</si>
  <si>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</si>
  <si>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</si>
  <si>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</si>
  <si>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</si>
  <si>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</si>
  <si>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</si>
  <si>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</si>
  <si>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</si>
  <si>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</si>
  <si>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</si>
  <si>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</si>
  <si>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</si>
  <si>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</si>
  <si>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</si>
  <si>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</si>
  <si>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</si>
  <si>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</si>
  <si>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</si>
  <si>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</si>
  <si>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</si>
  <si>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</si>
  <si>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</si>
  <si>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</si>
  <si>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</si>
  <si>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</si>
  <si>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</si>
  <si>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</si>
  <si>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</si>
  <si>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</si>
  <si>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</si>
  <si>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</si>
  <si>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</si>
  <si>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</si>
  <si>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</si>
  <si>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</si>
  <si>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</si>
  <si>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Više (+) ili manje (-) = a - b</t>
  </si>
  <si>
    <t>II 1-90 dana</t>
  </si>
  <si>
    <t>III 1-180 dana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</si>
  <si>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</si>
  <si>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</si>
  <si>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</si>
  <si>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</si>
  <si>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</si>
  <si>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</si>
  <si>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</si>
  <si>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</si>
  <si>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</si>
  <si>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</si>
  <si>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</si>
  <si>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</si>
  <si>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</si>
  <si>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</si>
  <si>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</si>
  <si>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</si>
  <si>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</si>
  <si>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</si>
  <si>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</si>
  <si>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</si>
  <si>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</si>
  <si>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</si>
  <si>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</si>
  <si>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</si>
  <si>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</si>
  <si>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</si>
  <si>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</si>
  <si>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</si>
  <si>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</si>
  <si>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</si>
  <si>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</si>
  <si>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</si>
  <si>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</si>
  <si>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</si>
  <si>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</si>
  <si>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</si>
  <si>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</si>
  <si>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</si>
  <si>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</si>
  <si>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</si>
  <si>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</si>
  <si>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</si>
  <si>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</si>
  <si>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</si>
  <si>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</si>
  <si>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</si>
  <si>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</si>
  <si>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</si>
  <si>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</si>
  <si>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</si>
  <si>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</si>
  <si>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</si>
  <si>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</si>
  <si>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</si>
  <si>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</si>
  <si>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</si>
  <si>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</si>
  <si>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</si>
  <si>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</si>
  <si>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</si>
  <si>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</si>
  <si>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</si>
  <si>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</si>
  <si>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</si>
  <si>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</si>
  <si>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</si>
  <si>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</si>
  <si>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</si>
  <si>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</si>
  <si>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</si>
  <si>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</si>
  <si>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</si>
  <si>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</si>
  <si>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</si>
  <si>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</si>
  <si>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</si>
  <si>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</si>
  <si>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</si>
  <si>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</si>
  <si>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</si>
  <si>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</si>
  <si>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</si>
  <si>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</si>
  <si>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</si>
  <si>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</si>
  <si>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</si>
  <si>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</si>
  <si>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</si>
  <si>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</si>
  <si>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</si>
  <si>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</si>
  <si>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</si>
  <si>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</si>
  <si>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</si>
  <si>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</si>
  <si>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</si>
  <si>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</si>
  <si>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</si>
  <si>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</si>
  <si>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</si>
  <si>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</si>
  <si>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</si>
  <si>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</si>
  <si>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</si>
  <si>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</si>
  <si>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</si>
  <si>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</si>
  <si>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</si>
  <si>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</si>
  <si>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</si>
  <si>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</si>
  <si>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</si>
  <si>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</si>
  <si>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</si>
  <si>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</si>
  <si>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</si>
  <si>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</si>
  <si>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</si>
  <si>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</si>
  <si>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</si>
  <si>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</si>
  <si>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</si>
  <si>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</si>
  <si>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</si>
  <si>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</si>
  <si>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</si>
  <si>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</si>
  <si>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</si>
  <si>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</si>
  <si>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</si>
  <si>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</si>
  <si>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</si>
  <si>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</si>
  <si>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</si>
  <si>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</si>
  <si>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</si>
  <si>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</si>
  <si>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</si>
  <si>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</si>
  <si>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</si>
  <si>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</si>
  <si>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</si>
  <si>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</si>
  <si>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</si>
  <si>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</si>
  <si>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</si>
  <si>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</si>
  <si>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</si>
  <si>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</si>
  <si>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</si>
  <si>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</si>
  <si>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</si>
  <si>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</si>
  <si>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</si>
  <si>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</si>
  <si>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</si>
  <si>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</si>
  <si>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</si>
  <si>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</si>
  <si>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</si>
  <si>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</si>
  <si>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</si>
  <si>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</si>
  <si>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</si>
  <si>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</si>
  <si>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</si>
  <si>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</si>
  <si>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</si>
  <si>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</si>
  <si>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</si>
  <si>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</si>
  <si>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</si>
  <si>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</si>
  <si>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</si>
  <si>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</si>
  <si>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</si>
  <si>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</si>
  <si>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</si>
  <si>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</si>
  <si>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</si>
  <si>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</si>
  <si>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</si>
  <si>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</si>
  <si>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</si>
  <si>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</si>
  <si>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</si>
  <si>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</si>
  <si>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</si>
  <si>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</si>
  <si>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</si>
  <si>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</si>
  <si>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</si>
  <si>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</si>
  <si>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</si>
  <si>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</si>
  <si>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</si>
  <si>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</si>
  <si>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</si>
  <si>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</si>
  <si>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</si>
  <si>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</si>
  <si>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</si>
  <si>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</si>
  <si>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</si>
  <si>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</si>
  <si>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</si>
  <si>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</si>
  <si>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</si>
  <si>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</si>
  <si>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</si>
  <si>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</si>
  <si>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</si>
  <si>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</si>
  <si>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</si>
  <si>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</si>
  <si>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</si>
  <si>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</si>
  <si>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</si>
  <si>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</si>
  <si>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</si>
  <si>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</si>
  <si>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</si>
  <si>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</si>
  <si>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</si>
  <si>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</si>
  <si>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</si>
  <si>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</si>
  <si>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</si>
  <si>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</si>
  <si>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</si>
  <si>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</si>
  <si>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</si>
  <si>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</si>
  <si>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</si>
  <si>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</si>
  <si>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</si>
  <si>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</si>
  <si>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</si>
  <si>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</si>
  <si>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</si>
  <si>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</si>
  <si>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</si>
  <si>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</si>
  <si>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</si>
  <si>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</si>
  <si>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</si>
  <si>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</si>
  <si>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</si>
  <si>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</si>
  <si>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</si>
  <si>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</si>
  <si>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</si>
  <si>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</si>
  <si>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</si>
  <si>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</si>
  <si>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</si>
  <si>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</si>
  <si>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</si>
  <si>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</si>
  <si>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</si>
  <si>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</si>
  <si>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</si>
  <si>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</si>
  <si>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</si>
  <si>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</si>
  <si>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</si>
  <si>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</si>
  <si>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</si>
  <si>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</si>
  <si>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</si>
  <si>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</si>
  <si>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</si>
  <si>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</si>
  <si>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</si>
  <si>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</si>
  <si>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</si>
  <si>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</si>
  <si>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</si>
  <si>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</si>
  <si>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</si>
  <si>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</si>
  <si>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</si>
  <si>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</si>
  <si>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</si>
  <si>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</si>
  <si>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</si>
  <si>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</si>
  <si>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</si>
  <si>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</si>
  <si>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</si>
  <si>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</si>
  <si>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</si>
  <si>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</si>
  <si>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</si>
  <si>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</si>
  <si>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</si>
  <si>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</si>
  <si>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</si>
  <si>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</si>
  <si>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</si>
  <si>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</si>
  <si>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</si>
  <si>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</si>
  <si>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</si>
  <si>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</si>
  <si>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</si>
  <si>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</si>
  <si>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</si>
  <si>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</si>
  <si>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</si>
  <si>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</si>
  <si>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</si>
  <si>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</si>
  <si>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</si>
  <si>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</si>
  <si>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</si>
  <si>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</si>
  <si>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</si>
  <si>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</si>
  <si>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</si>
  <si>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</si>
  <si>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</si>
  <si>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</si>
  <si>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</si>
  <si>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</si>
  <si>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</si>
  <si>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</si>
  <si>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</si>
  <si>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</si>
  <si>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</si>
  <si>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</si>
  <si>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</si>
  <si>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</si>
  <si>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</si>
  <si>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</si>
  <si>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</si>
  <si>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</si>
  <si>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</si>
  <si>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</si>
  <si>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</si>
  <si>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</si>
  <si>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</si>
  <si>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</si>
  <si>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</si>
  <si>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</si>
  <si>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</si>
  <si>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</si>
  <si>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</si>
  <si>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</si>
  <si>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</si>
  <si>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</si>
  <si>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</si>
  <si>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</si>
  <si>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</si>
  <si>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</si>
  <si>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</si>
  <si>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</si>
  <si>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</si>
  <si>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</si>
  <si>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</si>
  <si>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</si>
  <si>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</si>
  <si>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</si>
  <si>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</si>
  <si>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t>Učešće  %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</si>
  <si>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</si>
  <si>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</si>
  <si>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</si>
  <si>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</si>
  <si>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</si>
  <si>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</si>
  <si>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</si>
  <si>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</si>
  <si>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</si>
  <si>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>II  Obaveze u bilansu stanja</t>
  </si>
  <si>
    <t>III Vanbilansna pozicija neto (+) ili (-)</t>
  </si>
  <si>
    <t>Neto mikrokrediti</t>
  </si>
  <si>
    <t xml:space="preserve">Materijalna i nematerijalna imovina 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</si>
  <si>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</si>
  <si>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</si>
  <si>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</si>
  <si>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</si>
  <si>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</si>
  <si>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</si>
  <si>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</si>
  <si>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</si>
  <si>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</si>
  <si>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</si>
  <si>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</si>
  <si>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</si>
  <si>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 xml:space="preserve">Tabela 1: Izdvojeni makroekonomski pokazatelji </t>
  </si>
  <si>
    <t>Područje/kamatne stope</t>
  </si>
  <si>
    <t>2019.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</si>
  <si>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</si>
  <si>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</si>
  <si>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</si>
  <si>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</si>
  <si>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</si>
  <si>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</si>
  <si>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</si>
  <si>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</si>
  <si>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</si>
  <si>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</si>
  <si>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</si>
  <si>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</si>
  <si>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</si>
  <si>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</si>
  <si>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</si>
  <si>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31.12.2021.</t>
  </si>
  <si>
    <t>Tabela 2: Org. dijelovi, mreža bankomata i POS uređaja banaka koje posluju u FBiH</t>
  </si>
  <si>
    <t>Tabela 3. Struktura vlasništva prema ukupnom kapitalu</t>
  </si>
  <si>
    <t>Tabela 4: Struktura vlasništva prema učešću državnog, privatnog i stranog kapitala</t>
  </si>
  <si>
    <t>Tabela 5: Tržišni udjeli banaka prema vrsti vlasništva (većinskom kapitalu)</t>
  </si>
  <si>
    <t>Tabela 6: Kvalifikaciona struktura zaposlenih u bankama FBiH</t>
  </si>
  <si>
    <t xml:space="preserve">       31.12.2021.</t>
  </si>
  <si>
    <t>Tabela 7: Ukupna aktiva po zaposlenom</t>
  </si>
  <si>
    <t>Tabela 9: Aktiva banaka prema vlasničkoj strukturi</t>
  </si>
  <si>
    <t xml:space="preserve">Tabela 10: Učešće grupa banaka u ukupnoj aktivi </t>
  </si>
  <si>
    <t>Tabela 11: Novčana sredstva banaka</t>
  </si>
  <si>
    <t>Tabela 12: Vrijednosni papiri prema vrsti instrumenta</t>
  </si>
  <si>
    <t>Tabela 13: Vrijednosni papiri entitetskih vlada BiH</t>
  </si>
  <si>
    <t>Tabela 14: Sektorska struktura depozita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</si>
  <si>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</si>
  <si>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</si>
  <si>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</si>
  <si>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</si>
  <si>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</si>
  <si>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</si>
  <si>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</si>
  <si>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</si>
  <si>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</si>
  <si>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</si>
  <si>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</si>
  <si>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</si>
  <si>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Tabela 27: Pokazatelji kreditnog rizika</t>
  </si>
  <si>
    <t xml:space="preserve">    31.12.2021.</t>
  </si>
  <si>
    <t>Tabela 28: Ostvareni finansijski rezultat banaka</t>
  </si>
  <si>
    <t>Tabela 29: Struktura ukupnih prihoda banaka</t>
  </si>
  <si>
    <t>Tabela 30: Struktura ukupnih rashoda banaka</t>
  </si>
  <si>
    <t>Tabela 31: Pokazatelji profitabilnosti, produktivnosti i efikasnosti</t>
  </si>
  <si>
    <t>Tabela 32: LCR</t>
  </si>
  <si>
    <t>Tabela 33: Zaštitni sloj likvidnosti</t>
  </si>
  <si>
    <t>Tabela 34: Neto likvidnosni odlivi</t>
  </si>
  <si>
    <t>Izvršene platne transakcije</t>
  </si>
  <si>
    <t>DPP</t>
  </si>
  <si>
    <t>UPP</t>
  </si>
  <si>
    <t>Vrijednost</t>
  </si>
  <si>
    <t>(000 KM)</t>
  </si>
  <si>
    <t>7 (5/3)</t>
  </si>
  <si>
    <t>8 (6/4)</t>
  </si>
  <si>
    <t>Valuta</t>
  </si>
  <si>
    <t>Priliv</t>
  </si>
  <si>
    <t xml:space="preserve">     Odliv</t>
  </si>
  <si>
    <t>Vrijednost             (000 KM)</t>
  </si>
  <si>
    <t>Vrijednost (000 KM)</t>
  </si>
  <si>
    <t>USD</t>
  </si>
  <si>
    <t>Ostale valute</t>
  </si>
  <si>
    <t>Vrijednost                  (000 KM)</t>
  </si>
  <si>
    <t>Vrsta transakcije</t>
  </si>
  <si>
    <t>Gotovinske</t>
  </si>
  <si>
    <t>Otkup</t>
  </si>
  <si>
    <t xml:space="preserve">     Prodaja</t>
  </si>
  <si>
    <t>Prodaja</t>
  </si>
  <si>
    <t>Vrijednost     (000 KM)</t>
  </si>
  <si>
    <t>Vrijednost      (000 KM)</t>
  </si>
  <si>
    <t>Vrijednost    (000 KM)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</si>
  <si>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</si>
  <si>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</si>
  <si>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</si>
  <si>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</si>
  <si>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</si>
  <si>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Tabela 2: Org. dijelovi,  mreža bankomata i POS uređaja banaka koje posluju u FBiH</t>
  </si>
  <si>
    <t>Tabela 3: Struktura vlasništva prema ukupnom kapitalu</t>
  </si>
  <si>
    <t>Tabela 6: Kvalifikaciona struktura zaposlenih  u bankama FBiH</t>
  </si>
  <si>
    <t>Pokazatelj</t>
  </si>
  <si>
    <t>Prinos na 10-godišnju državnu obveznicu Italije u %***</t>
  </si>
  <si>
    <t xml:space="preserve"> (–) Stvarne ili potencijalne obaveze kupovine vlastitih instrumenata redovnog osnovnog kapitala</t>
  </si>
  <si>
    <t>Imovina multilateralne razvojne banke i međunarodnih organizacija</t>
  </si>
  <si>
    <t>2021.</t>
  </si>
  <si>
    <t>31.12.2022.</t>
  </si>
  <si>
    <t xml:space="preserve">       31.12.2022.</t>
  </si>
  <si>
    <t>Korporativne obveznice*</t>
  </si>
  <si>
    <t xml:space="preserve">    31.12.2022.</t>
  </si>
  <si>
    <t xml:space="preserve">31.12.2022. </t>
  </si>
  <si>
    <t>* Obuhvataju bezgovinske unutar bankarske platne transakcije/interne naloge, međubankarske transakcije žiro kliringa i RTGS</t>
  </si>
  <si>
    <t>Bezgotovinske*</t>
  </si>
  <si>
    <t>Tabela 8: Bilans stanja banaka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</si>
  <si>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</si>
  <si>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</si>
  <si>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</si>
  <si>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</si>
  <si>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</si>
  <si>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</si>
  <si>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</si>
  <si>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</si>
  <si>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</si>
  <si>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</si>
  <si>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</si>
  <si>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</si>
  <si>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</si>
  <si>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</si>
  <si>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</si>
  <si>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</si>
  <si>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</si>
  <si>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</si>
  <si>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</si>
  <si>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</si>
  <si>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Fizička lica</t>
  </si>
  <si>
    <t>Internet bankarstvo</t>
  </si>
  <si>
    <t>Broj transakcija</t>
  </si>
  <si>
    <t>IPP</t>
  </si>
  <si>
    <t>Vrijednost transakcija (000 KM)</t>
  </si>
  <si>
    <t>Mobilno bankarstvo</t>
  </si>
  <si>
    <t>Vrsta kartice</t>
  </si>
  <si>
    <t xml:space="preserve"> trans.</t>
  </si>
  <si>
    <t>Debitne</t>
  </si>
  <si>
    <t>Kreditne</t>
  </si>
  <si>
    <t>Prepaid</t>
  </si>
  <si>
    <t>Ostalo*</t>
  </si>
  <si>
    <t>Prihvatni uređaj</t>
  </si>
  <si>
    <t>POS</t>
  </si>
  <si>
    <t>ATM</t>
  </si>
  <si>
    <t>Internet</t>
  </si>
  <si>
    <t>* Kartice za koje nema podatka o vrsti</t>
  </si>
  <si>
    <t>Tabela 35: NSFR</t>
  </si>
  <si>
    <t>Raspoloživo stabilno finansiranje (ASF)</t>
  </si>
  <si>
    <t>Potrebno stabilno finansiranje (RSF)</t>
  </si>
  <si>
    <t>NSFR</t>
  </si>
  <si>
    <t>5=4/3</t>
  </si>
  <si>
    <t>Tabela 43: Kvalifikaciona struktura zaposlenih u MKO u FBiH</t>
  </si>
  <si>
    <t>Tabela 37: Struktura RSF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</si>
  <si>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</si>
  <si>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</si>
  <si>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</si>
  <si>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</si>
  <si>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</si>
  <si>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</si>
  <si>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</si>
  <si>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</si>
  <si>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</si>
  <si>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</si>
  <si>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</si>
  <si>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Tabela 36: Struktura ASF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</si>
  <si>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</si>
  <si>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</si>
  <si>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</si>
  <si>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</si>
  <si>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</si>
  <si>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</si>
  <si>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</si>
  <si>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</si>
  <si>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</si>
  <si>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Tabela 38: Ročna struktura depozita po preostalom dospijeću</t>
  </si>
  <si>
    <t>Tabela 40: Pokazatelji likvidnosti</t>
  </si>
  <si>
    <t>Tabela 41: Devizna pozicija (EUR i ukupno)</t>
  </si>
  <si>
    <t>Tabela 42: Ukupna ponderisana pozicija bankarske knjige</t>
  </si>
  <si>
    <t xml:space="preserve">Tabela 44: Bilans stanja mikrokreditnog sektora   </t>
  </si>
  <si>
    <t xml:space="preserve">Tabela 45: Struktura kapitala mikrokreditnog sektora  </t>
  </si>
  <si>
    <t xml:space="preserve">Tabela 46: Ročna struktura uzetih kredita </t>
  </si>
  <si>
    <t xml:space="preserve">Tabela 47: Neto mikrokrediti  </t>
  </si>
  <si>
    <t>Tabela 48: Sektorska i ročna struktura mikrokredita</t>
  </si>
  <si>
    <t xml:space="preserve">Tabela 49: RKG </t>
  </si>
  <si>
    <t>Tabela 50: Ostvareni finansijski rezultat MKO</t>
  </si>
  <si>
    <t>Tabela 51: Struktura ukupnih prihoda MKO</t>
  </si>
  <si>
    <t>Tabela 52: Struktura ukupnih rashoda MKO</t>
  </si>
  <si>
    <t>Tabela 53: Kvalifikaciona struktura zaposlenih u lizing društvima FBiH</t>
  </si>
  <si>
    <t>Tabela 54: Bilans stanja lizing sektora</t>
  </si>
  <si>
    <t xml:space="preserve">Tabela 55: Struktura potraživanja po finansijskom lizingu </t>
  </si>
  <si>
    <t>Tabela 56: Pregled rezervi za finansijski lizing</t>
  </si>
  <si>
    <t>Tabela 57: Ostvareni finansijski rezultat lizing društava</t>
  </si>
  <si>
    <t>Tabela 58: Struktura ukupnih prihoda lizing društava</t>
  </si>
  <si>
    <t>Tabela 59: Struktura ukupnih rashoda lizing društava</t>
  </si>
  <si>
    <t>Tabela 60: Struktura broja zaključenih ugovora i iznosa finansiranja lizing sistema</t>
  </si>
  <si>
    <t>Tabela 61: Nominalni iznos otkupljenih novčanih potraživanja i isplaćenih kupčevih obaveza prema dobavljačima u FBiH, prema vrsti faktoringa i domicilnosti</t>
  </si>
  <si>
    <t>Tabela 62: Obim UPP-a i DPP-a</t>
  </si>
  <si>
    <t>Tabela 63: Obim DPP-a</t>
  </si>
  <si>
    <t>Tabela 64: Obim UPP-a</t>
  </si>
  <si>
    <t>Tabela 65: Izvršeni mjenjački poslovi banaka</t>
  </si>
  <si>
    <t>Tabela 66: Izvršeni mjenjački poslovi ovlaštenih mjenjača</t>
  </si>
  <si>
    <t>Tabela 67: Internet i mobilno bankarstvo</t>
  </si>
  <si>
    <t>Tabela 68: Obim kartičnog poslovanja prema vrsti kartice</t>
  </si>
  <si>
    <t>Tabela 69: Obim kartičnog poslovanja prema prihvatnim uređajima</t>
  </si>
  <si>
    <t>Tabela 70: Izvještene transakcije po broju i vrijednosti - banke</t>
  </si>
  <si>
    <t>Tabela 71: Izvještene sumnjive transakcije po broju i vrijednosti - banke</t>
  </si>
  <si>
    <t>Tabela 72: Izvještene sumnjive transakcije po broju i vrijednosti - MKO</t>
  </si>
  <si>
    <t>Tabela 55: Struktura potraživanja po finansijskom lizingu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</si>
  <si>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</si>
  <si>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</si>
  <si>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</si>
  <si>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</si>
  <si>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</si>
  <si>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>2022.</t>
  </si>
  <si>
    <t>2023.*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</si>
  <si>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</si>
  <si>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</si>
  <si>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</si>
  <si>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</si>
  <si>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>Tabela 39: Ročna usklađenost finansijske imovine i finansijskih obaveza do 180 dana</t>
  </si>
  <si>
    <t>Operativnih depozita</t>
  </si>
  <si>
    <t xml:space="preserve"> I  Imovina u bilansu stanja</t>
  </si>
  <si>
    <t>Vrijednost transakcija    (000 KM)</t>
  </si>
  <si>
    <t>Gotovina i gotovinski ekvivalenti</t>
  </si>
  <si>
    <t>Ostala finansijska imovina</t>
  </si>
  <si>
    <t>Iznos finansijske imovine</t>
  </si>
  <si>
    <t>Imovina</t>
  </si>
  <si>
    <t>Ostala fin. imov. s val. kl.</t>
  </si>
  <si>
    <t>Gotovina i got. ekvival.</t>
  </si>
  <si>
    <t>31.12.2022.*</t>
  </si>
  <si>
    <t>* U skladu sa nalogom Agencije kod jedne banke je korigovan izvještaj sa 31.12.2022. godine, usljed čega je došlo do povećanja bilansne sume bankarskog sektora FBiH za 11,1 milion KM</t>
  </si>
  <si>
    <t>* Očekivane vrijednosti za 2023. (MMF, World Economic Outlook, oktobar 2023. g.); za kamatne stope podatak decembar 2023. g.</t>
  </si>
  <si>
    <t>Izvor: MMF, World Economic Outlook Database, October 2023; Eurostat</t>
  </si>
  <si>
    <t>31.12.2023.</t>
  </si>
  <si>
    <t xml:space="preserve">       31.12.2023.</t>
  </si>
  <si>
    <t xml:space="preserve">    31.12.2023.</t>
  </si>
  <si>
    <t>01.01. - 31.12.2021.</t>
  </si>
  <si>
    <t>01.01. - 31.12.2022.</t>
  </si>
  <si>
    <t>01.01. - 31.12.2023.</t>
  </si>
  <si>
    <t>Finansijskih derivata</t>
  </si>
  <si>
    <t xml:space="preserve">31.12.2023. </t>
  </si>
  <si>
    <t>01.01. - 31.12.2023. </t>
  </si>
  <si>
    <t xml:space="preserve">01.01. - 31.12.2022. </t>
  </si>
  <si>
    <t xml:space="preserve">01.01. - 31.12.2023. </t>
  </si>
  <si>
    <t>* Najveći dio, cca. 82%, odnosi se na obveznice banaka iz EU, V. Britanije, SAD i Turske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</si>
</sst>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4"/>
      <color rgb="FF000000"/>
      <name val="Times New Roman"/>
      <family val="1"/>
    </font>
    <font>
      <sz val="11"/>
      <color theme="8" tint="-0.499984740745262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2E74B5"/>
      <name val="Calibri"/>
      <family val="2"/>
      <scheme val="minor"/>
    </font>
    <font>
      <sz val="9"/>
      <color rgb="FF2E74B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8" tint="-0.499984740745262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09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49" fontId="47" fillId="4" borderId="0" xfId="1" applyNumberFormat="1" applyFont="1" applyFill="1" applyBorder="1" applyAlignment="1">
      <alignment horizontal="justify" vertical="center" wrapText="1"/>
    </xf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0" fontId="45" fillId="5" borderId="0" xfId="0" applyFont="1" applyFill="1" applyAlignment="1">
      <alignment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3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1" fontId="47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/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2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1" fontId="45" fillId="5" borderId="0" xfId="0" applyNumberFormat="1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3" fillId="0" borderId="1" xfId="0" applyNumberFormat="1" applyFont="1" applyBorder="1" applyAlignment="1">
      <alignment horizontal="right" vertical="center"/>
    </xf>
    <xf numFmtId="0" fontId="54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wrapText="1"/>
    </xf>
    <xf numFmtId="166" fontId="35" fillId="4" borderId="0" xfId="0" applyNumberFormat="1" applyFont="1" applyFill="1" applyAlignment="1">
      <alignment horizontal="center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3" fontId="35" fillId="4" borderId="0" xfId="0" applyNumberFormat="1" applyFont="1" applyFill="1" applyAlignment="1">
      <alignment vertical="center" wrapText="1"/>
    </xf>
    <xf numFmtId="49" fontId="41" fillId="0" borderId="1" xfId="0" applyNumberFormat="1" applyFont="1" applyBorder="1" applyAlignment="1">
      <alignment horizontal="right"/>
    </xf>
    <xf numFmtId="0" fontId="55" fillId="0" borderId="0" xfId="0" applyFont="1"/>
    <xf numFmtId="0" fontId="48" fillId="4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vertical="center" wrapText="1"/>
    </xf>
    <xf numFmtId="10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45" fillId="5" borderId="0" xfId="0" applyFont="1" applyFill="1" applyAlignment="1">
      <alignment horizontal="right" vertical="center" wrapText="1"/>
    </xf>
    <xf numFmtId="0" fontId="47" fillId="5" borderId="0" xfId="0" applyFont="1" applyFill="1" applyAlignment="1">
      <alignment horizontal="right" vertical="center" wrapText="1"/>
    </xf>
    <xf numFmtId="49" fontId="42" fillId="0" borderId="1" xfId="0" applyNumberFormat="1" applyFont="1" applyBorder="1" applyAlignment="1">
      <alignment horizontal="left"/>
    </xf>
    <xf numFmtId="0" fontId="34" fillId="5" borderId="0" xfId="0" applyFont="1" applyFill="1" applyAlignment="1">
      <alignment horizontal="left" vertical="top" wrapText="1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0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6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49" fontId="35" fillId="4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0" fontId="34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1" fillId="4" borderId="0" xfId="0" applyFont="1" applyFill="1" applyAlignment="1">
      <alignment vertical="center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3" fontId="51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center" vertical="center"/>
    </xf>
    <xf numFmtId="1" fontId="51" fillId="4" borderId="0" xfId="0" applyNumberFormat="1" applyFont="1" applyFill="1" applyAlignment="1">
      <alignment horizontal="center" vertical="center"/>
    </xf>
    <xf numFmtId="3" fontId="49" fillId="5" borderId="0" xfId="0" applyNumberFormat="1" applyFont="1" applyFill="1" applyAlignment="1">
      <alignment horizontal="right" vertical="center"/>
    </xf>
    <xf numFmtId="1" fontId="49" fillId="5" borderId="0" xfId="0" applyNumberFormat="1" applyFont="1" applyFill="1" applyAlignment="1">
      <alignment horizontal="center" vertical="center"/>
    </xf>
    <xf numFmtId="9" fontId="51" fillId="4" borderId="0" xfId="0" applyNumberFormat="1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49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49" fillId="4" borderId="0" xfId="0" applyFont="1" applyFill="1" applyAlignment="1">
      <alignment horizontal="center" vertical="center" wrapText="1"/>
    </xf>
    <xf numFmtId="1" fontId="51" fillId="4" borderId="0" xfId="0" applyNumberFormat="1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 wrapText="1"/>
    </xf>
    <xf numFmtId="166" fontId="49" fillId="5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right" vertical="center"/>
    </xf>
    <xf numFmtId="166" fontId="49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1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8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5" borderId="0" xfId="0" applyFont="1" applyFill="1"/>
    <xf numFmtId="2" fontId="35" fillId="4" borderId="0" xfId="0" applyNumberFormat="1" applyFont="1" applyFill="1" applyAlignment="1">
      <alignment horizontal="center" vertical="center" wrapText="1"/>
    </xf>
    <xf numFmtId="0" fontId="59" fillId="0" borderId="1" xfId="0" applyFont="1" applyBorder="1"/>
    <xf numFmtId="49" fontId="34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59" fillId="0" borderId="1" xfId="0" applyFont="1" applyBorder="1" applyAlignment="1">
      <alignment horizontal="right"/>
    </xf>
    <xf numFmtId="0" fontId="61" fillId="0" borderId="1" xfId="0" applyFont="1" applyBorder="1" applyAlignment="1">
      <alignment horizontal="right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7" fillId="4" borderId="0" xfId="0" applyNumberFormat="1" applyFont="1" applyFill="1" applyAlignment="1">
      <alignment horizontal="right" vertical="center" wrapText="1"/>
    </xf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0" fontId="63" fillId="0" borderId="0" xfId="0" applyFont="1" applyAlignment="1">
      <alignment horizontal="justify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66" fillId="5" borderId="0" xfId="0" applyFont="1" applyFill="1" applyAlignment="1">
      <alignment horizontal="center" vertical="center" wrapText="1"/>
    </xf>
    <xf numFmtId="0" fontId="67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7" fillId="4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68" fillId="5" borderId="0" xfId="0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left" vertical="center" wrapText="1"/>
    </xf>
    <xf numFmtId="0" fontId="34" fillId="4" borderId="0" xfId="0" applyFont="1" applyFill="1" applyAlignment="1">
      <alignment horizontal="justify" vertical="center" wrapText="1"/>
    </xf>
    <xf numFmtId="0" fontId="65" fillId="0" borderId="0" xfId="0" applyFont="1" applyAlignment="1">
      <alignment vertical="center"/>
    </xf>
    <xf numFmtId="0" fontId="69" fillId="0" borderId="0" xfId="0" applyFont="1"/>
    <xf numFmtId="10" fontId="47" fillId="4" borderId="0" xfId="0" applyNumberFormat="1" applyFont="1" applyFill="1" applyAlignment="1">
      <alignment horizontal="center" wrapText="1"/>
    </xf>
    <xf numFmtId="0" fontId="47" fillId="4" borderId="0" xfId="0" applyFont="1" applyFill="1" applyAlignment="1">
      <alignment horizontal="center" wrapText="1"/>
    </xf>
    <xf numFmtId="0" fontId="70" fillId="0" borderId="0" xfId="0" applyFont="1"/>
    <xf numFmtId="3" fontId="72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64" fillId="5" borderId="0" xfId="0" applyFont="1" applyFill="1" applyAlignment="1">
      <alignment horizontal="justify" vertical="center" wrapText="1"/>
    </xf>
    <xf numFmtId="0" fontId="0" fillId="4" borderId="0" xfId="0" applyFill="1"/>
    <xf numFmtId="0" fontId="0" fillId="4" borderId="5" xfId="0" applyFill="1" applyBorder="1"/>
    <xf numFmtId="166" fontId="47" fillId="0" borderId="0" xfId="0" applyNumberFormat="1" applyFont="1" applyAlignment="1">
      <alignment horizontal="center" vertical="center" wrapText="1"/>
    </xf>
    <xf numFmtId="0" fontId="47" fillId="5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wrapText="1"/>
    </xf>
    <xf numFmtId="0" fontId="73" fillId="0" borderId="0" xfId="0" applyFont="1"/>
    <xf numFmtId="3" fontId="73" fillId="0" borderId="0" xfId="0" applyNumberFormat="1" applyFont="1"/>
    <xf numFmtId="3" fontId="73" fillId="0" borderId="0" xfId="0" applyNumberFormat="1" applyFont="1" applyAlignment="1">
      <alignment horizontal="right"/>
    </xf>
    <xf numFmtId="10" fontId="73" fillId="0" borderId="0" xfId="0" applyNumberFormat="1" applyFont="1" applyAlignment="1">
      <alignment horizontal="right"/>
    </xf>
    <xf numFmtId="3" fontId="74" fillId="0" borderId="0" xfId="0" applyNumberFormat="1" applyFont="1" applyAlignment="1">
      <alignment horizontal="right" vertical="center" wrapText="1"/>
    </xf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62" fillId="0" borderId="0" xfId="0" applyFont="1" applyAlignment="1">
      <alignment horizontal="center" vertical="center"/>
    </xf>
    <xf numFmtId="0" fontId="37" fillId="0" borderId="0" xfId="1" applyFont="1" applyAlignment="1">
      <alignment horizontal="left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75" fillId="0" borderId="0" xfId="0" applyFont="1" applyAlignment="1">
      <alignment vertical="center" wrapText="1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64" fillId="4" borderId="3" xfId="0" applyFont="1" applyFill="1" applyBorder="1" applyAlignment="1">
      <alignment vertical="center" wrapText="1"/>
    </xf>
    <xf numFmtId="0" fontId="64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vertical="center" wrapText="1"/>
    </xf>
    <xf numFmtId="0" fontId="64" fillId="4" borderId="2" xfId="0" applyFont="1" applyFill="1" applyBorder="1" applyAlignment="1">
      <alignment horizontal="left" vertical="center" wrapText="1"/>
    </xf>
    <xf numFmtId="0" fontId="66" fillId="5" borderId="0" xfId="0" applyFont="1" applyFill="1" applyAlignment="1">
      <alignment vertical="center" wrapText="1"/>
    </xf>
    <xf numFmtId="0" fontId="66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4" fillId="5" borderId="0" xfId="0" applyFont="1" applyFill="1" applyAlignment="1">
      <alignment vertical="center" wrapText="1"/>
    </xf>
    <xf numFmtId="0" fontId="32" fillId="4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49" fontId="34" fillId="5" borderId="0" xfId="0" applyNumberFormat="1" applyFont="1" applyFill="1" applyAlignment="1">
      <alignment horizontal="center" vertical="center" wrapText="1"/>
    </xf>
    <xf numFmtId="0" fontId="64" fillId="4" borderId="3" xfId="0" applyFont="1" applyFill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C4885-E06B-492C-9C28-FD5D7867F784}"/>
            </a:ext>
          </a:extLst>
        </xdr:cNvPr>
        <xdr:cNvSpPr/>
      </xdr:nvSpPr>
      <xdr:spPr>
        <a:xfrm>
          <a:off x="7372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13A5F-F59A-49E1-84D3-DDECD646045B}"/>
            </a:ext>
          </a:extLst>
        </xdr:cNvPr>
        <xdr:cNvSpPr/>
      </xdr:nvSpPr>
      <xdr:spPr>
        <a:xfrm>
          <a:off x="11287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01174-6393-408D-94F9-F92BD5D00E35}"/>
            </a:ext>
          </a:extLst>
        </xdr:cNvPr>
        <xdr:cNvSpPr/>
      </xdr:nvSpPr>
      <xdr:spPr>
        <a:xfrm>
          <a:off x="8086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2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73"/>
  <sheetViews>
    <sheetView workbookViewId="0">
      <selection activeCell="B2" sqref="B2"/>
    </sheetView>
  </sheetViews>
  <sheetFormatPr defaultRowHeight="15" x14ac:dyDescent="0.25"/>
  <cols>
    <col min="2" max="2" width="92.140625" customWidth="1"/>
  </cols>
  <sheetData>
    <row r="1" spans="1:2" x14ac:dyDescent="0.25">
      <c r="A1" s="124" t="s">
        <v>490</v>
      </c>
      <c r="B1" s="124"/>
    </row>
    <row r="2" spans="1:2" x14ac:dyDescent="0.25">
      <c r="A2" s="124"/>
      <c r="B2" s="308" t="s">
        <v>575</v>
      </c>
    </row>
    <row r="3" spans="1:2" x14ac:dyDescent="0.25">
      <c r="A3" s="124"/>
      <c r="B3" s="308" t="s">
        <v>656</v>
      </c>
    </row>
    <row r="4" spans="1:2" x14ac:dyDescent="0.25">
      <c r="A4" s="124"/>
      <c r="B4" s="308" t="s">
        <v>657</v>
      </c>
    </row>
    <row r="5" spans="1:2" x14ac:dyDescent="0.25">
      <c r="A5" s="124"/>
      <c r="B5" s="308" t="s">
        <v>596</v>
      </c>
    </row>
    <row r="6" spans="1:2" x14ac:dyDescent="0.25">
      <c r="A6" s="124"/>
      <c r="B6" s="308" t="s">
        <v>597</v>
      </c>
    </row>
    <row r="7" spans="1:2" x14ac:dyDescent="0.25">
      <c r="A7" s="124"/>
      <c r="B7" s="308" t="s">
        <v>658</v>
      </c>
    </row>
    <row r="8" spans="1:2" x14ac:dyDescent="0.25">
      <c r="A8" s="124"/>
      <c r="B8" s="308" t="s">
        <v>600</v>
      </c>
    </row>
    <row r="9" spans="1:2" x14ac:dyDescent="0.25">
      <c r="A9" s="124"/>
      <c r="B9" s="308" t="s">
        <v>671</v>
      </c>
    </row>
    <row r="10" spans="1:2" x14ac:dyDescent="0.25">
      <c r="A10" s="124"/>
      <c r="B10" s="308" t="s">
        <v>601</v>
      </c>
    </row>
    <row r="11" spans="1:2" x14ac:dyDescent="0.25">
      <c r="A11" s="124"/>
      <c r="B11" s="308" t="s">
        <v>602</v>
      </c>
    </row>
    <row r="12" spans="1:2" x14ac:dyDescent="0.25">
      <c r="A12" s="124"/>
      <c r="B12" s="308" t="s">
        <v>603</v>
      </c>
    </row>
    <row r="13" spans="1:2" x14ac:dyDescent="0.25">
      <c r="A13" s="124"/>
      <c r="B13" s="308" t="s">
        <v>604</v>
      </c>
    </row>
    <row r="14" spans="1:2" x14ac:dyDescent="0.25">
      <c r="A14" s="124"/>
      <c r="B14" s="308" t="s">
        <v>605</v>
      </c>
    </row>
    <row r="15" spans="1:2" x14ac:dyDescent="0.25">
      <c r="A15" s="124"/>
      <c r="B15" s="308" t="s">
        <v>606</v>
      </c>
    </row>
    <row r="16" spans="1:2" x14ac:dyDescent="0.25">
      <c r="A16" s="124"/>
      <c r="B16" s="308" t="s">
        <v>607</v>
      </c>
    </row>
    <row r="17" spans="1:2" x14ac:dyDescent="0.25">
      <c r="A17" s="124"/>
      <c r="B17" s="308" t="s">
        <v>608</v>
      </c>
    </row>
    <row r="18" spans="1:2" x14ac:dyDescent="0.25">
      <c r="A18" s="124"/>
      <c r="B18" s="308" t="s">
        <v>609</v>
      </c>
    </row>
    <row r="19" spans="1:2" x14ac:dyDescent="0.25">
      <c r="A19" s="124"/>
      <c r="B19" s="308" t="s">
        <v>610</v>
      </c>
    </row>
    <row r="20" spans="1:2" x14ac:dyDescent="0.25">
      <c r="A20" s="124"/>
      <c r="B20" s="308" t="s">
        <v>611</v>
      </c>
    </row>
    <row r="21" spans="1:2" x14ac:dyDescent="0.25">
      <c r="A21" s="124"/>
      <c r="B21" s="308" t="s">
        <v>612</v>
      </c>
    </row>
    <row r="22" spans="1:2" x14ac:dyDescent="0.25">
      <c r="A22" s="124"/>
      <c r="B22" s="308" t="s">
        <v>613</v>
      </c>
    </row>
    <row r="23" spans="1:2" x14ac:dyDescent="0.25">
      <c r="A23" s="124"/>
      <c r="B23" s="308" t="s">
        <v>614</v>
      </c>
    </row>
    <row r="24" spans="1:2" x14ac:dyDescent="0.25">
      <c r="A24" s="124"/>
      <c r="B24" s="308" t="s">
        <v>615</v>
      </c>
    </row>
    <row r="25" spans="1:2" x14ac:dyDescent="0.25">
      <c r="A25" s="124"/>
      <c r="B25" s="308" t="s">
        <v>616</v>
      </c>
    </row>
    <row r="26" spans="1:2" x14ac:dyDescent="0.25">
      <c r="A26" s="124"/>
      <c r="B26" s="308" t="s">
        <v>617</v>
      </c>
    </row>
    <row r="27" spans="1:2" x14ac:dyDescent="0.25">
      <c r="A27" s="124"/>
      <c r="B27" s="308" t="s">
        <v>618</v>
      </c>
    </row>
    <row r="28" spans="1:2" x14ac:dyDescent="0.25">
      <c r="A28" s="124"/>
      <c r="B28" s="308" t="s">
        <v>619</v>
      </c>
    </row>
    <row r="29" spans="1:2" x14ac:dyDescent="0.25">
      <c r="A29" s="124"/>
      <c r="B29" s="308" t="s">
        <v>621</v>
      </c>
    </row>
    <row r="30" spans="1:2" x14ac:dyDescent="0.25">
      <c r="A30" s="124"/>
      <c r="B30" s="308" t="s">
        <v>622</v>
      </c>
    </row>
    <row r="31" spans="1:2" x14ac:dyDescent="0.25">
      <c r="A31" s="124"/>
      <c r="B31" s="308" t="s">
        <v>623</v>
      </c>
    </row>
    <row r="32" spans="1:2" x14ac:dyDescent="0.25">
      <c r="A32" s="124"/>
      <c r="B32" s="308" t="s">
        <v>624</v>
      </c>
    </row>
    <row r="33" spans="1:2" x14ac:dyDescent="0.25">
      <c r="A33" s="124"/>
      <c r="B33" s="308" t="s">
        <v>625</v>
      </c>
    </row>
    <row r="34" spans="1:2" x14ac:dyDescent="0.25">
      <c r="A34" s="124"/>
      <c r="B34" s="308" t="s">
        <v>626</v>
      </c>
    </row>
    <row r="35" spans="1:2" x14ac:dyDescent="0.25">
      <c r="A35" s="124"/>
      <c r="B35" s="308" t="s">
        <v>627</v>
      </c>
    </row>
    <row r="36" spans="1:2" x14ac:dyDescent="0.25">
      <c r="A36" s="124"/>
      <c r="B36" s="308" t="s">
        <v>709</v>
      </c>
    </row>
    <row r="37" spans="1:2" x14ac:dyDescent="0.25">
      <c r="A37" s="124"/>
      <c r="B37" s="308" t="s">
        <v>727</v>
      </c>
    </row>
    <row r="38" spans="1:2" x14ac:dyDescent="0.25">
      <c r="A38" s="124"/>
      <c r="B38" s="308" t="s">
        <v>715</v>
      </c>
    </row>
    <row r="39" spans="1:2" x14ac:dyDescent="0.25">
      <c r="A39" s="124"/>
      <c r="B39" s="308" t="s">
        <v>737</v>
      </c>
    </row>
    <row r="40" spans="1:2" x14ac:dyDescent="0.25">
      <c r="A40" s="124"/>
      <c r="B40" s="308" t="s">
        <v>782</v>
      </c>
    </row>
    <row r="41" spans="1:2" x14ac:dyDescent="0.25">
      <c r="A41" s="124"/>
      <c r="B41" s="308" t="s">
        <v>738</v>
      </c>
    </row>
    <row r="42" spans="1:2" x14ac:dyDescent="0.25">
      <c r="A42" s="124"/>
      <c r="B42" s="308" t="s">
        <v>739</v>
      </c>
    </row>
    <row r="43" spans="1:2" x14ac:dyDescent="0.25">
      <c r="A43" s="124"/>
      <c r="B43" s="308" t="s">
        <v>740</v>
      </c>
    </row>
    <row r="44" spans="1:2" x14ac:dyDescent="0.25">
      <c r="A44" s="124"/>
      <c r="B44" s="308" t="s">
        <v>714</v>
      </c>
    </row>
    <row r="45" spans="1:2" x14ac:dyDescent="0.25">
      <c r="A45" s="124"/>
      <c r="B45" s="308" t="s">
        <v>741</v>
      </c>
    </row>
    <row r="46" spans="1:2" x14ac:dyDescent="0.25">
      <c r="A46" s="124"/>
      <c r="B46" s="308" t="s">
        <v>742</v>
      </c>
    </row>
    <row r="47" spans="1:2" x14ac:dyDescent="0.25">
      <c r="A47" s="124"/>
      <c r="B47" s="308" t="s">
        <v>743</v>
      </c>
    </row>
    <row r="48" spans="1:2" x14ac:dyDescent="0.25">
      <c r="A48" s="124"/>
      <c r="B48" s="308" t="s">
        <v>744</v>
      </c>
    </row>
    <row r="49" spans="1:2" x14ac:dyDescent="0.25">
      <c r="A49" s="124"/>
      <c r="B49" s="308" t="s">
        <v>745</v>
      </c>
    </row>
    <row r="50" spans="1:2" x14ac:dyDescent="0.25">
      <c r="A50" s="124"/>
      <c r="B50" s="308" t="s">
        <v>746</v>
      </c>
    </row>
    <row r="51" spans="1:2" x14ac:dyDescent="0.25">
      <c r="A51" s="124"/>
      <c r="B51" s="308" t="s">
        <v>747</v>
      </c>
    </row>
    <row r="52" spans="1:2" x14ac:dyDescent="0.25">
      <c r="A52" s="124"/>
      <c r="B52" s="308" t="s">
        <v>748</v>
      </c>
    </row>
    <row r="53" spans="1:2" x14ac:dyDescent="0.25">
      <c r="A53" s="124"/>
      <c r="B53" s="308" t="s">
        <v>749</v>
      </c>
    </row>
    <row r="54" spans="1:2" x14ac:dyDescent="0.25">
      <c r="A54" s="124"/>
      <c r="B54" s="308" t="s">
        <v>750</v>
      </c>
    </row>
    <row r="55" spans="1:2" x14ac:dyDescent="0.25">
      <c r="A55" s="124"/>
      <c r="B55" s="308" t="s">
        <v>751</v>
      </c>
    </row>
    <row r="56" spans="1:2" x14ac:dyDescent="0.25">
      <c r="A56" s="124"/>
      <c r="B56" s="309" t="s">
        <v>752</v>
      </c>
    </row>
    <row r="57" spans="1:2" x14ac:dyDescent="0.25">
      <c r="A57" s="124"/>
      <c r="B57" s="309" t="s">
        <v>753</v>
      </c>
    </row>
    <row r="58" spans="1:2" x14ac:dyDescent="0.25">
      <c r="A58" s="124"/>
      <c r="B58" s="309" t="s">
        <v>754</v>
      </c>
    </row>
    <row r="59" spans="1:2" x14ac:dyDescent="0.25">
      <c r="A59" s="124"/>
      <c r="B59" s="309" t="s">
        <v>755</v>
      </c>
    </row>
    <row r="60" spans="1:2" x14ac:dyDescent="0.25">
      <c r="A60" s="124"/>
      <c r="B60" s="309" t="s">
        <v>756</v>
      </c>
    </row>
    <row r="61" spans="1:2" x14ac:dyDescent="0.25">
      <c r="A61" s="124"/>
      <c r="B61" s="309" t="s">
        <v>757</v>
      </c>
    </row>
    <row r="62" spans="1:2" ht="30" x14ac:dyDescent="0.25">
      <c r="A62" s="124"/>
      <c r="B62" s="310" t="s">
        <v>758</v>
      </c>
    </row>
    <row r="63" spans="1:2" x14ac:dyDescent="0.25">
      <c r="A63" s="124"/>
      <c r="B63" s="308" t="s">
        <v>759</v>
      </c>
    </row>
    <row r="64" spans="1:2" x14ac:dyDescent="0.25">
      <c r="A64" s="124"/>
      <c r="B64" s="308" t="s">
        <v>760</v>
      </c>
    </row>
    <row r="65" spans="1:2" x14ac:dyDescent="0.25">
      <c r="A65" s="124"/>
      <c r="B65" s="308" t="s">
        <v>761</v>
      </c>
    </row>
    <row r="66" spans="1:2" x14ac:dyDescent="0.25">
      <c r="A66" s="124"/>
      <c r="B66" s="308" t="s">
        <v>762</v>
      </c>
    </row>
    <row r="67" spans="1:2" x14ac:dyDescent="0.25">
      <c r="A67" s="124"/>
      <c r="B67" s="308" t="s">
        <v>763</v>
      </c>
    </row>
    <row r="68" spans="1:2" x14ac:dyDescent="0.25">
      <c r="A68" s="124"/>
      <c r="B68" s="308" t="s">
        <v>764</v>
      </c>
    </row>
    <row r="69" spans="1:2" x14ac:dyDescent="0.25">
      <c r="A69" s="124"/>
      <c r="B69" s="308" t="s">
        <v>765</v>
      </c>
    </row>
    <row r="70" spans="1:2" x14ac:dyDescent="0.25">
      <c r="A70" s="124"/>
      <c r="B70" s="308" t="s">
        <v>766</v>
      </c>
    </row>
    <row r="71" spans="1:2" x14ac:dyDescent="0.25">
      <c r="A71" s="124"/>
      <c r="B71" s="308" t="s">
        <v>767</v>
      </c>
    </row>
    <row r="72" spans="1:2" x14ac:dyDescent="0.25">
      <c r="A72" s="124"/>
      <c r="B72" s="308" t="s">
        <v>768</v>
      </c>
    </row>
    <row r="73" spans="1:2" x14ac:dyDescent="0.25">
      <c r="A73" s="124"/>
      <c r="B73" s="308" t="s">
        <v>769</v>
      </c>
    </row>
  </sheetData>
  <hyperlinks>
    <hyperlink ref="B3" location="'Tabela 2'!A1" display="Tabela 2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Bilans stanja" xr:uid="{6CAAAF43-0F86-4A4D-964B-F0DBD212147F}"/>
    <hyperlink ref="B10" location="'Tabela 9'!A1" display="Tabela 9: Aktiva banaka prema vlasničkoj strukturi" xr:uid="{96268232-1161-4947-A650-795135112A3B}"/>
    <hyperlink ref="B11" location="'Tabela 10'!A1" display="Tabela 10: Učešće grupa banaka u ukupnoj aktivi " xr:uid="{28D9D0A7-32A7-4FA6-8C13-6BF21CDE17D5}"/>
    <hyperlink ref="B12" location="'Tabla 11'!A1" display="Tabela 11: Novčana sredstva banaka" xr:uid="{4767A1D6-598B-45A4-B458-1AEAB3F46982}"/>
    <hyperlink ref="B13" location="'Tabela 12'!A1" display="Tabela 12: Vrijednosni papiri prema vrsti instrumenta" xr:uid="{537402B1-0D21-46BB-B56F-5EF9F55624B7}"/>
    <hyperlink ref="B14" location="'Tabela 13'!A1" display="Tabela 13: Vrijednosni papiri entitetskih vlada BiH" xr:uid="{43FA025B-AE02-4E05-8B0A-D65ACCFCB856}"/>
    <hyperlink ref="B15" location="'Tabela 14'!A1" display="Tabela 14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29" location="'Tabela 28'!A1" display="Tabela 28: Ostvareni finansijski rezultat banaka" xr:uid="{AB5E31A0-7B5F-4800-B678-8804EE82D5BB}"/>
    <hyperlink ref="B30" location="'Tabela 29'!A1" display="Tabela 29: Struktura ukupnih prihoda banaka" xr:uid="{42938E32-610A-44D5-9ED4-EF8340921542}"/>
    <hyperlink ref="B31" location="'Tabela 30'!A1" display="Tabela 30: Struktura ukupnih rashoda banaka" xr:uid="{D94DD3D9-A4EF-4A17-8DEF-E723A788C48A}"/>
    <hyperlink ref="B32" location="'Tabela 31'!A1" display="Tabela 31: Pokazatelji profitabilnosti, produktivnosti i efikasnosti" xr:uid="{14A1B57B-12B5-4692-8D77-BE53B08B91FA}"/>
    <hyperlink ref="B33" location="'Tabela 32'!A1" display="Tabela 32: LCR" xr:uid="{F47C4671-3005-4940-9914-3FA5D16F7A8D}"/>
    <hyperlink ref="B39" location="'Tabela 38'!A1" display="Tabela 38: Ročna struktura depozita po preostalom dospijeću" xr:uid="{F2358CB4-54E3-44B9-9BA0-F5820CA8BE28}"/>
    <hyperlink ref="B41" location="'Tabela 40'!A1" display="Tabela 40: Pokazatelji likvidnosti" xr:uid="{C754894E-FD8E-4010-872E-D7B0CE5E4D9F}"/>
    <hyperlink ref="B42" location="'Tabela 41'!A1" display="Tabela 41: Devizna pozicija (EUR i ukupno)" xr:uid="{CD2A7205-DE75-4088-82EF-26A4A9A02777}"/>
    <hyperlink ref="B44" location="'Tabela 43'!A1" display="Tabela 43: Kvalifikaciona struktura zaposlenih u MKO u FBiH" xr:uid="{16AC1F4A-F630-404D-9F4B-52F73BD3824F}"/>
    <hyperlink ref="B45" location="'Tabela 44'!A1" display="Tabela 44: Bilans stanja mikrokreditnog sektora   " xr:uid="{C927635E-AE3F-4286-A427-FC1002A3518A}"/>
    <hyperlink ref="B47" location="'Tabela 46'!A1" display="Tabela 46: Ročna struktura uzetih kredita " xr:uid="{713AC26E-B8E5-4676-96C6-9765B6186E2A}"/>
    <hyperlink ref="B46" location="'Tabela 45'!A1" display="Tabela 45: Struktura kapitala mikrokreditnog sektora  " xr:uid="{EF544E2E-0057-40C6-BEDD-DF21B8C21FE4}"/>
    <hyperlink ref="B48" location="'Tabela 47'!A1" display="Tabela 47: Neto mikrokrediti  " xr:uid="{51CF4066-6A4B-4E33-A695-00F0663B1373}"/>
    <hyperlink ref="B49" location="'Tabela 48'!A1" display="Tabela 48: Sektorska i ročna struktura mikrokredita" xr:uid="{FC12C73B-98B6-4B36-AB68-7F28E1B95B04}"/>
    <hyperlink ref="B50" location="'Tabela 49'!A1" display="Tabela 49: RKG " xr:uid="{05FBB105-4592-4366-BB39-7FE36E2CC8B0}"/>
    <hyperlink ref="B52" location="'Tabela 51'!A1" display="Tabela 51: Struktura ukupnih prihoda MKO" xr:uid="{2A15DC91-6B63-4C9E-B6E9-9F4BE1B78B6A}"/>
    <hyperlink ref="B54" location="'Tabela 53'!A1" display="Tabela 53: Kvalifikaciona struktura zaposlenih u lizing društvima FBiH" xr:uid="{976E6B71-0676-4DF8-99E4-B60FB862C6B4}"/>
    <hyperlink ref="B62" location="'Tabela 61'!A1" display="Tabela 61: Nominalni iznos otkupljenih novčanih potraživanja i isplaćenih kupčevih obaveza prema dobavljačima u FBiH, prema vrsti faktoringa i domicilnosti" xr:uid="{61D4AFA4-D650-4E02-940C-5D6A800A1C37}"/>
    <hyperlink ref="B61" location="'Tabela 60'!A1" display="Tabela 60: Struktura broja zaključenih ugovora i iznosa finansiranja lizing sistema" xr:uid="{B4D0F7AD-2F35-4717-903C-1B24709B2DCF}"/>
    <hyperlink ref="B60" location="'Tabela 59'!A1" display="Tabela 59: Struktura ukupnih rashoda lizing društava" xr:uid="{10E21CB9-4515-41DD-9542-37CF8C3C1FC1}"/>
    <hyperlink ref="B59" location="'Tabela 58'!A1" display="Tabela 58: Struktura ukupnih prihoda lizing društava" xr:uid="{100968BF-EFCA-40C5-AEAF-F52064D71B52}"/>
    <hyperlink ref="B57" location="'Tabela 56'!A1" display="Tabela 56: Pregled rezervi za finansijski lizing" xr:uid="{7E1B06DA-361F-4AF9-8BDD-D93D370BB69D}"/>
    <hyperlink ref="B53" location="'Tabela 52'!A1" display="Tabela 52: Struktura ukupnih rashoda MKO" xr:uid="{44EB777C-6FA4-4B92-850B-854ABD5E6847}"/>
    <hyperlink ref="B43" location="'Tabela 42'!A1" display="Tabela 42: Ukupna ponderisana pozicija bankarske knjige" xr:uid="{065892B1-C25D-459F-9A5E-30543D464209}"/>
    <hyperlink ref="B28" location="'Tabela 27 '!A1" display="Tabela 27: Pokazatelji kreditnog rizika" xr:uid="{52D72661-884E-4005-8301-8D0972251B6F}"/>
    <hyperlink ref="B34" location="'Tabela 33'!A1" display="Tabela 33: Zaštitni sloj likvidnosti" xr:uid="{54F6FDF3-405F-436E-974E-36C44018D3EF}"/>
    <hyperlink ref="B35" location="'Tabela 34'!A1" display="Tabela 34: Neto likvidnosni odlivi" xr:uid="{694F2008-6C48-4928-BDA5-FA27D95EB03D}"/>
    <hyperlink ref="B51" location="'Tabela 50'!A1" display="Tabela 50: Ostvareni finansijski rezultat MKO" xr:uid="{2AA1617E-816A-4DB2-BA7D-4162E8730F1B}"/>
    <hyperlink ref="B56" location="'Tabela 55'!A1" display="Tabela 55: Struktura potraživanja po finansijskom lizingu " xr:uid="{8352A693-711F-4E49-980C-1850E4EDE506}"/>
    <hyperlink ref="B58" location="'Tabela 57'!A1" display="Tabela 57: Ostvareni finansijski rezultat lizing društava" xr:uid="{71CD3BC5-0FA7-4A2D-B4D4-44AA21A08296}"/>
    <hyperlink ref="B2" location="'Tabela 1'!A1" display="Tabela 1: Izdvojeni makroekonomski pokazatelji " xr:uid="{EA196CD7-F23E-4FA5-86A3-275466ECF7A4}"/>
    <hyperlink ref="B63" location="'Tabela 62'!A1" display="Tabela 62: Obim UPP-a i DPP-a" xr:uid="{3861DDAE-D8BC-465C-BE78-F5E507A32B4A}"/>
    <hyperlink ref="B64" location="'Tabela 63'!A1" display="Tabela 63: Obim DPP-a" xr:uid="{FE616384-F345-4032-AC0D-252E9E5118FE}"/>
    <hyperlink ref="B65" location="'Tabela 64'!A1" display="Tabela 64: Obim UPP-a" xr:uid="{BCEC3B45-6573-4651-9BA9-4ADC88B971CB}"/>
    <hyperlink ref="B66" location="'Tabela 65'!A1" display="Tabela 65: Izvršeni mjenjački poslovi banaka" xr:uid="{B6985CC1-15ED-4216-8F32-4D4A46775061}"/>
    <hyperlink ref="B67" location="'Tabela 66'!A1" display="Tabela 66: Izvršeni mjenjački poslovi ovlaštenih mjenjača" xr:uid="{5D9B15A3-B3D3-451A-BA1D-B908FD7F75C3}"/>
    <hyperlink ref="B71" location="'Tabela 70'!A1" display="Tabela 70: Izvještene transakcije po broju i vrijednosti - banke" xr:uid="{15C50161-A5FF-4CB0-9E02-2C7D9EAD931E}"/>
    <hyperlink ref="B72" location="'Tabela 71'!A1" display="Tabela 71: Izvještene sumnjive transakcije po broju i vrijednosti - banke" xr:uid="{0DF9207D-8F8E-4AC7-AD62-5573B4DDB9C3}"/>
    <hyperlink ref="B73" location="'Tabela 72'!A1" display="Tabela 72: Izvještene sumnjive transakcije po broju i vrijednosti - MKO" xr:uid="{20E5CB10-C93A-4E54-9D36-A39E6ED5FA50}"/>
    <hyperlink ref="B40" location="'Tabela 39'!A1" display="Tabela 39: Ročna usklađenost finansijske aktive i obaveza do 180 dana" xr:uid="{2298CB5D-5E8F-43CC-B596-E4BD8E7362D5}"/>
    <hyperlink ref="B55" location="'Tabela 54'!A1" display="Tabela 54: Bilans stanja lizing sektora" xr:uid="{10026DCE-64D1-4898-B6D8-9086B624D2D8}"/>
    <hyperlink ref="B68" location="'Tabela 67'!A1" display="Tabela 67: Internet i mobilno bankarstvo" xr:uid="{5322E977-0F83-4D17-8CCE-BA65AC7AC94D}"/>
    <hyperlink ref="B69" location="'Tabela 68'!A1" display="Tabela 68: Obim kartičnog poslovanja prema vrsti kartice" xr:uid="{99B1F75E-0B21-4284-92BF-880B48878984}"/>
    <hyperlink ref="B70" location="'Tabela 69'!A1" display="Tabela 69: Obim kartičnog poslovanja prema prihvatnim uređajima" xr:uid="{D11B51F2-803D-400D-817F-BA0536906211}"/>
    <hyperlink ref="B36" location="'Tabela 35'!A1" display="Tabela 35: NSFR" xr:uid="{AD7A7CE0-5E0E-43D3-B49B-773A701AEEE8}"/>
    <hyperlink ref="B37" location="'Tabela 36'!A1" display="Tabela 36: Struktura ASFR" xr:uid="{028C6959-1782-4CAB-B6C3-4C8F2C35F20C}"/>
    <hyperlink ref="B38" location="'Tabela 37'!A1" display="Tabela 37: Struktura RSF" xr:uid="{0090A7ED-A4C4-4B2D-8E71-F2F63E36DE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>
      <selection activeCell="K10" sqref="K10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6" ht="16.5" thickBot="1" x14ac:dyDescent="0.3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326</v>
      </c>
    </row>
    <row r="4" spans="2:16" ht="24.95" customHeight="1" thickTop="1" x14ac:dyDescent="0.25">
      <c r="B4" s="372" t="s">
        <v>601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2:16" ht="15.75" x14ac:dyDescent="0.25">
      <c r="B5" s="377" t="s">
        <v>127</v>
      </c>
      <c r="C5" s="370" t="s">
        <v>0</v>
      </c>
      <c r="D5" s="370" t="s">
        <v>593</v>
      </c>
      <c r="E5" s="370"/>
      <c r="F5" s="370"/>
      <c r="G5" s="370" t="s">
        <v>664</v>
      </c>
      <c r="H5" s="370"/>
      <c r="I5" s="370"/>
      <c r="J5" s="370" t="s">
        <v>796</v>
      </c>
      <c r="K5" s="370"/>
      <c r="L5" s="370"/>
      <c r="M5" s="378" t="s">
        <v>1</v>
      </c>
      <c r="N5" s="378"/>
    </row>
    <row r="6" spans="2:16" ht="31.5" x14ac:dyDescent="0.25">
      <c r="B6" s="377"/>
      <c r="C6" s="370"/>
      <c r="D6" s="97" t="s">
        <v>46</v>
      </c>
      <c r="E6" s="97" t="s">
        <v>550</v>
      </c>
      <c r="F6" s="97" t="s">
        <v>26</v>
      </c>
      <c r="G6" s="97" t="s">
        <v>46</v>
      </c>
      <c r="H6" s="97" t="s">
        <v>551</v>
      </c>
      <c r="I6" s="97" t="s">
        <v>26</v>
      </c>
      <c r="J6" s="97" t="s">
        <v>46</v>
      </c>
      <c r="K6" s="97" t="s">
        <v>552</v>
      </c>
      <c r="L6" s="97" t="s">
        <v>26</v>
      </c>
      <c r="M6" s="97" t="s">
        <v>413</v>
      </c>
      <c r="N6" s="97" t="s">
        <v>414</v>
      </c>
    </row>
    <row r="7" spans="2:16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6" ht="15.75" x14ac:dyDescent="0.25">
      <c r="B8" s="116" t="s">
        <v>311</v>
      </c>
      <c r="C8" s="117" t="s">
        <v>47</v>
      </c>
      <c r="D8" s="114">
        <v>1</v>
      </c>
      <c r="E8" s="102">
        <v>1054365</v>
      </c>
      <c r="F8" s="103">
        <f>E8/E10*100</f>
        <v>4.0723493249289158</v>
      </c>
      <c r="G8" s="114">
        <v>1</v>
      </c>
      <c r="H8" s="102">
        <v>1048095</v>
      </c>
      <c r="I8" s="103">
        <f>H8/H10*100</f>
        <v>3.853392017723408</v>
      </c>
      <c r="J8" s="114">
        <v>1</v>
      </c>
      <c r="K8" s="102">
        <v>1114891</v>
      </c>
      <c r="L8" s="103">
        <f>K8/K10*100</f>
        <v>3.8410629794369351</v>
      </c>
      <c r="M8" s="104">
        <f>H8/E8*100</f>
        <v>99.405329274018001</v>
      </c>
      <c r="N8" s="104">
        <f>K8/H8*100</f>
        <v>106.37308640915184</v>
      </c>
    </row>
    <row r="9" spans="2:16" ht="15.75" x14ac:dyDescent="0.25">
      <c r="B9" s="116" t="s">
        <v>312</v>
      </c>
      <c r="C9" s="101" t="s">
        <v>48</v>
      </c>
      <c r="D9" s="114">
        <v>13</v>
      </c>
      <c r="E9" s="102">
        <v>24836464</v>
      </c>
      <c r="F9" s="103">
        <f>E9/E10*100</f>
        <v>95.927650675071092</v>
      </c>
      <c r="G9" s="114">
        <v>12</v>
      </c>
      <c r="H9" s="102">
        <v>26151188</v>
      </c>
      <c r="I9" s="103">
        <f>H9/H10*100</f>
        <v>96.146607982276592</v>
      </c>
      <c r="J9" s="114">
        <v>12</v>
      </c>
      <c r="K9" s="102">
        <v>27910694</v>
      </c>
      <c r="L9" s="103">
        <f>K9/K10*100</f>
        <v>96.158937020563059</v>
      </c>
      <c r="M9" s="104">
        <f t="shared" ref="M9:M10" si="0">H9/E9*100</f>
        <v>105.29352326482547</v>
      </c>
      <c r="N9" s="104">
        <f>K9/H9*100</f>
        <v>106.72820676444985</v>
      </c>
    </row>
    <row r="10" spans="2:16" ht="18.75" customHeight="1" x14ac:dyDescent="0.25">
      <c r="B10" s="370" t="s">
        <v>18</v>
      </c>
      <c r="C10" s="370"/>
      <c r="D10" s="97">
        <f t="shared" ref="D10:J10" si="1">SUM(D8:D9)</f>
        <v>14</v>
      </c>
      <c r="E10" s="105">
        <f t="shared" si="1"/>
        <v>25890829</v>
      </c>
      <c r="F10" s="106">
        <f t="shared" si="1"/>
        <v>100.00000000000001</v>
      </c>
      <c r="G10" s="97">
        <f t="shared" si="1"/>
        <v>13</v>
      </c>
      <c r="H10" s="105">
        <f t="shared" si="1"/>
        <v>27199283</v>
      </c>
      <c r="I10" s="106">
        <f t="shared" si="1"/>
        <v>100</v>
      </c>
      <c r="J10" s="97">
        <f t="shared" si="1"/>
        <v>13</v>
      </c>
      <c r="K10" s="105">
        <f>K8+K9</f>
        <v>29025585</v>
      </c>
      <c r="L10" s="106">
        <f>SUM(L8:L9)</f>
        <v>100</v>
      </c>
      <c r="M10" s="106">
        <f t="shared" si="0"/>
        <v>105.05373543659032</v>
      </c>
      <c r="N10" s="106">
        <f>K10/H10*100</f>
        <v>106.71452258502549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J11" sqref="J11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6.5" thickBot="1" x14ac:dyDescent="0.3">
      <c r="B3" s="88"/>
      <c r="C3" s="89" t="s">
        <v>50</v>
      </c>
      <c r="D3" s="90"/>
      <c r="E3" s="90"/>
      <c r="F3" s="90"/>
      <c r="G3" s="90"/>
      <c r="H3" s="90"/>
      <c r="I3" s="90"/>
      <c r="J3" s="90"/>
      <c r="K3" s="90"/>
      <c r="L3" s="91" t="s">
        <v>327</v>
      </c>
    </row>
    <row r="4" spans="2:12" ht="24.95" customHeight="1" thickTop="1" x14ac:dyDescent="0.25">
      <c r="B4" s="372" t="s">
        <v>602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2:12" ht="15.75" x14ac:dyDescent="0.25">
      <c r="B5" s="368" t="s">
        <v>127</v>
      </c>
      <c r="C5" s="370" t="s">
        <v>49</v>
      </c>
      <c r="D5" s="370" t="s">
        <v>593</v>
      </c>
      <c r="E5" s="370"/>
      <c r="F5" s="370"/>
      <c r="G5" s="370" t="s">
        <v>664</v>
      </c>
      <c r="H5" s="370"/>
      <c r="I5" s="370"/>
      <c r="J5" s="370" t="s">
        <v>796</v>
      </c>
      <c r="K5" s="370"/>
      <c r="L5" s="370"/>
    </row>
    <row r="6" spans="2:12" ht="15.75" x14ac:dyDescent="0.25">
      <c r="B6" s="368"/>
      <c r="C6" s="370"/>
      <c r="D6" s="97" t="s">
        <v>2</v>
      </c>
      <c r="E6" s="97" t="s">
        <v>26</v>
      </c>
      <c r="F6" s="97" t="s">
        <v>46</v>
      </c>
      <c r="G6" s="97" t="s">
        <v>2</v>
      </c>
      <c r="H6" s="97" t="s">
        <v>26</v>
      </c>
      <c r="I6" s="97" t="s">
        <v>46</v>
      </c>
      <c r="J6" s="97" t="s">
        <v>2</v>
      </c>
      <c r="K6" s="97" t="s">
        <v>26</v>
      </c>
      <c r="L6" s="97" t="s">
        <v>46</v>
      </c>
    </row>
    <row r="7" spans="2:12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5.75" x14ac:dyDescent="0.25">
      <c r="B8" s="100" t="s">
        <v>311</v>
      </c>
      <c r="C8" s="101" t="s">
        <v>778</v>
      </c>
      <c r="D8" s="102">
        <v>11216540</v>
      </c>
      <c r="E8" s="103">
        <f>D8/D$12*100</f>
        <v>43.322444406859276</v>
      </c>
      <c r="F8" s="114">
        <v>2</v>
      </c>
      <c r="G8" s="102">
        <v>11614886</v>
      </c>
      <c r="H8" s="103">
        <f>G8/G$12*100</f>
        <v>42.702912426037116</v>
      </c>
      <c r="I8" s="114">
        <v>2</v>
      </c>
      <c r="J8" s="119">
        <v>12418492</v>
      </c>
      <c r="K8" s="103">
        <f>J8/J$12*100</f>
        <v>42.784639827242074</v>
      </c>
      <c r="L8" s="114">
        <v>2</v>
      </c>
    </row>
    <row r="9" spans="2:12" ht="15.75" x14ac:dyDescent="0.25">
      <c r="B9" s="100" t="s">
        <v>312</v>
      </c>
      <c r="C9" s="101" t="s">
        <v>779</v>
      </c>
      <c r="D9" s="102">
        <v>2496815</v>
      </c>
      <c r="E9" s="103">
        <f>D9/D$12*100</f>
        <v>9.643627092821168</v>
      </c>
      <c r="F9" s="114">
        <v>1</v>
      </c>
      <c r="G9" s="102">
        <v>7499085</v>
      </c>
      <c r="H9" s="103">
        <f>G9/G$12*100</f>
        <v>27.570892218004424</v>
      </c>
      <c r="I9" s="114">
        <v>3</v>
      </c>
      <c r="J9" s="102">
        <v>7918114</v>
      </c>
      <c r="K9" s="103">
        <f>J9/J$12*100</f>
        <v>27.279774033839455</v>
      </c>
      <c r="L9" s="114">
        <v>3</v>
      </c>
    </row>
    <row r="10" spans="2:12" ht="15.75" x14ac:dyDescent="0.25">
      <c r="B10" s="100" t="s">
        <v>313</v>
      </c>
      <c r="C10" s="101" t="s">
        <v>780</v>
      </c>
      <c r="D10" s="102">
        <v>10748335</v>
      </c>
      <c r="E10" s="103">
        <f>D10/D$12*100</f>
        <v>41.514062759442737</v>
      </c>
      <c r="F10" s="114">
        <v>8</v>
      </c>
      <c r="G10" s="102">
        <v>6406910</v>
      </c>
      <c r="H10" s="103">
        <f>G10/G$12*100</f>
        <v>23.555437104720738</v>
      </c>
      <c r="I10" s="114">
        <v>5</v>
      </c>
      <c r="J10" s="102">
        <v>7003667</v>
      </c>
      <c r="K10" s="103">
        <f>J10/J$12*100</f>
        <v>24.129288005737006</v>
      </c>
      <c r="L10" s="114">
        <v>5</v>
      </c>
    </row>
    <row r="11" spans="2:12" ht="15.75" x14ac:dyDescent="0.25">
      <c r="B11" s="100" t="s">
        <v>314</v>
      </c>
      <c r="C11" s="101" t="s">
        <v>781</v>
      </c>
      <c r="D11" s="102">
        <v>1429139</v>
      </c>
      <c r="E11" s="103">
        <f>D11/D$12*100</f>
        <v>5.5198657408768179</v>
      </c>
      <c r="F11" s="114">
        <v>3</v>
      </c>
      <c r="G11" s="102">
        <v>1678402</v>
      </c>
      <c r="H11" s="103">
        <f>G11/G$12*100</f>
        <v>6.1707582512377259</v>
      </c>
      <c r="I11" s="114">
        <v>3</v>
      </c>
      <c r="J11" s="102">
        <v>1685312</v>
      </c>
      <c r="K11" s="103">
        <f>J11/J$12*100</f>
        <v>5.8062981331814676</v>
      </c>
      <c r="L11" s="114">
        <v>3</v>
      </c>
    </row>
    <row r="12" spans="2:12" ht="20.100000000000001" customHeight="1" x14ac:dyDescent="0.25">
      <c r="B12" s="370" t="s">
        <v>5</v>
      </c>
      <c r="C12" s="370"/>
      <c r="D12" s="105">
        <f t="shared" ref="D12:L12" si="0">SUM(D8:D11)</f>
        <v>25890829</v>
      </c>
      <c r="E12" s="106">
        <f t="shared" si="0"/>
        <v>100.00000000000001</v>
      </c>
      <c r="F12" s="97">
        <f t="shared" si="0"/>
        <v>14</v>
      </c>
      <c r="G12" s="105">
        <f t="shared" si="0"/>
        <v>27199283</v>
      </c>
      <c r="H12" s="106">
        <f t="shared" si="0"/>
        <v>100.00000000000001</v>
      </c>
      <c r="I12" s="97">
        <f t="shared" si="0"/>
        <v>13</v>
      </c>
      <c r="J12" s="105">
        <f t="shared" si="0"/>
        <v>29025585</v>
      </c>
      <c r="K12" s="106">
        <f t="shared" si="0"/>
        <v>100.00000000000001</v>
      </c>
      <c r="L12" s="97">
        <f t="shared" si="0"/>
        <v>13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>
      <selection activeCell="H11" sqref="H11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8"/>
      <c r="C3" s="95" t="s">
        <v>55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3" ht="24.95" customHeight="1" thickTop="1" x14ac:dyDescent="0.25">
      <c r="B4" s="372" t="s">
        <v>603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3" ht="15.75" x14ac:dyDescent="0.25">
      <c r="B5" s="368" t="s">
        <v>127</v>
      </c>
      <c r="C5" s="370" t="s">
        <v>28</v>
      </c>
      <c r="D5" s="370" t="s">
        <v>593</v>
      </c>
      <c r="E5" s="370"/>
      <c r="F5" s="379" t="s">
        <v>664</v>
      </c>
      <c r="G5" s="379"/>
      <c r="H5" s="370" t="s">
        <v>796</v>
      </c>
      <c r="I5" s="370"/>
      <c r="J5" s="370" t="s">
        <v>1</v>
      </c>
      <c r="K5" s="370"/>
    </row>
    <row r="6" spans="2:13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 x14ac:dyDescent="0.25">
      <c r="B8" s="111" t="s">
        <v>311</v>
      </c>
      <c r="C8" s="101" t="s">
        <v>51</v>
      </c>
      <c r="D8" s="102">
        <v>1526329</v>
      </c>
      <c r="E8" s="103">
        <f>D8/D$13*100</f>
        <v>19.104810858706315</v>
      </c>
      <c r="F8" s="102">
        <v>1543794</v>
      </c>
      <c r="G8" s="103">
        <f>F8/F$13*100</f>
        <v>18.733904470064346</v>
      </c>
      <c r="H8" s="119">
        <v>1164678</v>
      </c>
      <c r="I8" s="113">
        <f>H8/H$13*100</f>
        <v>13.557680890840389</v>
      </c>
      <c r="J8" s="104">
        <f>F8/D8*100</f>
        <v>101.14424871701972</v>
      </c>
      <c r="K8" s="104">
        <f>H8/F8*100</f>
        <v>75.442578478734859</v>
      </c>
      <c r="M8" s="15"/>
    </row>
    <row r="9" spans="2:13" ht="18" customHeight="1" x14ac:dyDescent="0.25">
      <c r="B9" s="111" t="s">
        <v>312</v>
      </c>
      <c r="C9" s="101" t="s">
        <v>52</v>
      </c>
      <c r="D9" s="102">
        <v>5270323</v>
      </c>
      <c r="E9" s="103">
        <f t="shared" ref="E9:E12" si="0">D9/D$13*100</f>
        <v>65.967772399849338</v>
      </c>
      <c r="F9" s="102">
        <v>5365342</v>
      </c>
      <c r="G9" s="103">
        <f t="shared" ref="G9:G12" si="1">F9/F$13*100</f>
        <v>65.10830102800243</v>
      </c>
      <c r="H9" s="119">
        <v>5541846</v>
      </c>
      <c r="I9" s="113">
        <f>H9/H$13*100</f>
        <v>64.51103190253464</v>
      </c>
      <c r="J9" s="104">
        <f t="shared" ref="J9:J12" si="2">F9/D9*100</f>
        <v>101.80290657707316</v>
      </c>
      <c r="K9" s="104">
        <f t="shared" ref="K9:K13" si="3">H9/F9*100</f>
        <v>103.28970641573267</v>
      </c>
      <c r="M9" s="15"/>
    </row>
    <row r="10" spans="2:13" ht="20.45" customHeight="1" x14ac:dyDescent="0.25">
      <c r="B10" s="111" t="s">
        <v>313</v>
      </c>
      <c r="C10" s="101" t="s">
        <v>293</v>
      </c>
      <c r="D10" s="102">
        <v>10345</v>
      </c>
      <c r="E10" s="103">
        <f t="shared" si="0"/>
        <v>0.12948667576473805</v>
      </c>
      <c r="F10" s="102">
        <v>7662</v>
      </c>
      <c r="G10" s="103">
        <f t="shared" si="1"/>
        <v>9.2978192718479943E-2</v>
      </c>
      <c r="H10" s="119">
        <v>11510</v>
      </c>
      <c r="I10" s="113">
        <f>H10/H$13*100</f>
        <v>0.13398459235391488</v>
      </c>
      <c r="J10" s="104">
        <f t="shared" si="2"/>
        <v>74.064765587240217</v>
      </c>
      <c r="K10" s="104">
        <f t="shared" si="3"/>
        <v>150.22187418428609</v>
      </c>
      <c r="M10" s="15"/>
    </row>
    <row r="11" spans="2:13" ht="21" customHeight="1" x14ac:dyDescent="0.25">
      <c r="B11" s="111" t="s">
        <v>314</v>
      </c>
      <c r="C11" s="101" t="s">
        <v>292</v>
      </c>
      <c r="D11" s="102">
        <v>1182240</v>
      </c>
      <c r="E11" s="103">
        <f t="shared" si="0"/>
        <v>14.797905032006179</v>
      </c>
      <c r="F11" s="102">
        <v>1323842</v>
      </c>
      <c r="G11" s="103">
        <f t="shared" si="1"/>
        <v>16.064792039261018</v>
      </c>
      <c r="H11" s="119">
        <v>1872504</v>
      </c>
      <c r="I11" s="113">
        <f>H11/H$13*100</f>
        <v>21.797279332847527</v>
      </c>
      <c r="J11" s="104">
        <f t="shared" si="2"/>
        <v>111.97743267018541</v>
      </c>
      <c r="K11" s="104">
        <f t="shared" si="3"/>
        <v>141.44467391123715</v>
      </c>
      <c r="M11" s="15"/>
    </row>
    <row r="12" spans="2:13" ht="21" customHeight="1" x14ac:dyDescent="0.25">
      <c r="B12" s="111" t="s">
        <v>315</v>
      </c>
      <c r="C12" s="101" t="s">
        <v>53</v>
      </c>
      <c r="D12" s="102">
        <v>2</v>
      </c>
      <c r="E12" s="103">
        <f t="shared" si="0"/>
        <v>2.503367341995902E-5</v>
      </c>
      <c r="F12" s="102">
        <v>2</v>
      </c>
      <c r="G12" s="103">
        <f t="shared" si="1"/>
        <v>2.4269953724479234E-5</v>
      </c>
      <c r="H12" s="119">
        <v>2</v>
      </c>
      <c r="I12" s="113">
        <f>H12/H$13*100</f>
        <v>2.3281423519359668E-5</v>
      </c>
      <c r="J12" s="104">
        <f t="shared" si="2"/>
        <v>100</v>
      </c>
      <c r="K12" s="104">
        <f t="shared" si="3"/>
        <v>100</v>
      </c>
      <c r="M12" s="15"/>
    </row>
    <row r="13" spans="2:13" ht="19.5" customHeight="1" x14ac:dyDescent="0.25">
      <c r="B13" s="370" t="s">
        <v>54</v>
      </c>
      <c r="C13" s="370"/>
      <c r="D13" s="105">
        <f t="shared" ref="D13:I13" si="4">SUM(D8:D12)</f>
        <v>7989239</v>
      </c>
      <c r="E13" s="106">
        <f t="shared" si="4"/>
        <v>100</v>
      </c>
      <c r="F13" s="105">
        <f t="shared" si="4"/>
        <v>8240642</v>
      </c>
      <c r="G13" s="106">
        <f t="shared" si="4"/>
        <v>100</v>
      </c>
      <c r="H13" s="120">
        <f t="shared" si="4"/>
        <v>8590540</v>
      </c>
      <c r="I13" s="121">
        <f t="shared" si="4"/>
        <v>99.999999999999986</v>
      </c>
      <c r="J13" s="106">
        <f>F13/D13*100</f>
        <v>103.14677029939898</v>
      </c>
      <c r="K13" s="106">
        <f t="shared" si="3"/>
        <v>104.24600413414392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Q18"/>
  <sheetViews>
    <sheetView workbookViewId="0">
      <selection activeCell="E20" sqref="E20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8"/>
      <c r="C3" s="89" t="s">
        <v>60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7" ht="24.95" customHeight="1" thickTop="1" x14ac:dyDescent="0.25">
      <c r="B4" s="372" t="s">
        <v>604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7" ht="15.75" x14ac:dyDescent="0.25">
      <c r="B5" s="368" t="s">
        <v>127</v>
      </c>
      <c r="C5" s="370" t="s">
        <v>56</v>
      </c>
      <c r="D5" s="370" t="s">
        <v>593</v>
      </c>
      <c r="E5" s="370"/>
      <c r="F5" s="370" t="s">
        <v>664</v>
      </c>
      <c r="G5" s="370"/>
      <c r="H5" s="370" t="s">
        <v>796</v>
      </c>
      <c r="I5" s="370"/>
      <c r="J5" s="370" t="s">
        <v>1</v>
      </c>
      <c r="K5" s="370"/>
    </row>
    <row r="6" spans="2:17" ht="15.75" x14ac:dyDescent="0.25">
      <c r="B6" s="368"/>
      <c r="C6" s="370"/>
      <c r="D6" s="370" t="s">
        <v>2</v>
      </c>
      <c r="E6" s="97" t="s">
        <v>26</v>
      </c>
      <c r="F6" s="370" t="s">
        <v>2</v>
      </c>
      <c r="G6" s="97" t="s">
        <v>26</v>
      </c>
      <c r="H6" s="370" t="s">
        <v>2</v>
      </c>
      <c r="I6" s="97" t="s">
        <v>26</v>
      </c>
      <c r="J6" s="380" t="s">
        <v>410</v>
      </c>
      <c r="K6" s="380" t="s">
        <v>411</v>
      </c>
    </row>
    <row r="7" spans="2:17" ht="15.75" hidden="1" x14ac:dyDescent="0.25">
      <c r="B7" s="122"/>
      <c r="C7" s="370"/>
      <c r="D7" s="370"/>
      <c r="E7" s="97" t="s">
        <v>57</v>
      </c>
      <c r="F7" s="370"/>
      <c r="G7" s="97" t="s">
        <v>57</v>
      </c>
      <c r="H7" s="370"/>
      <c r="I7" s="97" t="s">
        <v>57</v>
      </c>
      <c r="J7" s="380"/>
      <c r="K7" s="380"/>
    </row>
    <row r="8" spans="2:17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.1" customHeight="1" x14ac:dyDescent="0.25">
      <c r="B9" s="100" t="s">
        <v>311</v>
      </c>
      <c r="C9" s="117" t="s">
        <v>58</v>
      </c>
      <c r="D9" s="102">
        <v>7374</v>
      </c>
      <c r="E9" s="103">
        <f>D9/D$14*100</f>
        <v>0.37507477080459489</v>
      </c>
      <c r="F9" s="102">
        <v>18113</v>
      </c>
      <c r="G9" s="103">
        <f>F9/F$14*100</f>
        <v>0.89278320840053149</v>
      </c>
      <c r="H9" s="102">
        <v>29580</v>
      </c>
      <c r="I9" s="103">
        <f>H9/H$14*100</f>
        <v>1.182786024891288</v>
      </c>
      <c r="J9" s="104">
        <f>F9/D9*100</f>
        <v>245.63330621101164</v>
      </c>
      <c r="K9" s="104">
        <f>H9/F9*100</f>
        <v>163.30812123888921</v>
      </c>
      <c r="M9" s="15"/>
      <c r="O9" s="15"/>
      <c r="Q9" s="15"/>
    </row>
    <row r="10" spans="2:17" ht="23.1" customHeight="1" x14ac:dyDescent="0.25">
      <c r="B10" s="100" t="s">
        <v>312</v>
      </c>
      <c r="C10" s="117" t="s">
        <v>59</v>
      </c>
      <c r="D10" s="102">
        <f>SUM(D11:D13)</f>
        <v>1958634</v>
      </c>
      <c r="E10" s="103">
        <f t="shared" ref="E10:E13" si="0">D10/D$14*100</f>
        <v>99.624925229195398</v>
      </c>
      <c r="F10" s="102">
        <f>SUM(F11:F13)</f>
        <v>2010711</v>
      </c>
      <c r="G10" s="103">
        <f t="shared" ref="G10:G13" si="1">F10/F$14*100</f>
        <v>99.10721679159947</v>
      </c>
      <c r="H10" s="102">
        <f>SUM(H11:H13)</f>
        <v>2471295</v>
      </c>
      <c r="I10" s="103">
        <f t="shared" ref="I10:I13" si="2">H10/H$14*100</f>
        <v>98.817213975108714</v>
      </c>
      <c r="J10" s="104">
        <f t="shared" ref="J10:J13" si="3">F10/D10*100</f>
        <v>102.65884284659614</v>
      </c>
      <c r="K10" s="104">
        <f t="shared" ref="K10:K14" si="4">H10/F10*100</f>
        <v>122.90652411012822</v>
      </c>
      <c r="M10" s="15"/>
      <c r="O10" s="15"/>
      <c r="Q10" s="15"/>
    </row>
    <row r="11" spans="2:17" ht="18.75" customHeight="1" x14ac:dyDescent="0.25">
      <c r="B11" s="100" t="s">
        <v>345</v>
      </c>
      <c r="C11" s="117" t="s">
        <v>472</v>
      </c>
      <c r="D11" s="102">
        <v>1014120</v>
      </c>
      <c r="E11" s="103">
        <f t="shared" si="0"/>
        <v>51.582699561751532</v>
      </c>
      <c r="F11" s="102">
        <v>1045523</v>
      </c>
      <c r="G11" s="103">
        <f t="shared" si="1"/>
        <v>51.533449919756471</v>
      </c>
      <c r="H11" s="102">
        <v>1108698</v>
      </c>
      <c r="I11" s="103">
        <f t="shared" si="2"/>
        <v>44.33240365871945</v>
      </c>
      <c r="J11" s="104">
        <f t="shared" si="3"/>
        <v>103.09657634205026</v>
      </c>
      <c r="K11" s="104">
        <f t="shared" si="4"/>
        <v>106.04243043911994</v>
      </c>
      <c r="M11" s="15"/>
      <c r="O11" s="15"/>
      <c r="Q11" s="15"/>
    </row>
    <row r="12" spans="2:17" ht="23.25" customHeight="1" x14ac:dyDescent="0.25">
      <c r="B12" s="100" t="s">
        <v>346</v>
      </c>
      <c r="C12" s="117" t="s">
        <v>473</v>
      </c>
      <c r="D12" s="102">
        <v>756726</v>
      </c>
      <c r="E12" s="103">
        <f t="shared" si="0"/>
        <v>38.490484270664211</v>
      </c>
      <c r="F12" s="102">
        <v>790617</v>
      </c>
      <c r="G12" s="103">
        <f t="shared" si="1"/>
        <v>38.969225521780103</v>
      </c>
      <c r="H12" s="102">
        <v>1135776</v>
      </c>
      <c r="I12" s="103">
        <f t="shared" si="2"/>
        <v>45.415144699355224</v>
      </c>
      <c r="J12" s="104">
        <f t="shared" si="3"/>
        <v>104.47863559597531</v>
      </c>
      <c r="K12" s="104">
        <f t="shared" si="4"/>
        <v>143.65691605417035</v>
      </c>
      <c r="M12" s="15"/>
      <c r="O12" s="15"/>
      <c r="Q12" s="15"/>
    </row>
    <row r="13" spans="2:17" ht="24.75" customHeight="1" x14ac:dyDescent="0.25">
      <c r="B13" s="100" t="s">
        <v>347</v>
      </c>
      <c r="C13" s="123" t="s">
        <v>666</v>
      </c>
      <c r="D13" s="102">
        <v>187788</v>
      </c>
      <c r="E13" s="103">
        <f t="shared" si="0"/>
        <v>9.5517413967796667</v>
      </c>
      <c r="F13" s="102">
        <v>174571</v>
      </c>
      <c r="G13" s="103">
        <f t="shared" si="1"/>
        <v>8.6045413500628936</v>
      </c>
      <c r="H13" s="102">
        <v>226821</v>
      </c>
      <c r="I13" s="103">
        <f t="shared" si="2"/>
        <v>9.0696656170340386</v>
      </c>
      <c r="J13" s="104">
        <f t="shared" si="3"/>
        <v>92.961744094404324</v>
      </c>
      <c r="K13" s="104">
        <f t="shared" si="4"/>
        <v>129.93051537769733</v>
      </c>
      <c r="M13" s="15"/>
      <c r="O13" s="15"/>
      <c r="Q13" s="15"/>
    </row>
    <row r="14" spans="2:17" ht="21" customHeight="1" x14ac:dyDescent="0.25">
      <c r="B14" s="370" t="s">
        <v>54</v>
      </c>
      <c r="C14" s="370"/>
      <c r="D14" s="105">
        <f t="shared" ref="D14:I14" si="5">D9+D10</f>
        <v>1966008</v>
      </c>
      <c r="E14" s="97">
        <f t="shared" si="5"/>
        <v>99.999999999999986</v>
      </c>
      <c r="F14" s="105">
        <f t="shared" si="5"/>
        <v>2028824</v>
      </c>
      <c r="G14" s="97">
        <f t="shared" si="5"/>
        <v>100</v>
      </c>
      <c r="H14" s="105">
        <f t="shared" si="5"/>
        <v>2500875</v>
      </c>
      <c r="I14" s="97">
        <f t="shared" si="5"/>
        <v>100</v>
      </c>
      <c r="J14" s="106">
        <f>F14/D14*100</f>
        <v>103.19510398736934</v>
      </c>
      <c r="K14" s="106">
        <f t="shared" si="4"/>
        <v>123.26722278521942</v>
      </c>
      <c r="L14" s="15"/>
      <c r="M14" s="15"/>
      <c r="O14" s="15"/>
      <c r="Q14" s="15"/>
    </row>
    <row r="15" spans="2:17" ht="12.75" customHeight="1" x14ac:dyDescent="0.25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7" ht="15.75" x14ac:dyDescent="0.25">
      <c r="B16" s="76" t="s">
        <v>807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296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>
      <selection activeCell="M18" sqref="M18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2"/>
    </row>
    <row r="3" spans="2:13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27" t="s">
        <v>327</v>
      </c>
    </row>
    <row r="4" spans="2:13" ht="24.95" customHeight="1" thickTop="1" x14ac:dyDescent="0.25">
      <c r="B4" s="372" t="s">
        <v>605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3" ht="15.75" x14ac:dyDescent="0.25">
      <c r="B5" s="368" t="s">
        <v>127</v>
      </c>
      <c r="C5" s="370" t="s">
        <v>56</v>
      </c>
      <c r="D5" s="370" t="s">
        <v>593</v>
      </c>
      <c r="E5" s="370"/>
      <c r="F5" s="370" t="s">
        <v>664</v>
      </c>
      <c r="G5" s="370"/>
      <c r="H5" s="370" t="s">
        <v>796</v>
      </c>
      <c r="I5" s="370"/>
      <c r="J5" s="370" t="s">
        <v>1</v>
      </c>
      <c r="K5" s="370"/>
    </row>
    <row r="6" spans="2:13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26" t="s">
        <v>410</v>
      </c>
      <c r="K6" s="126" t="s">
        <v>411</v>
      </c>
    </row>
    <row r="7" spans="2:13" s="42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5.75" x14ac:dyDescent="0.25">
      <c r="B8" s="111" t="s">
        <v>311</v>
      </c>
      <c r="C8" s="101" t="s">
        <v>61</v>
      </c>
      <c r="D8" s="102">
        <f>D9+D10</f>
        <v>625252</v>
      </c>
      <c r="E8" s="103">
        <f t="shared" ref="E8:I8" si="0">E9+E10</f>
        <v>62.586722748461746</v>
      </c>
      <c r="F8" s="102">
        <f>F9+F10</f>
        <v>607935</v>
      </c>
      <c r="G8" s="103">
        <f t="shared" si="0"/>
        <v>58.188293713843791</v>
      </c>
      <c r="H8" s="102">
        <f>H9+H10</f>
        <v>815229</v>
      </c>
      <c r="I8" s="103">
        <f t="shared" si="0"/>
        <v>73.562682163127931</v>
      </c>
      <c r="J8" s="104">
        <f>F8/D8*100</f>
        <v>97.230396704048928</v>
      </c>
      <c r="K8" s="104">
        <f>H8/F8*100</f>
        <v>134.09805324582399</v>
      </c>
    </row>
    <row r="9" spans="2:13" ht="15.75" x14ac:dyDescent="0.25">
      <c r="B9" s="111" t="s">
        <v>84</v>
      </c>
      <c r="C9" s="101" t="s">
        <v>63</v>
      </c>
      <c r="D9" s="102">
        <v>34986</v>
      </c>
      <c r="E9" s="103">
        <f t="shared" ref="E9:E13" si="1">D9/D$14*100</f>
        <v>3.5020425077851525</v>
      </c>
      <c r="F9" s="102">
        <v>50026</v>
      </c>
      <c r="G9" s="103">
        <f t="shared" ref="G9:G13" si="2">F9/F$14*100</f>
        <v>4.7882217364171327</v>
      </c>
      <c r="H9" s="102">
        <v>93574</v>
      </c>
      <c r="I9" s="103">
        <f t="shared" ref="I9:I13" si="3">H9/H$14*100</f>
        <v>8.4437065177177608</v>
      </c>
      <c r="J9" s="104">
        <f t="shared" ref="J9:J13" si="4">F9/D9*100</f>
        <v>142.98862402103697</v>
      </c>
      <c r="K9" s="104">
        <f t="shared" ref="K9:K14" si="5">H9/F9*100</f>
        <v>187.05073361851836</v>
      </c>
    </row>
    <row r="10" spans="2:13" ht="15.75" x14ac:dyDescent="0.25">
      <c r="B10" s="111" t="s">
        <v>115</v>
      </c>
      <c r="C10" s="101" t="s">
        <v>64</v>
      </c>
      <c r="D10" s="102">
        <v>590266</v>
      </c>
      <c r="E10" s="103">
        <f t="shared" si="1"/>
        <v>59.08468024067659</v>
      </c>
      <c r="F10" s="102">
        <v>557909</v>
      </c>
      <c r="G10" s="103">
        <f t="shared" si="2"/>
        <v>53.400071977426656</v>
      </c>
      <c r="H10" s="102">
        <v>721655</v>
      </c>
      <c r="I10" s="103">
        <f t="shared" si="3"/>
        <v>65.118975645410174</v>
      </c>
      <c r="J10" s="104">
        <f t="shared" si="4"/>
        <v>94.518234152060259</v>
      </c>
      <c r="K10" s="104">
        <f t="shared" si="5"/>
        <v>129.3499477513358</v>
      </c>
    </row>
    <row r="11" spans="2:13" ht="15.75" x14ac:dyDescent="0.25">
      <c r="B11" s="111" t="s">
        <v>312</v>
      </c>
      <c r="C11" s="101" t="s">
        <v>62</v>
      </c>
      <c r="D11" s="102">
        <f>D12+D13</f>
        <v>373765</v>
      </c>
      <c r="E11" s="103">
        <f t="shared" ref="E11:I11" si="6">E12+E13</f>
        <v>37.413277251538261</v>
      </c>
      <c r="F11" s="102">
        <f>F12+F13</f>
        <v>436837</v>
      </c>
      <c r="G11" s="103">
        <f t="shared" si="6"/>
        <v>41.811706286156216</v>
      </c>
      <c r="H11" s="102">
        <f>H12+H13</f>
        <v>292981</v>
      </c>
      <c r="I11" s="103">
        <f t="shared" si="6"/>
        <v>26.437317836872076</v>
      </c>
      <c r="J11" s="104">
        <f t="shared" si="4"/>
        <v>116.87477425655158</v>
      </c>
      <c r="K11" s="104">
        <f t="shared" si="5"/>
        <v>67.068723574239357</v>
      </c>
    </row>
    <row r="12" spans="2:13" ht="15.75" x14ac:dyDescent="0.25">
      <c r="B12" s="111" t="s">
        <v>345</v>
      </c>
      <c r="C12" s="101" t="s">
        <v>63</v>
      </c>
      <c r="D12" s="102">
        <v>0</v>
      </c>
      <c r="E12" s="103">
        <f t="shared" si="1"/>
        <v>0</v>
      </c>
      <c r="F12" s="102">
        <v>56569</v>
      </c>
      <c r="G12" s="103">
        <f t="shared" si="2"/>
        <v>5.4144827771035215</v>
      </c>
      <c r="H12" s="102">
        <v>35794</v>
      </c>
      <c r="I12" s="103">
        <f t="shared" si="3"/>
        <v>3.2298932512790897</v>
      </c>
      <c r="J12" s="104" t="s">
        <v>106</v>
      </c>
      <c r="K12" s="104">
        <f t="shared" si="5"/>
        <v>63.274938570595211</v>
      </c>
    </row>
    <row r="13" spans="2:13" ht="15.75" x14ac:dyDescent="0.25">
      <c r="B13" s="111" t="s">
        <v>346</v>
      </c>
      <c r="C13" s="101" t="s">
        <v>64</v>
      </c>
      <c r="D13" s="102">
        <v>373765</v>
      </c>
      <c r="E13" s="103">
        <f t="shared" si="1"/>
        <v>37.413277251538261</v>
      </c>
      <c r="F13" s="102">
        <v>380268</v>
      </c>
      <c r="G13" s="103">
        <f t="shared" si="2"/>
        <v>36.397223509052694</v>
      </c>
      <c r="H13" s="102">
        <v>257187</v>
      </c>
      <c r="I13" s="103">
        <f t="shared" si="3"/>
        <v>23.207424585592985</v>
      </c>
      <c r="J13" s="104">
        <f t="shared" si="4"/>
        <v>101.73986328307893</v>
      </c>
      <c r="K13" s="104">
        <f t="shared" si="5"/>
        <v>67.633090346808046</v>
      </c>
    </row>
    <row r="14" spans="2:13" ht="15.75" x14ac:dyDescent="0.25">
      <c r="B14" s="370" t="s">
        <v>18</v>
      </c>
      <c r="C14" s="370"/>
      <c r="D14" s="105">
        <f t="shared" ref="D14:I14" si="7">D8+D11</f>
        <v>999017</v>
      </c>
      <c r="E14" s="97">
        <f t="shared" si="7"/>
        <v>100</v>
      </c>
      <c r="F14" s="105">
        <f t="shared" si="7"/>
        <v>1044772</v>
      </c>
      <c r="G14" s="97">
        <f t="shared" si="7"/>
        <v>100</v>
      </c>
      <c r="H14" s="105">
        <f>H8+H11</f>
        <v>1108210</v>
      </c>
      <c r="I14" s="97">
        <f t="shared" si="7"/>
        <v>100</v>
      </c>
      <c r="J14" s="106">
        <f>F14/D14*100</f>
        <v>104.5800021421057</v>
      </c>
      <c r="K14" s="106">
        <f t="shared" si="5"/>
        <v>106.07194679796166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Q17"/>
  <sheetViews>
    <sheetView workbookViewId="0"/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2"/>
    </row>
    <row r="3" spans="2:17" ht="16.5" thickBot="1" x14ac:dyDescent="0.3">
      <c r="B3" s="60"/>
      <c r="C3" s="128" t="s">
        <v>72</v>
      </c>
      <c r="D3" s="81"/>
      <c r="E3" s="81"/>
      <c r="F3" s="81"/>
      <c r="G3" s="81"/>
      <c r="H3" s="81"/>
      <c r="I3" s="81"/>
      <c r="J3" s="81"/>
      <c r="K3" s="84" t="s">
        <v>328</v>
      </c>
    </row>
    <row r="4" spans="2:17" ht="24.95" customHeight="1" thickTop="1" x14ac:dyDescent="0.25">
      <c r="B4" s="372" t="s">
        <v>606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7" ht="15.75" x14ac:dyDescent="0.25">
      <c r="B5" s="368" t="s">
        <v>127</v>
      </c>
      <c r="C5" s="370" t="s">
        <v>65</v>
      </c>
      <c r="D5" s="370" t="s">
        <v>593</v>
      </c>
      <c r="E5" s="370"/>
      <c r="F5" s="370" t="s">
        <v>664</v>
      </c>
      <c r="G5" s="370"/>
      <c r="H5" s="370" t="s">
        <v>796</v>
      </c>
      <c r="I5" s="370"/>
      <c r="J5" s="370" t="s">
        <v>1</v>
      </c>
      <c r="K5" s="370"/>
    </row>
    <row r="6" spans="2:17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7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11" t="s">
        <v>311</v>
      </c>
      <c r="C8" s="117" t="s">
        <v>66</v>
      </c>
      <c r="D8" s="102">
        <v>2600382</v>
      </c>
      <c r="E8" s="103">
        <f>D8/D$15*100</f>
        <v>12.274665526738035</v>
      </c>
      <c r="F8" s="102">
        <v>3227149</v>
      </c>
      <c r="G8" s="103">
        <f>F8/F$15*100</f>
        <v>14.378934670386274</v>
      </c>
      <c r="H8" s="119">
        <v>3110241</v>
      </c>
      <c r="I8" s="103">
        <f>H8/H$15*100</f>
        <v>13.013740357084428</v>
      </c>
      <c r="J8" s="104">
        <f t="shared" ref="J8:J15" si="0">F8/D8*100</f>
        <v>124.10288180736522</v>
      </c>
      <c r="K8" s="104">
        <f>H8/F8*100</f>
        <v>96.377359706663682</v>
      </c>
      <c r="M8" s="15"/>
      <c r="O8" s="26"/>
      <c r="Q8" s="15"/>
    </row>
    <row r="9" spans="2:17" ht="20.45" customHeight="1" x14ac:dyDescent="0.25">
      <c r="B9" s="111" t="s">
        <v>312</v>
      </c>
      <c r="C9" s="117" t="s">
        <v>67</v>
      </c>
      <c r="D9" s="102">
        <v>1618685</v>
      </c>
      <c r="E9" s="103">
        <f t="shared" ref="E9:E14" si="1">D9/D$15*100</f>
        <v>7.640730080483543</v>
      </c>
      <c r="F9" s="102">
        <v>1723548</v>
      </c>
      <c r="G9" s="103">
        <f t="shared" ref="G9:G14" si="2">F9/F$15*100</f>
        <v>7.6794669515646534</v>
      </c>
      <c r="H9" s="119">
        <v>1749757</v>
      </c>
      <c r="I9" s="103">
        <f t="shared" ref="I9:I14" si="3">H9/H$15*100</f>
        <v>7.321260084344261</v>
      </c>
      <c r="J9" s="104">
        <f t="shared" si="0"/>
        <v>106.47828329786215</v>
      </c>
      <c r="K9" s="104">
        <f t="shared" ref="K9:K15" si="4">H9/F9*100</f>
        <v>101.52064230297037</v>
      </c>
      <c r="M9" s="15"/>
      <c r="O9" s="26"/>
      <c r="Q9" s="15"/>
    </row>
    <row r="10" spans="2:17" ht="15.75" x14ac:dyDescent="0.25">
      <c r="B10" s="111" t="s">
        <v>313</v>
      </c>
      <c r="C10" s="101" t="s">
        <v>68</v>
      </c>
      <c r="D10" s="102">
        <v>4393701</v>
      </c>
      <c r="E10" s="103">
        <f t="shared" si="1"/>
        <v>20.739726009291878</v>
      </c>
      <c r="F10" s="102">
        <v>4997582</v>
      </c>
      <c r="G10" s="103">
        <f t="shared" si="2"/>
        <v>22.267303148351182</v>
      </c>
      <c r="H10" s="119">
        <v>5639793</v>
      </c>
      <c r="I10" s="103">
        <f t="shared" si="3"/>
        <v>23.597786078217815</v>
      </c>
      <c r="J10" s="104">
        <f t="shared" si="0"/>
        <v>113.74424431703478</v>
      </c>
      <c r="K10" s="104">
        <f t="shared" si="4"/>
        <v>112.85043447010975</v>
      </c>
      <c r="M10" s="15"/>
      <c r="O10" s="26"/>
      <c r="Q10" s="15"/>
    </row>
    <row r="11" spans="2:17" ht="15.75" x14ac:dyDescent="0.25">
      <c r="B11" s="111" t="s">
        <v>314</v>
      </c>
      <c r="C11" s="117" t="s">
        <v>69</v>
      </c>
      <c r="D11" s="102">
        <v>348047</v>
      </c>
      <c r="E11" s="103">
        <f t="shared" si="1"/>
        <v>1.6428972791630587</v>
      </c>
      <c r="F11" s="102">
        <v>362688</v>
      </c>
      <c r="G11" s="103">
        <f t="shared" si="2"/>
        <v>1.615998225595737</v>
      </c>
      <c r="H11" s="119">
        <v>179677</v>
      </c>
      <c r="I11" s="103">
        <f t="shared" si="3"/>
        <v>0.75179699133921096</v>
      </c>
      <c r="J11" s="104">
        <f t="shared" si="0"/>
        <v>104.20661577315707</v>
      </c>
      <c r="K11" s="104">
        <f t="shared" si="4"/>
        <v>49.540376301394033</v>
      </c>
      <c r="M11" s="15"/>
      <c r="O11" s="26"/>
      <c r="Q11" s="15"/>
    </row>
    <row r="12" spans="2:17" ht="18.75" customHeight="1" x14ac:dyDescent="0.25">
      <c r="B12" s="111" t="s">
        <v>315</v>
      </c>
      <c r="C12" s="117" t="s">
        <v>474</v>
      </c>
      <c r="D12" s="102">
        <v>829534</v>
      </c>
      <c r="E12" s="103">
        <f t="shared" si="1"/>
        <v>3.9156756172966545</v>
      </c>
      <c r="F12" s="102">
        <v>829765</v>
      </c>
      <c r="G12" s="103">
        <f t="shared" si="2"/>
        <v>3.6971136835556919</v>
      </c>
      <c r="H12" s="119">
        <v>712627</v>
      </c>
      <c r="I12" s="103">
        <f t="shared" si="3"/>
        <v>2.9817440993955149</v>
      </c>
      <c r="J12" s="104">
        <f t="shared" si="0"/>
        <v>100.0278469598594</v>
      </c>
      <c r="K12" s="104">
        <f t="shared" si="4"/>
        <v>85.882990967322073</v>
      </c>
      <c r="M12" s="15"/>
      <c r="O12" s="26"/>
      <c r="Q12" s="15"/>
    </row>
    <row r="13" spans="2:17" ht="15.75" x14ac:dyDescent="0.25">
      <c r="B13" s="111" t="s">
        <v>316</v>
      </c>
      <c r="C13" s="117" t="s">
        <v>70</v>
      </c>
      <c r="D13" s="102">
        <v>10832483</v>
      </c>
      <c r="E13" s="103">
        <f t="shared" si="1"/>
        <v>51.132912644786735</v>
      </c>
      <c r="F13" s="102">
        <v>10742142</v>
      </c>
      <c r="G13" s="103">
        <f t="shared" si="2"/>
        <v>47.862852951014204</v>
      </c>
      <c r="H13" s="119">
        <v>11882828</v>
      </c>
      <c r="I13" s="103">
        <f t="shared" si="3"/>
        <v>49.719632112075182</v>
      </c>
      <c r="J13" s="104">
        <f t="shared" si="0"/>
        <v>99.166017615721159</v>
      </c>
      <c r="K13" s="104">
        <f t="shared" si="4"/>
        <v>110.61879465008002</v>
      </c>
      <c r="M13" s="15"/>
      <c r="O13" s="26"/>
      <c r="Q13" s="15"/>
    </row>
    <row r="14" spans="2:17" ht="15.75" x14ac:dyDescent="0.25">
      <c r="B14" s="111" t="s">
        <v>317</v>
      </c>
      <c r="C14" s="117" t="s">
        <v>71</v>
      </c>
      <c r="D14" s="102">
        <v>562120</v>
      </c>
      <c r="E14" s="103">
        <f t="shared" si="1"/>
        <v>2.6533928422400956</v>
      </c>
      <c r="F14" s="102">
        <v>560715</v>
      </c>
      <c r="G14" s="103">
        <f t="shared" si="2"/>
        <v>2.4983303695322525</v>
      </c>
      <c r="H14" s="119">
        <v>624747</v>
      </c>
      <c r="I14" s="103">
        <f t="shared" si="3"/>
        <v>2.6140402775435811</v>
      </c>
      <c r="J14" s="104">
        <f t="shared" si="0"/>
        <v>99.750053369387317</v>
      </c>
      <c r="K14" s="104">
        <f t="shared" si="4"/>
        <v>111.41970519782778</v>
      </c>
      <c r="M14" s="15"/>
      <c r="O14" s="26"/>
      <c r="Q14" s="15"/>
    </row>
    <row r="15" spans="2:17" ht="17.45" customHeight="1" x14ac:dyDescent="0.25">
      <c r="B15" s="370" t="s">
        <v>18</v>
      </c>
      <c r="C15" s="370"/>
      <c r="D15" s="105">
        <f t="shared" ref="D15:I15" si="5">SUM(D8:D14)</f>
        <v>21184952</v>
      </c>
      <c r="E15" s="106">
        <f t="shared" si="5"/>
        <v>100</v>
      </c>
      <c r="F15" s="105">
        <f t="shared" si="5"/>
        <v>22443589</v>
      </c>
      <c r="G15" s="106">
        <f t="shared" si="5"/>
        <v>100</v>
      </c>
      <c r="H15" s="105">
        <f t="shared" si="5"/>
        <v>23899670</v>
      </c>
      <c r="I15" s="106">
        <f t="shared" si="5"/>
        <v>100</v>
      </c>
      <c r="J15" s="106">
        <f t="shared" si="0"/>
        <v>105.94118410086554</v>
      </c>
      <c r="K15" s="106">
        <f t="shared" si="4"/>
        <v>106.48773687666441</v>
      </c>
      <c r="M15" s="15"/>
      <c r="O15" s="26"/>
      <c r="Q15" s="15"/>
    </row>
    <row r="17" spans="6:6" x14ac:dyDescent="0.25">
      <c r="F17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3"/>
  <sheetViews>
    <sheetView workbookViewId="0"/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2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8"/>
      <c r="C4" s="129" t="s">
        <v>77</v>
      </c>
      <c r="D4" s="90"/>
      <c r="E4" s="90"/>
      <c r="F4" s="90"/>
      <c r="G4" s="90"/>
      <c r="H4" s="91" t="s">
        <v>328</v>
      </c>
    </row>
    <row r="5" spans="2:12" ht="24.95" customHeight="1" thickTop="1" x14ac:dyDescent="0.25">
      <c r="B5" s="372" t="s">
        <v>607</v>
      </c>
      <c r="C5" s="372"/>
      <c r="D5" s="372"/>
      <c r="E5" s="372"/>
      <c r="F5" s="372"/>
      <c r="G5" s="372"/>
      <c r="H5" s="372"/>
    </row>
    <row r="6" spans="2:12" ht="15.75" x14ac:dyDescent="0.25">
      <c r="B6" s="368" t="s">
        <v>127</v>
      </c>
      <c r="C6" s="370" t="s">
        <v>0</v>
      </c>
      <c r="D6" s="370" t="s">
        <v>593</v>
      </c>
      <c r="E6" s="370" t="s">
        <v>664</v>
      </c>
      <c r="F6" s="370" t="s">
        <v>796</v>
      </c>
      <c r="G6" s="370" t="s">
        <v>1</v>
      </c>
      <c r="H6" s="370"/>
    </row>
    <row r="7" spans="2:12" ht="15.75" x14ac:dyDescent="0.25">
      <c r="B7" s="368"/>
      <c r="C7" s="370"/>
      <c r="D7" s="370"/>
      <c r="E7" s="370"/>
      <c r="F7" s="370"/>
      <c r="G7" s="97" t="s">
        <v>73</v>
      </c>
      <c r="H7" s="97" t="s">
        <v>415</v>
      </c>
    </row>
    <row r="8" spans="2:12" s="41" customFormat="1" ht="12.75" x14ac:dyDescent="0.2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5.75" x14ac:dyDescent="0.25">
      <c r="B9" s="100" t="s">
        <v>311</v>
      </c>
      <c r="C9" s="101" t="s">
        <v>74</v>
      </c>
      <c r="D9" s="102">
        <v>124474</v>
      </c>
      <c r="E9" s="102">
        <v>124725</v>
      </c>
      <c r="F9" s="102">
        <v>137711</v>
      </c>
      <c r="G9" s="107">
        <f>E9/D9*100</f>
        <v>100.20164853704388</v>
      </c>
      <c r="H9" s="107">
        <f>F9/E9*100</f>
        <v>110.41170575265585</v>
      </c>
      <c r="J9" s="15"/>
      <c r="L9" s="15"/>
    </row>
    <row r="10" spans="2:12" ht="15.75" x14ac:dyDescent="0.25">
      <c r="B10" s="100" t="s">
        <v>312</v>
      </c>
      <c r="C10" s="101" t="s">
        <v>75</v>
      </c>
      <c r="D10" s="102">
        <v>10324468</v>
      </c>
      <c r="E10" s="102">
        <v>10187746</v>
      </c>
      <c r="F10" s="102">
        <v>11163347</v>
      </c>
      <c r="G10" s="107">
        <f>E10/D10*100</f>
        <v>98.67574774797113</v>
      </c>
      <c r="H10" s="107">
        <f t="shared" ref="H10:H11" si="0">F10/E10*100</f>
        <v>109.57622029445963</v>
      </c>
    </row>
    <row r="11" spans="2:12" ht="17.45" customHeight="1" x14ac:dyDescent="0.25">
      <c r="B11" s="370" t="s">
        <v>76</v>
      </c>
      <c r="C11" s="370"/>
      <c r="D11" s="105">
        <f>SUM(D9:D10)</f>
        <v>10448942</v>
      </c>
      <c r="E11" s="105">
        <f>SUM(E9:E10)</f>
        <v>10312471</v>
      </c>
      <c r="F11" s="105">
        <f>F9+F10</f>
        <v>11301058</v>
      </c>
      <c r="G11" s="121">
        <f>E11/D11*100</f>
        <v>98.693925184004272</v>
      </c>
      <c r="H11" s="121">
        <f t="shared" si="0"/>
        <v>109.58632513972645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>
      <selection activeCell="H11" sqref="H11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8"/>
      <c r="C4" s="89" t="s">
        <v>81</v>
      </c>
      <c r="D4" s="90"/>
      <c r="E4" s="90"/>
      <c r="F4" s="90"/>
      <c r="G4" s="90"/>
      <c r="H4" s="90"/>
      <c r="I4" s="90"/>
      <c r="J4" s="90"/>
      <c r="K4" s="91" t="s">
        <v>326</v>
      </c>
    </row>
    <row r="5" spans="2:14" ht="24.95" customHeight="1" thickTop="1" x14ac:dyDescent="0.25">
      <c r="B5" s="372" t="s">
        <v>608</v>
      </c>
      <c r="C5" s="372"/>
      <c r="D5" s="372"/>
      <c r="E5" s="372"/>
      <c r="F5" s="372"/>
      <c r="G5" s="372"/>
      <c r="H5" s="372"/>
      <c r="I5" s="372"/>
      <c r="J5" s="372"/>
      <c r="K5" s="372"/>
    </row>
    <row r="6" spans="2:14" ht="15.75" x14ac:dyDescent="0.25">
      <c r="B6" s="368" t="s">
        <v>127</v>
      </c>
      <c r="C6" s="370" t="s">
        <v>416</v>
      </c>
      <c r="D6" s="379" t="s">
        <v>593</v>
      </c>
      <c r="E6" s="379"/>
      <c r="F6" s="370" t="s">
        <v>664</v>
      </c>
      <c r="G6" s="370"/>
      <c r="H6" s="370" t="s">
        <v>796</v>
      </c>
      <c r="I6" s="370"/>
      <c r="J6" s="378" t="s">
        <v>78</v>
      </c>
      <c r="K6" s="378"/>
    </row>
    <row r="7" spans="2:14" ht="15.75" x14ac:dyDescent="0.25">
      <c r="B7" s="368"/>
      <c r="C7" s="370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410</v>
      </c>
      <c r="K7" s="97" t="s">
        <v>411</v>
      </c>
    </row>
    <row r="8" spans="2:14" ht="16.350000000000001" customHeight="1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4" ht="17.45" customHeight="1" x14ac:dyDescent="0.25">
      <c r="B9" s="111" t="s">
        <v>311</v>
      </c>
      <c r="C9" s="101" t="s">
        <v>79</v>
      </c>
      <c r="D9" s="102">
        <v>6755829</v>
      </c>
      <c r="E9" s="103">
        <f>D9/D11*100</f>
        <v>64.655627335284279</v>
      </c>
      <c r="F9" s="102">
        <v>7232406</v>
      </c>
      <c r="G9" s="103">
        <f>F9/F11*100</f>
        <v>70.132619039607476</v>
      </c>
      <c r="H9" s="102">
        <v>8335315</v>
      </c>
      <c r="I9" s="103">
        <f>H9/H11*100</f>
        <v>73.756943818888459</v>
      </c>
      <c r="J9" s="104">
        <f>F9/D9*100</f>
        <v>107.05430821295209</v>
      </c>
      <c r="K9" s="104">
        <f>H9/F9*100</f>
        <v>115.2495448955714</v>
      </c>
      <c r="M9" s="15"/>
      <c r="N9" s="26"/>
    </row>
    <row r="10" spans="2:14" ht="15.75" x14ac:dyDescent="0.25">
      <c r="B10" s="111" t="s">
        <v>312</v>
      </c>
      <c r="C10" s="101" t="s">
        <v>80</v>
      </c>
      <c r="D10" s="102">
        <v>3693113</v>
      </c>
      <c r="E10" s="103">
        <f>D10/D11*100</f>
        <v>35.344372664715721</v>
      </c>
      <c r="F10" s="102">
        <v>3080065</v>
      </c>
      <c r="G10" s="103">
        <f>F10/F11*100</f>
        <v>29.86738096039252</v>
      </c>
      <c r="H10" s="102">
        <v>2965743</v>
      </c>
      <c r="I10" s="103">
        <f>H10/H11*100</f>
        <v>26.243056181111541</v>
      </c>
      <c r="J10" s="104">
        <f>F10/D10*100</f>
        <v>83.400237144111216</v>
      </c>
      <c r="K10" s="104">
        <f t="shared" ref="K10:K11" si="0">H10/F10*100</f>
        <v>96.288325084048552</v>
      </c>
      <c r="M10" s="15"/>
      <c r="N10" s="26"/>
    </row>
    <row r="11" spans="2:14" ht="22.35" customHeight="1" x14ac:dyDescent="0.25">
      <c r="B11" s="370" t="s">
        <v>5</v>
      </c>
      <c r="C11" s="370"/>
      <c r="D11" s="105">
        <f>SUM(D9:D10)</f>
        <v>10448942</v>
      </c>
      <c r="E11" s="106">
        <f>SUM(E9:E10)</f>
        <v>100</v>
      </c>
      <c r="F11" s="105">
        <f>SUM(F9:F10)</f>
        <v>10312471</v>
      </c>
      <c r="G11" s="106">
        <f>SUM(G9:G10)</f>
        <v>100</v>
      </c>
      <c r="H11" s="105">
        <f>H9+H10</f>
        <v>11301058</v>
      </c>
      <c r="I11" s="106">
        <f>SUM(I9:I10)</f>
        <v>100</v>
      </c>
      <c r="J11" s="106">
        <f>F11/D11*100</f>
        <v>98.693925184004272</v>
      </c>
      <c r="K11" s="106">
        <f t="shared" si="0"/>
        <v>109.58632513972645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8">
    <mergeCell ref="J6:K6"/>
    <mergeCell ref="B5:K5"/>
    <mergeCell ref="B6:B7"/>
    <mergeCell ref="B11:C11"/>
    <mergeCell ref="C6:C7"/>
    <mergeCell ref="H6:I6"/>
    <mergeCell ref="F6:G6"/>
    <mergeCell ref="D6:E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>
      <selection activeCell="F14" sqref="F14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41"/>
      <c r="C3" s="89" t="s">
        <v>81</v>
      </c>
      <c r="D3" s="90"/>
      <c r="E3" s="90"/>
      <c r="F3" s="90"/>
      <c r="G3" s="90"/>
      <c r="H3" s="142" t="s">
        <v>326</v>
      </c>
    </row>
    <row r="4" spans="2:11" ht="24.95" customHeight="1" thickTop="1" x14ac:dyDescent="0.25">
      <c r="B4" s="372" t="s">
        <v>609</v>
      </c>
      <c r="C4" s="372"/>
      <c r="D4" s="372"/>
      <c r="E4" s="372"/>
      <c r="F4" s="372"/>
      <c r="G4" s="372"/>
      <c r="H4" s="372"/>
    </row>
    <row r="5" spans="2:11" x14ac:dyDescent="0.25">
      <c r="B5" s="368" t="s">
        <v>127</v>
      </c>
      <c r="C5" s="370" t="s">
        <v>82</v>
      </c>
      <c r="D5" s="370" t="s">
        <v>593</v>
      </c>
      <c r="E5" s="368" t="s">
        <v>664</v>
      </c>
      <c r="F5" s="370" t="s">
        <v>796</v>
      </c>
      <c r="G5" s="378" t="s">
        <v>285</v>
      </c>
      <c r="H5" s="378"/>
    </row>
    <row r="6" spans="2:11" x14ac:dyDescent="0.25">
      <c r="B6" s="368"/>
      <c r="C6" s="370"/>
      <c r="D6" s="370"/>
      <c r="E6" s="368"/>
      <c r="F6" s="370"/>
      <c r="G6" s="97" t="s">
        <v>73</v>
      </c>
      <c r="H6" s="97" t="s">
        <v>415</v>
      </c>
    </row>
    <row r="7" spans="2:11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.100000000000001" customHeight="1" x14ac:dyDescent="0.25">
      <c r="B8" s="134" t="s">
        <v>311</v>
      </c>
      <c r="C8" s="135" t="s">
        <v>417</v>
      </c>
      <c r="D8" s="136">
        <v>7613327</v>
      </c>
      <c r="E8" s="136">
        <v>8022374</v>
      </c>
      <c r="F8" s="136">
        <v>8713279</v>
      </c>
      <c r="G8" s="137">
        <f>E8/D8*100</f>
        <v>105.37277592306229</v>
      </c>
      <c r="H8" s="137">
        <f>F8/E8*100</f>
        <v>108.61222625621791</v>
      </c>
      <c r="K8" s="15"/>
    </row>
    <row r="9" spans="2:11" ht="17.100000000000001" customHeight="1" x14ac:dyDescent="0.25">
      <c r="B9" s="134" t="s">
        <v>312</v>
      </c>
      <c r="C9" s="138" t="s">
        <v>418</v>
      </c>
      <c r="D9" s="136">
        <f>D10+D11</f>
        <v>10448942</v>
      </c>
      <c r="E9" s="136">
        <f>E10+E11</f>
        <v>10312471</v>
      </c>
      <c r="F9" s="136">
        <f>F10+F11</f>
        <v>11301058</v>
      </c>
      <c r="G9" s="137">
        <f t="shared" ref="G9:G11" si="0">E9/D9*100</f>
        <v>98.693925184004272</v>
      </c>
      <c r="H9" s="137">
        <f t="shared" ref="H9" si="1">F9/E9*100</f>
        <v>109.58632513972645</v>
      </c>
      <c r="K9" s="15"/>
    </row>
    <row r="10" spans="2:11" ht="17.100000000000001" customHeight="1" x14ac:dyDescent="0.25">
      <c r="B10" s="111" t="s">
        <v>345</v>
      </c>
      <c r="C10" s="101" t="s">
        <v>419</v>
      </c>
      <c r="D10" s="107">
        <v>3976925</v>
      </c>
      <c r="E10" s="107">
        <v>3347737</v>
      </c>
      <c r="F10" s="107">
        <v>3251602</v>
      </c>
      <c r="G10" s="104">
        <f t="shared" si="0"/>
        <v>84.179032795438687</v>
      </c>
      <c r="H10" s="104">
        <f>F10/E10*100</f>
        <v>97.128358649439903</v>
      </c>
    </row>
    <row r="11" spans="2:11" ht="17.100000000000001" customHeight="1" x14ac:dyDescent="0.25">
      <c r="B11" s="111" t="s">
        <v>346</v>
      </c>
      <c r="C11" s="101" t="s">
        <v>420</v>
      </c>
      <c r="D11" s="107">
        <v>6472017</v>
      </c>
      <c r="E11" s="107">
        <v>6964734</v>
      </c>
      <c r="F11" s="107">
        <v>8049456</v>
      </c>
      <c r="G11" s="104">
        <f t="shared" si="0"/>
        <v>107.61303624511494</v>
      </c>
      <c r="H11" s="104">
        <f>F11/E11*100</f>
        <v>115.57449286648995</v>
      </c>
    </row>
    <row r="12" spans="2:11" ht="17.100000000000001" customHeight="1" x14ac:dyDescent="0.25">
      <c r="B12" s="134" t="s">
        <v>313</v>
      </c>
      <c r="C12" s="138" t="s">
        <v>421</v>
      </c>
      <c r="D12" s="139">
        <f>D8/D9</f>
        <v>0.72862180687767242</v>
      </c>
      <c r="E12" s="139">
        <f t="shared" ref="E12" si="2">E8/E9</f>
        <v>0.77792936338924012</v>
      </c>
      <c r="F12" s="139">
        <f>F8/F9</f>
        <v>0.77101444838173561</v>
      </c>
      <c r="G12" s="140"/>
      <c r="H12" s="140"/>
    </row>
    <row r="13" spans="2:11" ht="17.100000000000001" customHeight="1" x14ac:dyDescent="0.25">
      <c r="B13" s="134" t="s">
        <v>314</v>
      </c>
      <c r="C13" s="138" t="s">
        <v>422</v>
      </c>
      <c r="D13" s="136">
        <v>10832483</v>
      </c>
      <c r="E13" s="136">
        <v>10742142</v>
      </c>
      <c r="F13" s="136">
        <v>11882828</v>
      </c>
      <c r="G13" s="137">
        <f>E13/D13*100</f>
        <v>99.166017615721159</v>
      </c>
      <c r="H13" s="137">
        <f>F13/E13*100</f>
        <v>110.61879465008002</v>
      </c>
    </row>
    <row r="14" spans="2:11" ht="16.5" customHeight="1" x14ac:dyDescent="0.25">
      <c r="B14" s="134" t="s">
        <v>315</v>
      </c>
      <c r="C14" s="138" t="s">
        <v>423</v>
      </c>
      <c r="D14" s="139">
        <f>D8/D13</f>
        <v>0.70282381241678382</v>
      </c>
      <c r="E14" s="139">
        <f t="shared" ref="E14" si="3">E8/E13</f>
        <v>0.74681325195663961</v>
      </c>
      <c r="F14" s="139">
        <f>F8/F13</f>
        <v>0.73326644128821861</v>
      </c>
      <c r="G14" s="140"/>
      <c r="H14" s="140"/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2"/>
  <sheetViews>
    <sheetView zoomScaleNormal="100" workbookViewId="0">
      <selection activeCell="F7" sqref="F7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5" t="s">
        <v>192</v>
      </c>
      <c r="C3" s="81"/>
      <c r="D3" s="81"/>
      <c r="E3" s="81"/>
      <c r="F3" s="81"/>
      <c r="G3" s="81"/>
      <c r="H3" s="91" t="s">
        <v>329</v>
      </c>
    </row>
    <row r="4" spans="2:11" ht="24.95" customHeight="1" thickTop="1" x14ac:dyDescent="0.25">
      <c r="B4" s="372" t="s">
        <v>610</v>
      </c>
      <c r="C4" s="372"/>
      <c r="D4" s="372"/>
      <c r="E4" s="372"/>
      <c r="F4" s="372"/>
      <c r="G4" s="372"/>
      <c r="H4" s="372"/>
    </row>
    <row r="5" spans="2:11" ht="20.100000000000001" customHeight="1" x14ac:dyDescent="0.25">
      <c r="B5" s="289" t="s">
        <v>127</v>
      </c>
      <c r="C5" s="289" t="s">
        <v>82</v>
      </c>
      <c r="D5" s="97" t="s">
        <v>593</v>
      </c>
      <c r="E5" s="97" t="s">
        <v>664</v>
      </c>
      <c r="F5" s="97" t="s">
        <v>796</v>
      </c>
      <c r="G5" s="370" t="s">
        <v>1</v>
      </c>
      <c r="H5" s="370"/>
    </row>
    <row r="6" spans="2:11" ht="15" customHeight="1" x14ac:dyDescent="0.25">
      <c r="B6" s="143">
        <v>1</v>
      </c>
      <c r="C6" s="143">
        <v>2</v>
      </c>
      <c r="D6" s="99">
        <v>3</v>
      </c>
      <c r="E6" s="99">
        <v>4</v>
      </c>
      <c r="F6" s="99">
        <v>5</v>
      </c>
      <c r="G6" s="99" t="s">
        <v>424</v>
      </c>
      <c r="H6" s="99" t="s">
        <v>425</v>
      </c>
    </row>
    <row r="7" spans="2:11" ht="20.100000000000001" customHeight="1" x14ac:dyDescent="0.25">
      <c r="B7" s="320">
        <v>1</v>
      </c>
      <c r="C7" s="144" t="s">
        <v>83</v>
      </c>
      <c r="D7" s="120">
        <f>D8+D24</f>
        <v>2852902</v>
      </c>
      <c r="E7" s="105">
        <f>E8+E24</f>
        <v>2926563</v>
      </c>
      <c r="F7" s="105">
        <f>F8+F24</f>
        <v>3152001</v>
      </c>
      <c r="G7" s="121">
        <f>E7/D7*100</f>
        <v>102.58196741423295</v>
      </c>
      <c r="H7" s="106">
        <f>F7/E7*100</f>
        <v>107.70316579550826</v>
      </c>
      <c r="J7" s="26"/>
      <c r="K7" s="26"/>
    </row>
    <row r="8" spans="2:11" ht="20.100000000000001" customHeight="1" x14ac:dyDescent="0.25">
      <c r="B8" s="144" t="s">
        <v>84</v>
      </c>
      <c r="C8" s="144" t="s">
        <v>85</v>
      </c>
      <c r="D8" s="145">
        <f>D9+D23</f>
        <v>2733978</v>
      </c>
      <c r="E8" s="146">
        <f>E9+E23</f>
        <v>2782658</v>
      </c>
      <c r="F8" s="146">
        <f>F9+F23</f>
        <v>2993245</v>
      </c>
      <c r="G8" s="121">
        <f t="shared" ref="G8:G26" si="0">E8/D8*100</f>
        <v>101.78055565918964</v>
      </c>
      <c r="H8" s="106">
        <f t="shared" ref="H8:H25" si="1">F8/E8*100</f>
        <v>107.56783621990198</v>
      </c>
      <c r="J8" s="26"/>
      <c r="K8" s="26"/>
    </row>
    <row r="9" spans="2:11" ht="20.100000000000001" customHeight="1" x14ac:dyDescent="0.25">
      <c r="B9" s="144" t="s">
        <v>86</v>
      </c>
      <c r="C9" s="144" t="s">
        <v>87</v>
      </c>
      <c r="D9" s="145">
        <f>SUM(D10:D22)</f>
        <v>2733978</v>
      </c>
      <c r="E9" s="146">
        <f>SUM(E10:E22)</f>
        <v>2782658</v>
      </c>
      <c r="F9" s="146">
        <f>SUM(F10:F22)</f>
        <v>2993245</v>
      </c>
      <c r="G9" s="121">
        <f t="shared" si="0"/>
        <v>101.78055565918964</v>
      </c>
      <c r="H9" s="106">
        <f t="shared" si="1"/>
        <v>107.56783621990198</v>
      </c>
      <c r="J9" s="26"/>
      <c r="K9" s="26"/>
    </row>
    <row r="10" spans="2:11" ht="15.95" customHeight="1" x14ac:dyDescent="0.25">
      <c r="B10" s="152" t="s">
        <v>88</v>
      </c>
      <c r="C10" s="152" t="s">
        <v>89</v>
      </c>
      <c r="D10" s="153">
        <v>1384714</v>
      </c>
      <c r="E10" s="109">
        <v>1562046</v>
      </c>
      <c r="F10" s="109">
        <v>1582046</v>
      </c>
      <c r="G10" s="107">
        <f t="shared" si="0"/>
        <v>112.80639901091489</v>
      </c>
      <c r="H10" s="104">
        <f t="shared" si="1"/>
        <v>101.28037202489554</v>
      </c>
      <c r="J10" s="26"/>
      <c r="K10" s="26"/>
    </row>
    <row r="11" spans="2:11" ht="15.95" customHeight="1" x14ac:dyDescent="0.25">
      <c r="B11" s="152" t="s">
        <v>90</v>
      </c>
      <c r="C11" s="152" t="s">
        <v>91</v>
      </c>
      <c r="D11" s="154">
        <v>137290</v>
      </c>
      <c r="E11" s="155">
        <v>137327</v>
      </c>
      <c r="F11" s="155">
        <v>118164</v>
      </c>
      <c r="G11" s="107">
        <f t="shared" si="0"/>
        <v>100.02695025129289</v>
      </c>
      <c r="H11" s="104">
        <f t="shared" si="1"/>
        <v>86.045715700481324</v>
      </c>
      <c r="J11" s="26"/>
      <c r="K11" s="26"/>
    </row>
    <row r="12" spans="2:11" ht="15.95" customHeight="1" x14ac:dyDescent="0.25">
      <c r="B12" s="152" t="s">
        <v>92</v>
      </c>
      <c r="C12" s="152" t="s">
        <v>93</v>
      </c>
      <c r="D12" s="153">
        <v>-214</v>
      </c>
      <c r="E12" s="109">
        <v>0</v>
      </c>
      <c r="F12" s="109">
        <v>0</v>
      </c>
      <c r="G12" s="107">
        <f t="shared" si="0"/>
        <v>0</v>
      </c>
      <c r="H12" s="104" t="s">
        <v>106</v>
      </c>
      <c r="J12" s="26"/>
      <c r="K12" s="26"/>
    </row>
    <row r="13" spans="2:11" ht="33.75" customHeight="1" x14ac:dyDescent="0.25">
      <c r="B13" s="152" t="s">
        <v>94</v>
      </c>
      <c r="C13" s="101" t="s">
        <v>661</v>
      </c>
      <c r="D13" s="153">
        <v>-2192</v>
      </c>
      <c r="E13" s="109">
        <v>0</v>
      </c>
      <c r="F13" s="109">
        <v>0</v>
      </c>
      <c r="G13" s="107">
        <f t="shared" si="0"/>
        <v>0</v>
      </c>
      <c r="H13" s="104" t="s">
        <v>106</v>
      </c>
      <c r="J13" s="26"/>
      <c r="K13" s="26"/>
    </row>
    <row r="14" spans="2:11" ht="15.95" customHeight="1" x14ac:dyDescent="0.25">
      <c r="B14" s="152" t="s">
        <v>96</v>
      </c>
      <c r="C14" s="152" t="s">
        <v>95</v>
      </c>
      <c r="D14" s="153">
        <v>393494</v>
      </c>
      <c r="E14" s="109">
        <v>466815</v>
      </c>
      <c r="F14" s="109">
        <v>538322</v>
      </c>
      <c r="G14" s="107">
        <f t="shared" si="0"/>
        <v>118.63332096550391</v>
      </c>
      <c r="H14" s="104">
        <f>F14/E14*100</f>
        <v>115.31805961676467</v>
      </c>
      <c r="J14" s="26"/>
      <c r="K14" s="26"/>
    </row>
    <row r="15" spans="2:11" ht="15.95" customHeight="1" x14ac:dyDescent="0.25">
      <c r="B15" s="152" t="s">
        <v>98</v>
      </c>
      <c r="C15" s="152" t="s">
        <v>97</v>
      </c>
      <c r="D15" s="153">
        <v>-118241</v>
      </c>
      <c r="E15" s="109">
        <v>-113355</v>
      </c>
      <c r="F15" s="109">
        <v>-83400</v>
      </c>
      <c r="G15" s="107">
        <f t="shared" si="0"/>
        <v>95.867761605534469</v>
      </c>
      <c r="H15" s="104">
        <f t="shared" si="1"/>
        <v>73.574169644038648</v>
      </c>
      <c r="J15" s="26"/>
      <c r="K15" s="26"/>
    </row>
    <row r="16" spans="2:11" ht="15.95" customHeight="1" x14ac:dyDescent="0.25">
      <c r="B16" s="152" t="s">
        <v>100</v>
      </c>
      <c r="C16" s="152" t="s">
        <v>99</v>
      </c>
      <c r="D16" s="153">
        <v>10368</v>
      </c>
      <c r="E16" s="109">
        <v>-66916</v>
      </c>
      <c r="F16" s="109">
        <v>-64921</v>
      </c>
      <c r="G16" s="107">
        <f t="shared" si="0"/>
        <v>-645.40895061728395</v>
      </c>
      <c r="H16" s="104">
        <f t="shared" si="1"/>
        <v>97.01865024807222</v>
      </c>
      <c r="J16" s="26"/>
      <c r="K16" s="26"/>
    </row>
    <row r="17" spans="2:11" ht="15.95" customHeight="1" x14ac:dyDescent="0.25">
      <c r="B17" s="152" t="s">
        <v>102</v>
      </c>
      <c r="C17" s="152" t="s">
        <v>101</v>
      </c>
      <c r="D17" s="153">
        <v>1014269</v>
      </c>
      <c r="E17" s="109">
        <v>897338</v>
      </c>
      <c r="F17" s="109">
        <v>1025332</v>
      </c>
      <c r="G17" s="107">
        <f t="shared" si="0"/>
        <v>88.47140157098363</v>
      </c>
      <c r="H17" s="104">
        <f t="shared" si="1"/>
        <v>114.26374454219035</v>
      </c>
      <c r="J17" s="26"/>
      <c r="K17" s="26"/>
    </row>
    <row r="18" spans="2:11" ht="15.95" customHeight="1" x14ac:dyDescent="0.25">
      <c r="B18" s="152" t="s">
        <v>104</v>
      </c>
      <c r="C18" s="152" t="s">
        <v>103</v>
      </c>
      <c r="D18" s="153">
        <v>-61626</v>
      </c>
      <c r="E18" s="109">
        <v>-68789</v>
      </c>
      <c r="F18" s="109">
        <v>-75667</v>
      </c>
      <c r="G18" s="107">
        <f t="shared" si="0"/>
        <v>111.62334079771526</v>
      </c>
      <c r="H18" s="104">
        <f>F18/E18*100</f>
        <v>109.99869165128145</v>
      </c>
      <c r="J18" s="26"/>
      <c r="K18" s="26"/>
    </row>
    <row r="19" spans="2:11" ht="30" customHeight="1" x14ac:dyDescent="0.25">
      <c r="B19" s="152" t="s">
        <v>107</v>
      </c>
      <c r="C19" s="101" t="s">
        <v>105</v>
      </c>
      <c r="D19" s="153">
        <v>-1081</v>
      </c>
      <c r="E19" s="109">
        <v>-4306</v>
      </c>
      <c r="F19" s="230">
        <v>-10475</v>
      </c>
      <c r="G19" s="107">
        <f t="shared" si="0"/>
        <v>398.33487511563368</v>
      </c>
      <c r="H19" s="104">
        <f t="shared" ref="H19:H21" si="2">F19/E19*100</f>
        <v>243.26521133302367</v>
      </c>
      <c r="J19" s="26"/>
      <c r="K19" s="26"/>
    </row>
    <row r="20" spans="2:11" ht="30" customHeight="1" x14ac:dyDescent="0.25">
      <c r="B20" s="152" t="s">
        <v>108</v>
      </c>
      <c r="C20" s="101" t="s">
        <v>771</v>
      </c>
      <c r="D20" s="153">
        <v>-8621</v>
      </c>
      <c r="E20" s="109">
        <v>-13470</v>
      </c>
      <c r="F20" s="109">
        <v>-22115</v>
      </c>
      <c r="G20" s="107">
        <f t="shared" si="0"/>
        <v>156.2463751304953</v>
      </c>
      <c r="H20" s="104">
        <f>F20/E20*100</f>
        <v>164.1796585003712</v>
      </c>
      <c r="J20" s="26"/>
      <c r="K20" s="26"/>
    </row>
    <row r="21" spans="2:11" ht="30" customHeight="1" x14ac:dyDescent="0.25">
      <c r="B21" s="152" t="s">
        <v>109</v>
      </c>
      <c r="C21" s="101" t="s">
        <v>110</v>
      </c>
      <c r="D21" s="153">
        <v>-14182</v>
      </c>
      <c r="E21" s="109">
        <v>-14032</v>
      </c>
      <c r="F21" s="109">
        <v>-14041</v>
      </c>
      <c r="G21" s="107">
        <f t="shared" si="0"/>
        <v>98.942321252291634</v>
      </c>
      <c r="H21" s="104">
        <f t="shared" si="2"/>
        <v>100.06413911060432</v>
      </c>
      <c r="J21" s="26"/>
      <c r="K21" s="26"/>
    </row>
    <row r="22" spans="2:11" ht="15.95" customHeight="1" x14ac:dyDescent="0.25">
      <c r="B22" s="152" t="s">
        <v>111</v>
      </c>
      <c r="C22" s="152" t="s">
        <v>112</v>
      </c>
      <c r="D22" s="153">
        <v>0</v>
      </c>
      <c r="E22" s="109">
        <v>0</v>
      </c>
      <c r="F22" s="109">
        <v>0</v>
      </c>
      <c r="G22" s="107" t="s">
        <v>106</v>
      </c>
      <c r="H22" s="104" t="s">
        <v>106</v>
      </c>
      <c r="J22" s="26"/>
      <c r="K22" s="26"/>
    </row>
    <row r="23" spans="2:11" ht="20.100000000000001" customHeight="1" x14ac:dyDescent="0.25">
      <c r="B23" s="148" t="s">
        <v>113</v>
      </c>
      <c r="C23" s="148" t="s">
        <v>114</v>
      </c>
      <c r="D23" s="150">
        <v>0</v>
      </c>
      <c r="E23" s="151">
        <v>0</v>
      </c>
      <c r="F23" s="151">
        <v>0</v>
      </c>
      <c r="G23" s="136" t="s">
        <v>106</v>
      </c>
      <c r="H23" s="137" t="s">
        <v>106</v>
      </c>
      <c r="J23" s="26"/>
      <c r="K23" s="26"/>
    </row>
    <row r="24" spans="2:11" ht="20.100000000000001" customHeight="1" x14ac:dyDescent="0.25">
      <c r="B24" s="144" t="s">
        <v>115</v>
      </c>
      <c r="C24" s="144" t="s">
        <v>116</v>
      </c>
      <c r="D24" s="145">
        <f>SUM(D25:D29)</f>
        <v>118924</v>
      </c>
      <c r="E24" s="146">
        <f>SUM(E25:E29)</f>
        <v>143905</v>
      </c>
      <c r="F24" s="146">
        <f>SUM(F25:F29)</f>
        <v>158756</v>
      </c>
      <c r="G24" s="121">
        <f t="shared" si="0"/>
        <v>121.00585247721234</v>
      </c>
      <c r="H24" s="106">
        <f t="shared" si="1"/>
        <v>110.32000277961156</v>
      </c>
      <c r="J24" s="26"/>
      <c r="K24" s="26"/>
    </row>
    <row r="25" spans="2:11" ht="15.95" customHeight="1" x14ac:dyDescent="0.25">
      <c r="B25" s="152" t="s">
        <v>117</v>
      </c>
      <c r="C25" s="152" t="s">
        <v>118</v>
      </c>
      <c r="D25" s="153">
        <v>118938</v>
      </c>
      <c r="E25" s="109">
        <v>143905</v>
      </c>
      <c r="F25" s="109">
        <v>158756</v>
      </c>
      <c r="G25" s="107">
        <f t="shared" si="0"/>
        <v>120.991609073635</v>
      </c>
      <c r="H25" s="104">
        <f t="shared" si="1"/>
        <v>110.32000277961156</v>
      </c>
      <c r="J25" s="26"/>
      <c r="K25" s="26"/>
    </row>
    <row r="26" spans="2:11" ht="15.95" customHeight="1" x14ac:dyDescent="0.25">
      <c r="B26" s="152" t="s">
        <v>119</v>
      </c>
      <c r="C26" s="152" t="s">
        <v>120</v>
      </c>
      <c r="D26" s="153">
        <v>-14</v>
      </c>
      <c r="E26" s="109">
        <v>0</v>
      </c>
      <c r="F26" s="109">
        <v>0</v>
      </c>
      <c r="G26" s="107">
        <f t="shared" si="0"/>
        <v>0</v>
      </c>
      <c r="H26" s="104" t="s">
        <v>106</v>
      </c>
      <c r="J26" s="26"/>
      <c r="K26" s="26"/>
    </row>
    <row r="27" spans="2:11" ht="31.5" customHeight="1" x14ac:dyDescent="0.25">
      <c r="B27" s="152" t="s">
        <v>121</v>
      </c>
      <c r="C27" s="101" t="s">
        <v>122</v>
      </c>
      <c r="D27" s="153">
        <v>0</v>
      </c>
      <c r="E27" s="109">
        <v>0</v>
      </c>
      <c r="F27" s="109">
        <v>0</v>
      </c>
      <c r="G27" s="107" t="s">
        <v>106</v>
      </c>
      <c r="H27" s="104" t="s">
        <v>106</v>
      </c>
      <c r="J27" s="26"/>
      <c r="K27" s="26"/>
    </row>
    <row r="28" spans="2:11" ht="30" customHeight="1" x14ac:dyDescent="0.25">
      <c r="B28" s="152" t="s">
        <v>123</v>
      </c>
      <c r="C28" s="101" t="s">
        <v>124</v>
      </c>
      <c r="D28" s="153">
        <v>0</v>
      </c>
      <c r="E28" s="109">
        <v>0</v>
      </c>
      <c r="F28" s="109">
        <v>0</v>
      </c>
      <c r="G28" s="107" t="s">
        <v>106</v>
      </c>
      <c r="H28" s="104" t="s">
        <v>106</v>
      </c>
      <c r="J28" s="26"/>
      <c r="K28" s="26"/>
    </row>
    <row r="29" spans="2:11" ht="15.95" customHeight="1" x14ac:dyDescent="0.25">
      <c r="B29" s="152" t="s">
        <v>125</v>
      </c>
      <c r="C29" s="152" t="s">
        <v>126</v>
      </c>
      <c r="D29" s="153">
        <v>0</v>
      </c>
      <c r="E29" s="109">
        <v>0</v>
      </c>
      <c r="F29" s="109">
        <v>0</v>
      </c>
      <c r="G29" s="107" t="s">
        <v>106</v>
      </c>
      <c r="H29" s="104" t="s">
        <v>106</v>
      </c>
      <c r="J29" s="26"/>
      <c r="K29" s="26"/>
    </row>
    <row r="32" spans="2:11" x14ac:dyDescent="0.25">
      <c r="C32" s="297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4"/>
  <sheetViews>
    <sheetView workbookViewId="0"/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6"/>
    </row>
    <row r="4" spans="2:9" ht="16.5" thickBot="1" x14ac:dyDescent="0.3">
      <c r="B4" s="78"/>
      <c r="C4" s="78"/>
      <c r="D4" s="78"/>
      <c r="E4" s="78"/>
      <c r="F4" s="78"/>
      <c r="G4" s="78"/>
      <c r="H4" s="78"/>
    </row>
    <row r="5" spans="2:9" ht="24.95" customHeight="1" thickTop="1" x14ac:dyDescent="0.25">
      <c r="B5" s="362" t="s">
        <v>575</v>
      </c>
      <c r="C5" s="362"/>
      <c r="D5" s="362"/>
      <c r="E5" s="362"/>
      <c r="F5" s="362"/>
      <c r="G5" s="362"/>
      <c r="H5" s="362"/>
    </row>
    <row r="6" spans="2:9" x14ac:dyDescent="0.25">
      <c r="B6" s="300" t="s">
        <v>127</v>
      </c>
      <c r="C6" s="62" t="s">
        <v>576</v>
      </c>
      <c r="D6" s="63" t="s">
        <v>577</v>
      </c>
      <c r="E6" s="63" t="s">
        <v>578</v>
      </c>
      <c r="F6" s="63" t="s">
        <v>663</v>
      </c>
      <c r="G6" s="63" t="s">
        <v>776</v>
      </c>
      <c r="H6" s="63" t="s">
        <v>777</v>
      </c>
    </row>
    <row r="7" spans="2:9" x14ac:dyDescent="0.25">
      <c r="B7" s="98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9" x14ac:dyDescent="0.25">
      <c r="B8" s="363" t="s">
        <v>579</v>
      </c>
      <c r="C8" s="363"/>
      <c r="D8" s="363"/>
      <c r="E8" s="363"/>
      <c r="F8" s="363"/>
      <c r="G8" s="363"/>
      <c r="H8" s="363"/>
    </row>
    <row r="9" spans="2:9" x14ac:dyDescent="0.25">
      <c r="B9" s="111" t="s">
        <v>311</v>
      </c>
      <c r="C9" s="96" t="s">
        <v>580</v>
      </c>
      <c r="D9" s="65">
        <v>2.2999999999999998</v>
      </c>
      <c r="E9" s="65">
        <v>-2.8</v>
      </c>
      <c r="F9" s="65">
        <v>5.9</v>
      </c>
      <c r="G9" s="73">
        <v>2.1</v>
      </c>
      <c r="H9" s="73">
        <v>2.1</v>
      </c>
    </row>
    <row r="10" spans="2:9" x14ac:dyDescent="0.25">
      <c r="B10" s="111" t="s">
        <v>312</v>
      </c>
      <c r="C10" s="96" t="s">
        <v>581</v>
      </c>
      <c r="D10" s="65">
        <v>1.6</v>
      </c>
      <c r="E10" s="65">
        <v>-6.1</v>
      </c>
      <c r="F10" s="65">
        <v>5.6</v>
      </c>
      <c r="G10" s="73">
        <v>3.3</v>
      </c>
      <c r="H10" s="73">
        <v>0.7</v>
      </c>
    </row>
    <row r="11" spans="2:9" x14ac:dyDescent="0.25">
      <c r="B11" s="111" t="s">
        <v>313</v>
      </c>
      <c r="C11" s="96" t="s">
        <v>582</v>
      </c>
      <c r="D11" s="73">
        <v>2</v>
      </c>
      <c r="E11" s="73">
        <v>-5.6</v>
      </c>
      <c r="F11" s="73">
        <v>5.9</v>
      </c>
      <c r="G11" s="73">
        <v>3.6</v>
      </c>
      <c r="H11" s="73">
        <v>0.7</v>
      </c>
    </row>
    <row r="12" spans="2:9" x14ac:dyDescent="0.25">
      <c r="B12" s="111" t="s">
        <v>314</v>
      </c>
      <c r="C12" s="96" t="s">
        <v>583</v>
      </c>
      <c r="D12" s="73">
        <v>3.5</v>
      </c>
      <c r="E12" s="73">
        <v>-4.2</v>
      </c>
      <c r="F12" s="73">
        <v>8.1999999999999993</v>
      </c>
      <c r="G12" s="73">
        <v>2.5</v>
      </c>
      <c r="H12" s="73">
        <v>2</v>
      </c>
    </row>
    <row r="13" spans="2:9" x14ac:dyDescent="0.25">
      <c r="B13" s="111" t="s">
        <v>315</v>
      </c>
      <c r="C13" s="96" t="s">
        <v>584</v>
      </c>
      <c r="D13" s="73">
        <v>3.4</v>
      </c>
      <c r="E13" s="73">
        <v>-8.5</v>
      </c>
      <c r="F13" s="73">
        <v>13.1</v>
      </c>
      <c r="G13" s="73">
        <v>6.2</v>
      </c>
      <c r="H13" s="73">
        <v>2.7</v>
      </c>
    </row>
    <row r="14" spans="2:9" x14ac:dyDescent="0.25">
      <c r="B14" s="111" t="s">
        <v>316</v>
      </c>
      <c r="C14" s="96" t="s">
        <v>585</v>
      </c>
      <c r="D14" s="73">
        <v>4.3</v>
      </c>
      <c r="E14" s="73">
        <v>-0.9</v>
      </c>
      <c r="F14" s="73">
        <v>7.5</v>
      </c>
      <c r="G14" s="73">
        <v>2.2999999999999998</v>
      </c>
      <c r="H14" s="73">
        <v>2</v>
      </c>
    </row>
    <row r="15" spans="2:9" x14ac:dyDescent="0.25">
      <c r="B15" s="111" t="s">
        <v>317</v>
      </c>
      <c r="C15" s="96" t="s">
        <v>586</v>
      </c>
      <c r="D15" s="73">
        <v>2.9</v>
      </c>
      <c r="E15" s="73">
        <v>-3</v>
      </c>
      <c r="F15" s="73">
        <v>7.4</v>
      </c>
      <c r="G15" s="73">
        <v>4.0999999999999996</v>
      </c>
      <c r="H15" s="73">
        <v>2</v>
      </c>
    </row>
    <row r="16" spans="2:9" x14ac:dyDescent="0.25">
      <c r="B16" s="363" t="s">
        <v>587</v>
      </c>
      <c r="C16" s="363"/>
      <c r="D16" s="363"/>
      <c r="E16" s="363"/>
      <c r="F16" s="363"/>
      <c r="G16" s="363"/>
      <c r="H16" s="363"/>
    </row>
    <row r="17" spans="2:8" x14ac:dyDescent="0.25">
      <c r="B17" s="111" t="s">
        <v>311</v>
      </c>
      <c r="C17" s="70" t="s">
        <v>580</v>
      </c>
      <c r="D17" s="73">
        <v>1.8</v>
      </c>
      <c r="E17" s="73">
        <v>1.3</v>
      </c>
      <c r="F17" s="73">
        <v>4.7</v>
      </c>
      <c r="G17" s="73">
        <v>8</v>
      </c>
      <c r="H17" s="73">
        <v>4.0999999999999996</v>
      </c>
    </row>
    <row r="18" spans="2:8" x14ac:dyDescent="0.25">
      <c r="B18" s="111" t="s">
        <v>312</v>
      </c>
      <c r="C18" s="70" t="s">
        <v>581</v>
      </c>
      <c r="D18" s="73">
        <v>1.2</v>
      </c>
      <c r="E18" s="73">
        <v>0.3</v>
      </c>
      <c r="F18" s="73">
        <v>2.6</v>
      </c>
      <c r="G18" s="73">
        <v>8.4</v>
      </c>
      <c r="H18" s="73">
        <v>5.6</v>
      </c>
    </row>
    <row r="19" spans="2:8" x14ac:dyDescent="0.25">
      <c r="B19" s="111" t="s">
        <v>313</v>
      </c>
      <c r="C19" s="70" t="s">
        <v>586</v>
      </c>
      <c r="D19" s="73">
        <v>0.6</v>
      </c>
      <c r="E19" s="73">
        <v>-1.1000000000000001</v>
      </c>
      <c r="F19" s="73">
        <v>2</v>
      </c>
      <c r="G19" s="73">
        <v>14</v>
      </c>
      <c r="H19" s="73">
        <v>5.5</v>
      </c>
    </row>
    <row r="20" spans="2:8" x14ac:dyDescent="0.25">
      <c r="B20" s="363" t="s">
        <v>588</v>
      </c>
      <c r="C20" s="363"/>
      <c r="D20" s="363"/>
      <c r="E20" s="363"/>
      <c r="F20" s="363"/>
      <c r="G20" s="363"/>
      <c r="H20" s="363"/>
    </row>
    <row r="21" spans="2:8" x14ac:dyDescent="0.25">
      <c r="B21" s="111" t="s">
        <v>311</v>
      </c>
      <c r="C21" s="70" t="s">
        <v>589</v>
      </c>
      <c r="D21" s="301">
        <v>-0.35</v>
      </c>
      <c r="E21" s="301">
        <v>-0.51</v>
      </c>
      <c r="F21" s="301">
        <v>-0.54</v>
      </c>
      <c r="G21" s="301">
        <v>2.4049999999999998</v>
      </c>
      <c r="H21" s="301">
        <v>4</v>
      </c>
    </row>
    <row r="22" spans="2:8" ht="16.5" customHeight="1" x14ac:dyDescent="0.25">
      <c r="B22" s="100" t="s">
        <v>312</v>
      </c>
      <c r="C22" s="70" t="s">
        <v>590</v>
      </c>
      <c r="D22" s="301">
        <v>-0.3</v>
      </c>
      <c r="E22" s="301">
        <v>-0.62</v>
      </c>
      <c r="F22" s="301">
        <v>-0.38</v>
      </c>
      <c r="G22" s="301">
        <v>2.09</v>
      </c>
      <c r="H22" s="301">
        <v>2.1</v>
      </c>
    </row>
    <row r="23" spans="2:8" x14ac:dyDescent="0.25">
      <c r="B23" s="100" t="s">
        <v>313</v>
      </c>
      <c r="C23" s="70" t="s">
        <v>660</v>
      </c>
      <c r="D23" s="301">
        <v>1.37</v>
      </c>
      <c r="E23" s="301">
        <v>0.57999999999999996</v>
      </c>
      <c r="F23" s="301">
        <v>1.05</v>
      </c>
      <c r="G23" s="301">
        <v>4.26</v>
      </c>
      <c r="H23" s="301">
        <v>3.82</v>
      </c>
    </row>
    <row r="24" spans="2:8" x14ac:dyDescent="0.25">
      <c r="C24" s="299"/>
      <c r="D24" s="298"/>
      <c r="E24" s="298"/>
      <c r="F24" s="298"/>
      <c r="G24" s="298"/>
      <c r="H24" s="311"/>
    </row>
    <row r="25" spans="2:8" x14ac:dyDescent="0.25">
      <c r="B25" s="76" t="s">
        <v>794</v>
      </c>
      <c r="C25" s="299"/>
      <c r="D25" s="298"/>
      <c r="E25" s="298"/>
      <c r="F25" s="298"/>
      <c r="G25" s="298"/>
      <c r="H25" s="298"/>
    </row>
    <row r="26" spans="2:8" ht="19.5" customHeight="1" x14ac:dyDescent="0.25">
      <c r="B26" s="364" t="s">
        <v>591</v>
      </c>
      <c r="C26" s="364"/>
      <c r="D26" s="364"/>
      <c r="E26" s="364"/>
      <c r="F26" s="364"/>
      <c r="G26" s="364"/>
      <c r="H26" s="364"/>
    </row>
    <row r="27" spans="2:8" ht="29.25" customHeight="1" x14ac:dyDescent="0.25">
      <c r="B27" s="361" t="s">
        <v>592</v>
      </c>
      <c r="C27" s="361"/>
      <c r="D27" s="361"/>
      <c r="E27" s="361"/>
      <c r="F27" s="361"/>
      <c r="G27" s="361"/>
      <c r="H27" s="361"/>
    </row>
    <row r="28" spans="2:8" x14ac:dyDescent="0.25">
      <c r="B28" s="76" t="s">
        <v>795</v>
      </c>
      <c r="C28" s="76"/>
      <c r="D28" s="76"/>
      <c r="E28" s="76"/>
      <c r="F28" s="76"/>
      <c r="G28" s="76"/>
      <c r="H28" s="76"/>
    </row>
    <row r="33" spans="2:3" x14ac:dyDescent="0.25">
      <c r="B33" s="360"/>
      <c r="C33" s="360"/>
    </row>
    <row r="34" spans="2:3" x14ac:dyDescent="0.25">
      <c r="B34" s="321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323DDD43-63D5-4764-B1F3-E336C2BF851F}"/>
    <hyperlink ref="B27" r:id="rId2" display="https://ec.europa.eu/eurostat/data/database" xr:uid="{CBBE6B80-D980-42D6-88FA-520AFCEB80DE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>
      <selection activeCell="F25" sqref="F25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7"/>
      <c r="C3" s="158"/>
      <c r="D3" s="158"/>
      <c r="E3" s="158"/>
      <c r="F3" s="158"/>
      <c r="G3" s="158"/>
      <c r="H3" s="158"/>
      <c r="I3" s="158"/>
      <c r="J3" s="158"/>
      <c r="K3" s="159" t="s">
        <v>328</v>
      </c>
    </row>
    <row r="4" spans="2:17" ht="24.95" customHeight="1" thickTop="1" x14ac:dyDescent="0.25">
      <c r="B4" s="372" t="s">
        <v>611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7" ht="15.75" x14ac:dyDescent="0.25">
      <c r="B5" s="368" t="s">
        <v>127</v>
      </c>
      <c r="C5" s="370" t="s">
        <v>373</v>
      </c>
      <c r="D5" s="370" t="s">
        <v>593</v>
      </c>
      <c r="E5" s="370"/>
      <c r="F5" s="379" t="s">
        <v>664</v>
      </c>
      <c r="G5" s="379"/>
      <c r="H5" s="370" t="s">
        <v>796</v>
      </c>
      <c r="I5" s="370"/>
      <c r="J5" s="370" t="s">
        <v>1</v>
      </c>
      <c r="K5" s="370"/>
    </row>
    <row r="6" spans="2:17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280</v>
      </c>
      <c r="I6" s="97" t="s">
        <v>148</v>
      </c>
      <c r="J6" s="131" t="s">
        <v>410</v>
      </c>
      <c r="K6" s="131" t="s">
        <v>411</v>
      </c>
    </row>
    <row r="7" spans="2:17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 x14ac:dyDescent="0.25">
      <c r="B8" s="100" t="s">
        <v>311</v>
      </c>
      <c r="C8" s="101" t="s">
        <v>128</v>
      </c>
      <c r="D8" s="102">
        <v>13167335</v>
      </c>
      <c r="E8" s="103">
        <f>D8/D12*100</f>
        <v>91.013862550929176</v>
      </c>
      <c r="F8" s="102">
        <v>13870013</v>
      </c>
      <c r="G8" s="103">
        <f>F8/F12*100</f>
        <v>91.882831811648188</v>
      </c>
      <c r="H8" s="102">
        <v>15069379</v>
      </c>
      <c r="I8" s="103">
        <f>H8/H12*100</f>
        <v>92.119435232630721</v>
      </c>
      <c r="J8" s="104">
        <f>F8/D8*100</f>
        <v>105.33652405744974</v>
      </c>
      <c r="K8" s="104">
        <f>H8/F8*100</f>
        <v>108.64718728093479</v>
      </c>
      <c r="L8" s="16"/>
      <c r="M8" s="53"/>
      <c r="O8" s="16"/>
      <c r="Q8" s="16"/>
    </row>
    <row r="9" spans="2:17" ht="20.25" customHeight="1" x14ac:dyDescent="0.25">
      <c r="B9" s="100" t="s">
        <v>312</v>
      </c>
      <c r="C9" s="101" t="s">
        <v>372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106</v>
      </c>
      <c r="K9" s="104" t="s">
        <v>106</v>
      </c>
      <c r="L9" s="16"/>
      <c r="M9" s="53"/>
    </row>
    <row r="10" spans="2:17" ht="22.5" customHeight="1" x14ac:dyDescent="0.25">
      <c r="B10" s="100" t="s">
        <v>313</v>
      </c>
      <c r="C10" s="101" t="s">
        <v>129</v>
      </c>
      <c r="D10" s="102">
        <v>152789</v>
      </c>
      <c r="E10" s="103">
        <f>D10/D12*100</f>
        <v>1.0560919916819855</v>
      </c>
      <c r="F10" s="102">
        <v>80840</v>
      </c>
      <c r="G10" s="103">
        <f>F10/F12*100</f>
        <v>0.535530004453034</v>
      </c>
      <c r="H10" s="102">
        <v>88934</v>
      </c>
      <c r="I10" s="103">
        <f>H10/H12*100</f>
        <v>0.54365543881926259</v>
      </c>
      <c r="J10" s="104">
        <f t="shared" ref="J10:J12" si="0">F10/D10*100</f>
        <v>52.909568097179772</v>
      </c>
      <c r="K10" s="104">
        <f t="shared" ref="K10:K12" si="1">H10/F10*100</f>
        <v>110.01237011380505</v>
      </c>
      <c r="L10" s="16"/>
      <c r="M10" s="53"/>
      <c r="O10" s="16"/>
      <c r="Q10" s="16"/>
    </row>
    <row r="11" spans="2:17" ht="21.75" customHeight="1" x14ac:dyDescent="0.25">
      <c r="B11" s="100" t="s">
        <v>314</v>
      </c>
      <c r="C11" s="101" t="s">
        <v>130</v>
      </c>
      <c r="D11" s="102">
        <v>1147271</v>
      </c>
      <c r="E11" s="103">
        <f>D11/D12*100</f>
        <v>7.9300454573888386</v>
      </c>
      <c r="F11" s="102">
        <v>1144473</v>
      </c>
      <c r="G11" s="103">
        <f>F11/F12*100</f>
        <v>7.581638183898777</v>
      </c>
      <c r="H11" s="102">
        <v>1200210</v>
      </c>
      <c r="I11" s="103">
        <f>H11/H12*100</f>
        <v>7.336909328550016</v>
      </c>
      <c r="J11" s="104">
        <f t="shared" si="0"/>
        <v>99.756116906990584</v>
      </c>
      <c r="K11" s="104">
        <f t="shared" si="1"/>
        <v>104.87010178483895</v>
      </c>
      <c r="L11" s="16"/>
      <c r="M11" s="53"/>
      <c r="O11" s="16"/>
      <c r="Q11" s="16"/>
    </row>
    <row r="12" spans="2:17" ht="25.5" customHeight="1" x14ac:dyDescent="0.25">
      <c r="B12" s="370" t="s">
        <v>131</v>
      </c>
      <c r="C12" s="370"/>
      <c r="D12" s="105">
        <f t="shared" ref="D12:I12" si="2">SUM(D8:D11)</f>
        <v>14467395</v>
      </c>
      <c r="E12" s="106">
        <f t="shared" si="2"/>
        <v>100</v>
      </c>
      <c r="F12" s="105">
        <f t="shared" si="2"/>
        <v>15095326</v>
      </c>
      <c r="G12" s="97">
        <f t="shared" si="2"/>
        <v>100</v>
      </c>
      <c r="H12" s="105">
        <f t="shared" si="2"/>
        <v>16358523</v>
      </c>
      <c r="I12" s="106">
        <f t="shared" si="2"/>
        <v>100</v>
      </c>
      <c r="J12" s="106">
        <f t="shared" si="0"/>
        <v>104.34031835033191</v>
      </c>
      <c r="K12" s="106">
        <f t="shared" si="1"/>
        <v>108.36813328840992</v>
      </c>
      <c r="L12" s="16"/>
      <c r="M12" s="53"/>
      <c r="O12" s="16"/>
      <c r="Q12" s="16"/>
    </row>
    <row r="13" spans="2:17" x14ac:dyDescent="0.25">
      <c r="K13" s="17"/>
    </row>
    <row r="14" spans="2:17" x14ac:dyDescent="0.25">
      <c r="B14" s="156"/>
    </row>
    <row r="15" spans="2:17" x14ac:dyDescent="0.25">
      <c r="D15" s="16"/>
      <c r="F15" s="16"/>
      <c r="H15" s="16"/>
    </row>
    <row r="17" spans="4:8" x14ac:dyDescent="0.25">
      <c r="D17" s="53"/>
      <c r="F17" s="16"/>
      <c r="H17" s="16"/>
    </row>
    <row r="18" spans="4:8" x14ac:dyDescent="0.25">
      <c r="D18" s="16"/>
      <c r="F18" s="16"/>
      <c r="H18" s="16"/>
    </row>
    <row r="19" spans="4:8" x14ac:dyDescent="0.2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3"/>
  <sheetViews>
    <sheetView workbookViewId="0">
      <selection activeCell="H18" sqref="H18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8"/>
      <c r="C3" s="88"/>
      <c r="D3" s="141"/>
      <c r="E3" s="88"/>
      <c r="F3" s="164" t="s">
        <v>327</v>
      </c>
      <c r="G3" s="1"/>
      <c r="H3" s="1"/>
    </row>
    <row r="4" spans="2:10" ht="24.95" customHeight="1" thickTop="1" x14ac:dyDescent="0.25">
      <c r="B4" s="163" t="s">
        <v>612</v>
      </c>
      <c r="C4" s="163"/>
      <c r="D4" s="160"/>
      <c r="E4" s="160"/>
      <c r="F4" s="160"/>
      <c r="G4" s="1"/>
      <c r="H4" s="1"/>
    </row>
    <row r="5" spans="2:10" ht="15.95" customHeight="1" x14ac:dyDescent="0.25">
      <c r="B5" s="368" t="s">
        <v>127</v>
      </c>
      <c r="C5" s="363" t="s">
        <v>284</v>
      </c>
      <c r="D5" s="379" t="s">
        <v>132</v>
      </c>
      <c r="E5" s="379"/>
      <c r="F5" s="379"/>
      <c r="G5" s="1"/>
      <c r="H5" s="1"/>
    </row>
    <row r="6" spans="2:10" ht="15.95" customHeight="1" x14ac:dyDescent="0.25">
      <c r="B6" s="368"/>
      <c r="C6" s="363"/>
      <c r="D6" s="63" t="s">
        <v>593</v>
      </c>
      <c r="E6" s="63" t="s">
        <v>664</v>
      </c>
      <c r="F6" s="132" t="s">
        <v>796</v>
      </c>
      <c r="G6" s="1"/>
      <c r="H6" s="1"/>
    </row>
    <row r="7" spans="2:10" s="41" customFormat="1" ht="15.95" customHeight="1" x14ac:dyDescent="0.2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.100000000000001" customHeight="1" x14ac:dyDescent="0.25">
      <c r="B8" s="111" t="s">
        <v>311</v>
      </c>
      <c r="C8" s="290" t="s">
        <v>133</v>
      </c>
      <c r="D8" s="291">
        <v>0.18893475239718999</v>
      </c>
      <c r="E8" s="291">
        <v>0.18433904640417001</v>
      </c>
      <c r="F8" s="330">
        <v>0.18297770526104001</v>
      </c>
      <c r="G8" s="1"/>
      <c r="H8" s="36"/>
      <c r="I8" s="23"/>
      <c r="J8" s="24"/>
    </row>
    <row r="9" spans="2:10" ht="20.100000000000001" customHeight="1" x14ac:dyDescent="0.25">
      <c r="B9" s="111" t="s">
        <v>312</v>
      </c>
      <c r="C9" s="96" t="s">
        <v>134</v>
      </c>
      <c r="D9" s="68">
        <v>1757430</v>
      </c>
      <c r="E9" s="68">
        <v>1763723</v>
      </c>
      <c r="F9" s="223">
        <v>1889044</v>
      </c>
      <c r="G9" s="1"/>
      <c r="H9" s="51"/>
      <c r="I9" s="15"/>
      <c r="J9" s="24"/>
    </row>
    <row r="10" spans="2:10" ht="20.100000000000001" customHeight="1" x14ac:dyDescent="0.25">
      <c r="B10" s="111" t="s">
        <v>313</v>
      </c>
      <c r="C10" s="290" t="s">
        <v>135</v>
      </c>
      <c r="D10" s="291">
        <v>0.18893475239718999</v>
      </c>
      <c r="E10" s="291">
        <v>0.18433904640417001</v>
      </c>
      <c r="F10" s="330">
        <v>0.18297770526104001</v>
      </c>
      <c r="G10" s="1"/>
      <c r="H10" s="36"/>
      <c r="I10" s="23"/>
      <c r="J10" s="24"/>
    </row>
    <row r="11" spans="2:10" ht="20.100000000000001" customHeight="1" x14ac:dyDescent="0.25">
      <c r="B11" s="111" t="s">
        <v>314</v>
      </c>
      <c r="C11" s="96" t="s">
        <v>136</v>
      </c>
      <c r="D11" s="68">
        <v>1431916</v>
      </c>
      <c r="E11" s="68">
        <v>1424078</v>
      </c>
      <c r="F11" s="223">
        <v>1520978</v>
      </c>
      <c r="G11" s="1"/>
      <c r="H11" s="51"/>
      <c r="I11" s="15"/>
      <c r="J11" s="24"/>
    </row>
    <row r="12" spans="2:10" ht="20.100000000000001" customHeight="1" x14ac:dyDescent="0.25">
      <c r="B12" s="111" t="s">
        <v>315</v>
      </c>
      <c r="C12" s="290" t="s">
        <v>137</v>
      </c>
      <c r="D12" s="291">
        <v>0.19715479438628</v>
      </c>
      <c r="E12" s="291">
        <v>0.19387212969101</v>
      </c>
      <c r="F12" s="330">
        <v>0.19268249340115001</v>
      </c>
      <c r="G12" s="1"/>
      <c r="H12" s="36"/>
      <c r="I12" s="23"/>
      <c r="J12" s="24"/>
    </row>
    <row r="13" spans="2:10" ht="20.100000000000001" customHeight="1" x14ac:dyDescent="0.25">
      <c r="B13" s="111" t="s">
        <v>316</v>
      </c>
      <c r="C13" s="96" t="s">
        <v>138</v>
      </c>
      <c r="D13" s="68">
        <v>1116816</v>
      </c>
      <c r="E13" s="68">
        <v>1115126</v>
      </c>
      <c r="F13" s="223">
        <v>1188982</v>
      </c>
      <c r="G13" s="1"/>
      <c r="H13" s="51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>
      <selection activeCell="F22" sqref="F22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8"/>
      <c r="C3" s="165"/>
      <c r="D3" s="165"/>
      <c r="E3" s="165"/>
      <c r="F3" s="166" t="s">
        <v>330</v>
      </c>
    </row>
    <row r="4" spans="2:11" ht="24.95" customHeight="1" thickTop="1" x14ac:dyDescent="0.25">
      <c r="B4" s="372" t="s">
        <v>613</v>
      </c>
      <c r="C4" s="372"/>
      <c r="D4" s="372"/>
      <c r="E4" s="372"/>
      <c r="F4" s="372"/>
    </row>
    <row r="5" spans="2:11" ht="20.100000000000001" customHeight="1" x14ac:dyDescent="0.25">
      <c r="B5" s="132" t="s">
        <v>127</v>
      </c>
      <c r="C5" s="168" t="s">
        <v>139</v>
      </c>
      <c r="D5" s="169" t="s">
        <v>593</v>
      </c>
      <c r="E5" s="170" t="s">
        <v>664</v>
      </c>
      <c r="F5" s="168" t="s">
        <v>796</v>
      </c>
    </row>
    <row r="6" spans="2:11" s="42" customFormat="1" ht="14.25" customHeight="1" x14ac:dyDescent="0.2">
      <c r="B6" s="98">
        <v>1</v>
      </c>
      <c r="C6" s="171">
        <v>2</v>
      </c>
      <c r="D6" s="171">
        <v>3</v>
      </c>
      <c r="E6" s="172">
        <v>4</v>
      </c>
      <c r="F6" s="171">
        <v>5</v>
      </c>
    </row>
    <row r="7" spans="2:11" ht="15.75" x14ac:dyDescent="0.25">
      <c r="B7" s="100" t="s">
        <v>311</v>
      </c>
      <c r="C7" s="167" t="s">
        <v>573</v>
      </c>
      <c r="D7" s="102">
        <v>27111043</v>
      </c>
      <c r="E7" s="102">
        <v>28527370</v>
      </c>
      <c r="F7" s="102">
        <v>30349217</v>
      </c>
      <c r="H7" s="15"/>
      <c r="I7" s="15"/>
      <c r="J7" s="15"/>
      <c r="K7" s="15"/>
    </row>
    <row r="8" spans="2:11" ht="20.100000000000001" customHeight="1" x14ac:dyDescent="0.25">
      <c r="B8" s="100" t="s">
        <v>312</v>
      </c>
      <c r="C8" s="117" t="s">
        <v>85</v>
      </c>
      <c r="D8" s="102">
        <v>2733978</v>
      </c>
      <c r="E8" s="102">
        <v>2782658</v>
      </c>
      <c r="F8" s="102">
        <v>2993245</v>
      </c>
      <c r="H8" s="15"/>
      <c r="I8" s="15"/>
      <c r="J8" s="15"/>
      <c r="K8" s="15"/>
    </row>
    <row r="9" spans="2:11" ht="19.5" customHeight="1" x14ac:dyDescent="0.25">
      <c r="B9" s="122"/>
      <c r="C9" s="130" t="s">
        <v>574</v>
      </c>
      <c r="D9" s="173">
        <f>D8/D7</f>
        <v>0.10084370416881416</v>
      </c>
      <c r="E9" s="173">
        <f>E8/E7</f>
        <v>9.7543446872249348E-2</v>
      </c>
      <c r="F9" s="173">
        <f>F8/F7</f>
        <v>9.8626761935901017E-2</v>
      </c>
      <c r="H9" s="23"/>
      <c r="I9" s="23"/>
      <c r="J9" s="23"/>
      <c r="K9" s="23"/>
    </row>
    <row r="11" spans="2:11" x14ac:dyDescent="0.25">
      <c r="B11" s="76"/>
      <c r="C11" s="76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U18"/>
  <sheetViews>
    <sheetView workbookViewId="0">
      <selection activeCell="O20" sqref="O20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85546875" bestFit="1" customWidth="1"/>
    <col min="15" max="15" width="10.5703125" customWidth="1"/>
    <col min="17" max="18" width="10.140625" bestFit="1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72" t="s">
        <v>614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2:21" ht="15.75" x14ac:dyDescent="0.25">
      <c r="B5" s="368" t="s">
        <v>127</v>
      </c>
      <c r="C5" s="370" t="s">
        <v>82</v>
      </c>
      <c r="D5" s="378" t="s">
        <v>593</v>
      </c>
      <c r="E5" s="378"/>
      <c r="F5" s="378"/>
      <c r="G5" s="370" t="s">
        <v>664</v>
      </c>
      <c r="H5" s="370"/>
      <c r="I5" s="370"/>
      <c r="J5" s="370" t="s">
        <v>796</v>
      </c>
      <c r="K5" s="370"/>
      <c r="L5" s="370"/>
    </row>
    <row r="6" spans="2:21" ht="15.75" x14ac:dyDescent="0.25">
      <c r="B6" s="368"/>
      <c r="C6" s="370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5.95" customHeight="1" x14ac:dyDescent="0.25">
      <c r="B8" s="111" t="s">
        <v>311</v>
      </c>
      <c r="C8" s="66" t="s">
        <v>786</v>
      </c>
      <c r="D8" s="102">
        <v>8343998</v>
      </c>
      <c r="E8" s="102">
        <v>11218</v>
      </c>
      <c r="F8" s="103">
        <f>E8/D8*100</f>
        <v>0.13444394401820325</v>
      </c>
      <c r="G8" s="102">
        <v>8772777</v>
      </c>
      <c r="H8" s="102">
        <v>10310</v>
      </c>
      <c r="I8" s="103">
        <f>H8/G8*100</f>
        <v>0.11752264989751821</v>
      </c>
      <c r="J8" s="102">
        <v>6153862</v>
      </c>
      <c r="K8" s="102">
        <v>11337</v>
      </c>
      <c r="L8" s="103">
        <f>K8/J8*100</f>
        <v>0.18422577561862777</v>
      </c>
      <c r="N8" s="15"/>
      <c r="O8" s="27"/>
      <c r="Q8" s="15"/>
      <c r="R8" s="15"/>
      <c r="T8" s="15"/>
      <c r="U8" s="15"/>
    </row>
    <row r="9" spans="2:21" ht="16.5" customHeight="1" x14ac:dyDescent="0.25">
      <c r="B9" s="111" t="s">
        <v>312</v>
      </c>
      <c r="C9" s="66" t="s">
        <v>487</v>
      </c>
      <c r="D9" s="102">
        <v>16160753</v>
      </c>
      <c r="E9" s="102">
        <v>1119190</v>
      </c>
      <c r="F9" s="103">
        <f>E9/D9*100</f>
        <v>6.9253579953854878</v>
      </c>
      <c r="G9" s="102">
        <v>17224054</v>
      </c>
      <c r="H9" s="102">
        <v>1022126</v>
      </c>
      <c r="I9" s="103">
        <f t="shared" ref="I9:I18" si="0">H9/G9*100</f>
        <v>5.9342939821252303</v>
      </c>
      <c r="J9" s="102">
        <v>21876796</v>
      </c>
      <c r="K9" s="102">
        <v>962703</v>
      </c>
      <c r="L9" s="103">
        <f t="shared" ref="L9:L11" si="1">K9/J9*100</f>
        <v>4.400566700900808</v>
      </c>
      <c r="N9" s="15"/>
      <c r="O9" s="27"/>
      <c r="Q9" s="15"/>
      <c r="R9" s="15"/>
      <c r="T9" s="15"/>
      <c r="U9" s="15"/>
    </row>
    <row r="10" spans="2:21" ht="15.95" customHeight="1" x14ac:dyDescent="0.25">
      <c r="B10" s="111" t="s">
        <v>313</v>
      </c>
      <c r="C10" s="66" t="s">
        <v>426</v>
      </c>
      <c r="D10" s="102">
        <v>1781852</v>
      </c>
      <c r="E10" s="102">
        <v>0</v>
      </c>
      <c r="F10" s="103">
        <f t="shared" ref="F10:F11" si="2">E10/D10*100</f>
        <v>0</v>
      </c>
      <c r="G10" s="102">
        <v>1431688</v>
      </c>
      <c r="H10" s="102">
        <v>0</v>
      </c>
      <c r="I10" s="103">
        <f t="shared" si="0"/>
        <v>0</v>
      </c>
      <c r="J10" s="102">
        <v>1265844</v>
      </c>
      <c r="K10" s="102">
        <v>1134</v>
      </c>
      <c r="L10" s="103">
        <f t="shared" si="1"/>
        <v>8.9584498563804071E-2</v>
      </c>
      <c r="N10" s="15"/>
      <c r="O10" s="27"/>
      <c r="Q10" s="15"/>
      <c r="T10" s="15"/>
    </row>
    <row r="11" spans="2:21" ht="15.95" customHeight="1" x14ac:dyDescent="0.25">
      <c r="B11" s="111" t="s">
        <v>314</v>
      </c>
      <c r="C11" s="66" t="s">
        <v>787</v>
      </c>
      <c r="D11" s="102">
        <v>187605</v>
      </c>
      <c r="E11" s="102">
        <v>21971</v>
      </c>
      <c r="F11" s="103">
        <f t="shared" si="2"/>
        <v>11.711308333999627</v>
      </c>
      <c r="G11" s="102">
        <v>187816</v>
      </c>
      <c r="H11" s="102">
        <v>15507</v>
      </c>
      <c r="I11" s="103">
        <f t="shared" si="0"/>
        <v>8.2564850704945272</v>
      </c>
      <c r="J11" s="102">
        <v>45575</v>
      </c>
      <c r="K11" s="102">
        <v>3984</v>
      </c>
      <c r="L11" s="103">
        <f t="shared" si="1"/>
        <v>8.741634668129457</v>
      </c>
      <c r="N11" s="15"/>
      <c r="O11" s="27"/>
      <c r="Q11" s="15"/>
      <c r="R11" s="15"/>
      <c r="T11" s="15"/>
      <c r="U11" s="15"/>
    </row>
    <row r="12" spans="2:21" ht="20.25" customHeight="1" x14ac:dyDescent="0.25">
      <c r="B12" s="363" t="s">
        <v>431</v>
      </c>
      <c r="C12" s="363"/>
      <c r="D12" s="105">
        <f>SUM(D8:D11)</f>
        <v>26474208</v>
      </c>
      <c r="E12" s="105">
        <f>SUM(E8:E11)</f>
        <v>1152379</v>
      </c>
      <c r="F12" s="174">
        <f>E12/D12*100</f>
        <v>4.3528365418901291</v>
      </c>
      <c r="G12" s="105">
        <f>SUM(G8:G11)</f>
        <v>27616335</v>
      </c>
      <c r="H12" s="105">
        <f>SUM(H8:H11)</f>
        <v>1047943</v>
      </c>
      <c r="I12" s="174">
        <f t="shared" si="0"/>
        <v>3.7946490727317728</v>
      </c>
      <c r="J12" s="105">
        <f>SUM(J8:J11)</f>
        <v>29342077</v>
      </c>
      <c r="K12" s="105">
        <f>SUM(K8:K11)</f>
        <v>979158</v>
      </c>
      <c r="L12" s="174">
        <f>K12/J12*100</f>
        <v>3.337043931825276</v>
      </c>
      <c r="N12" s="15"/>
      <c r="O12" s="27"/>
      <c r="T12" s="15"/>
      <c r="U12" s="15"/>
    </row>
    <row r="13" spans="2:21" ht="15.95" customHeight="1" x14ac:dyDescent="0.25">
      <c r="B13" s="111" t="s">
        <v>315</v>
      </c>
      <c r="C13" s="66" t="s">
        <v>427</v>
      </c>
      <c r="D13" s="102">
        <v>1428082</v>
      </c>
      <c r="E13" s="102">
        <v>24875</v>
      </c>
      <c r="F13" s="103">
        <f>E13/D13*100</f>
        <v>1.7418467566988449</v>
      </c>
      <c r="G13" s="102">
        <v>1680091</v>
      </c>
      <c r="H13" s="102">
        <v>43900</v>
      </c>
      <c r="I13" s="103">
        <f t="shared" si="0"/>
        <v>2.6129537031029866</v>
      </c>
      <c r="J13" s="102">
        <v>1813247</v>
      </c>
      <c r="K13" s="102">
        <v>38251</v>
      </c>
      <c r="L13" s="103">
        <f>K13/J13*100</f>
        <v>2.1095305824303034</v>
      </c>
      <c r="N13" s="15"/>
      <c r="O13" s="27"/>
      <c r="T13" s="15"/>
      <c r="U13" s="15"/>
    </row>
    <row r="14" spans="2:21" ht="15.95" customHeight="1" x14ac:dyDescent="0.25">
      <c r="B14" s="111" t="s">
        <v>316</v>
      </c>
      <c r="C14" s="66" t="s">
        <v>428</v>
      </c>
      <c r="D14" s="102">
        <v>40601</v>
      </c>
      <c r="E14" s="102">
        <v>1172</v>
      </c>
      <c r="F14" s="103">
        <f t="shared" ref="F14:F17" si="3">E14/D14*100</f>
        <v>2.8866284081672866</v>
      </c>
      <c r="G14" s="102">
        <v>43263</v>
      </c>
      <c r="H14" s="102">
        <v>1255</v>
      </c>
      <c r="I14" s="103">
        <f t="shared" si="0"/>
        <v>2.9008621685967224</v>
      </c>
      <c r="J14" s="102">
        <v>54851</v>
      </c>
      <c r="K14" s="102">
        <v>662</v>
      </c>
      <c r="L14" s="103">
        <f t="shared" ref="L14:L16" si="4">K14/J14*100</f>
        <v>1.2069059816594045</v>
      </c>
      <c r="N14" s="15"/>
      <c r="O14" s="27"/>
      <c r="T14" s="15"/>
      <c r="U14" s="15"/>
    </row>
    <row r="15" spans="2:21" ht="15.95" customHeight="1" x14ac:dyDescent="0.25">
      <c r="B15" s="111" t="s">
        <v>317</v>
      </c>
      <c r="C15" s="66" t="s">
        <v>429</v>
      </c>
      <c r="D15" s="102">
        <v>2188232</v>
      </c>
      <c r="E15" s="102">
        <v>21071</v>
      </c>
      <c r="F15" s="103">
        <f>E15/D15*100</f>
        <v>0.9629234925729997</v>
      </c>
      <c r="G15" s="102">
        <v>2270434</v>
      </c>
      <c r="H15" s="102">
        <v>22194</v>
      </c>
      <c r="I15" s="103">
        <f t="shared" si="0"/>
        <v>0.97752235916128816</v>
      </c>
      <c r="J15" s="102">
        <v>2200814</v>
      </c>
      <c r="K15" s="102">
        <v>19548</v>
      </c>
      <c r="L15" s="103">
        <f t="shared" si="4"/>
        <v>0.88821681432415467</v>
      </c>
      <c r="N15" s="15"/>
      <c r="O15" s="27"/>
      <c r="P15" s="15"/>
      <c r="Q15" s="15"/>
      <c r="R15" s="15"/>
      <c r="T15" s="15"/>
      <c r="U15" s="15"/>
    </row>
    <row r="16" spans="2:21" ht="15.95" customHeight="1" x14ac:dyDescent="0.25">
      <c r="B16" s="111" t="s">
        <v>318</v>
      </c>
      <c r="C16" s="66" t="s">
        <v>430</v>
      </c>
      <c r="D16" s="102">
        <v>263064</v>
      </c>
      <c r="E16" s="102">
        <v>2563</v>
      </c>
      <c r="F16" s="103">
        <f t="shared" si="3"/>
        <v>0.97428762582489437</v>
      </c>
      <c r="G16" s="102">
        <v>411127</v>
      </c>
      <c r="H16" s="102">
        <v>5342</v>
      </c>
      <c r="I16" s="103">
        <f t="shared" si="0"/>
        <v>1.29935518708331</v>
      </c>
      <c r="J16" s="102">
        <v>685099</v>
      </c>
      <c r="K16" s="102">
        <v>7997</v>
      </c>
      <c r="L16" s="103">
        <f t="shared" si="4"/>
        <v>1.1672765541914381</v>
      </c>
      <c r="N16" s="15"/>
      <c r="O16" s="27"/>
      <c r="Q16" s="15"/>
      <c r="T16" s="15"/>
      <c r="U16" s="15"/>
    </row>
    <row r="17" spans="2:21" s="25" customFormat="1" ht="20.25" customHeight="1" x14ac:dyDescent="0.25">
      <c r="B17" s="363" t="s">
        <v>432</v>
      </c>
      <c r="C17" s="363"/>
      <c r="D17" s="105">
        <f>SUM(D13:D16)</f>
        <v>3919979</v>
      </c>
      <c r="E17" s="105">
        <f>SUM(E13:E16)</f>
        <v>49681</v>
      </c>
      <c r="F17" s="174">
        <f t="shared" si="3"/>
        <v>1.2673792385112266</v>
      </c>
      <c r="G17" s="105">
        <f>SUM(G13:G16)</f>
        <v>4404915</v>
      </c>
      <c r="H17" s="105">
        <f>SUM(H13:H16)</f>
        <v>72691</v>
      </c>
      <c r="I17" s="174">
        <f t="shared" si="0"/>
        <v>1.6502248056999964</v>
      </c>
      <c r="J17" s="105">
        <f>SUM(J13:J16)</f>
        <v>4754011</v>
      </c>
      <c r="K17" s="105">
        <f>SUM(K13:K16)</f>
        <v>66458</v>
      </c>
      <c r="L17" s="174">
        <f>K17/J17*100</f>
        <v>1.3979353434394663</v>
      </c>
      <c r="N17" s="15"/>
      <c r="O17" s="27"/>
      <c r="Q17" s="59"/>
      <c r="R17" s="59"/>
      <c r="T17" s="59"/>
      <c r="U17" s="59"/>
    </row>
    <row r="18" spans="2:21" ht="21" customHeight="1" x14ac:dyDescent="0.25">
      <c r="B18" s="363" t="s">
        <v>374</v>
      </c>
      <c r="C18" s="363"/>
      <c r="D18" s="105">
        <f>D12+D17</f>
        <v>30394187</v>
      </c>
      <c r="E18" s="105">
        <f>E12+E17</f>
        <v>1202060</v>
      </c>
      <c r="F18" s="174">
        <f>E18/D18*100</f>
        <v>3.9549009815594012</v>
      </c>
      <c r="G18" s="105">
        <f>G12+G17</f>
        <v>32021250</v>
      </c>
      <c r="H18" s="105">
        <f>H12+H17</f>
        <v>1120634</v>
      </c>
      <c r="I18" s="174">
        <f t="shared" si="0"/>
        <v>3.4996572588515442</v>
      </c>
      <c r="J18" s="105">
        <f>J12+J17</f>
        <v>34096088</v>
      </c>
      <c r="K18" s="105">
        <f>K12+K17</f>
        <v>1045616</v>
      </c>
      <c r="L18" s="174">
        <f>K18/J18*100</f>
        <v>3.0666743938483498</v>
      </c>
      <c r="N18" s="15"/>
      <c r="O18" s="27"/>
      <c r="Q18" s="15"/>
      <c r="R18" s="15"/>
      <c r="T18" s="15"/>
      <c r="U18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U21"/>
  <sheetViews>
    <sheetView workbookViewId="0">
      <selection activeCell="H23" sqref="H23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27" bestFit="1" customWidth="1"/>
    <col min="16" max="16" width="12.85546875" style="27" customWidth="1"/>
    <col min="17" max="17" width="10.7109375" bestFit="1" customWidth="1"/>
    <col min="18" max="18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6"/>
      <c r="L3" s="175" t="s">
        <v>327</v>
      </c>
    </row>
    <row r="4" spans="2:21" ht="24.95" customHeight="1" thickTop="1" x14ac:dyDescent="0.25">
      <c r="B4" s="372" t="s">
        <v>615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2:21" ht="15.75" x14ac:dyDescent="0.25">
      <c r="B5" s="368" t="s">
        <v>127</v>
      </c>
      <c r="C5" s="370" t="s">
        <v>82</v>
      </c>
      <c r="D5" s="378" t="s">
        <v>593</v>
      </c>
      <c r="E5" s="378"/>
      <c r="F5" s="378"/>
      <c r="G5" s="370" t="s">
        <v>664</v>
      </c>
      <c r="H5" s="370"/>
      <c r="I5" s="370"/>
      <c r="J5" s="370" t="s">
        <v>796</v>
      </c>
      <c r="K5" s="370"/>
      <c r="L5" s="370"/>
    </row>
    <row r="6" spans="2:21" ht="15.75" x14ac:dyDescent="0.25">
      <c r="B6" s="368"/>
      <c r="C6" s="370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20.100000000000001" customHeight="1" x14ac:dyDescent="0.25">
      <c r="B8" s="111" t="s">
        <v>311</v>
      </c>
      <c r="C8" s="66" t="s">
        <v>377</v>
      </c>
      <c r="D8" s="102">
        <v>24029210</v>
      </c>
      <c r="E8" s="102">
        <v>166312</v>
      </c>
      <c r="F8" s="103">
        <f>E8/D8*100</f>
        <v>0.69212429372417983</v>
      </c>
      <c r="G8" s="102">
        <v>25235277</v>
      </c>
      <c r="H8" s="102">
        <v>174910</v>
      </c>
      <c r="I8" s="103">
        <f>H8/G8*100</f>
        <v>0.6931170202728506</v>
      </c>
      <c r="J8" s="102">
        <v>27024199</v>
      </c>
      <c r="K8" s="102">
        <v>205884</v>
      </c>
      <c r="L8" s="103">
        <f>K8/J8*100</f>
        <v>0.76185051775262602</v>
      </c>
      <c r="M8" s="15"/>
      <c r="N8" s="26"/>
      <c r="O8" s="26"/>
      <c r="P8" s="26"/>
      <c r="Q8" s="26"/>
    </row>
    <row r="9" spans="2:21" ht="20.100000000000001" customHeight="1" x14ac:dyDescent="0.25">
      <c r="B9" s="111" t="s">
        <v>312</v>
      </c>
      <c r="C9" s="66" t="s">
        <v>378</v>
      </c>
      <c r="D9" s="102">
        <v>1387627</v>
      </c>
      <c r="E9" s="102">
        <v>160138</v>
      </c>
      <c r="F9" s="103">
        <f t="shared" ref="F9:F16" si="0">E9/D9*100</f>
        <v>11.540421165053722</v>
      </c>
      <c r="G9" s="102">
        <v>1550660</v>
      </c>
      <c r="H9" s="102">
        <v>176699</v>
      </c>
      <c r="I9" s="103">
        <f t="shared" ref="I9:I16" si="1">H9/G9*100</f>
        <v>11.395083383849459</v>
      </c>
      <c r="J9" s="102">
        <v>1606919</v>
      </c>
      <c r="K9" s="102">
        <v>175898</v>
      </c>
      <c r="L9" s="103">
        <f t="shared" ref="L9:L16" si="2">K9/J9*100</f>
        <v>10.946289140896337</v>
      </c>
      <c r="M9" s="15"/>
      <c r="N9" s="26"/>
      <c r="O9" s="26"/>
      <c r="P9" s="26"/>
      <c r="Q9" s="26"/>
      <c r="R9" s="15"/>
    </row>
    <row r="10" spans="2:21" ht="20.100000000000001" customHeight="1" x14ac:dyDescent="0.25">
      <c r="B10" s="111" t="s">
        <v>313</v>
      </c>
      <c r="C10" s="66" t="s">
        <v>379</v>
      </c>
      <c r="D10" s="102">
        <v>1057371</v>
      </c>
      <c r="E10" s="102">
        <v>825929</v>
      </c>
      <c r="F10" s="103">
        <f t="shared" si="0"/>
        <v>78.111561599476445</v>
      </c>
      <c r="G10" s="102">
        <v>830398</v>
      </c>
      <c r="H10" s="102">
        <v>696334</v>
      </c>
      <c r="I10" s="103">
        <f t="shared" si="1"/>
        <v>83.855452445694709</v>
      </c>
      <c r="J10" s="102">
        <v>710959</v>
      </c>
      <c r="K10" s="102">
        <v>597376</v>
      </c>
      <c r="L10" s="103">
        <f t="shared" si="2"/>
        <v>84.023973253028657</v>
      </c>
      <c r="M10" s="15"/>
      <c r="N10" s="26"/>
      <c r="O10" s="26"/>
      <c r="P10" s="26"/>
      <c r="Q10" s="26"/>
      <c r="R10" s="15"/>
      <c r="T10" s="15"/>
      <c r="U10" s="15"/>
    </row>
    <row r="11" spans="2:21" ht="20.100000000000001" customHeight="1" x14ac:dyDescent="0.25">
      <c r="B11" s="363" t="s">
        <v>431</v>
      </c>
      <c r="C11" s="363"/>
      <c r="D11" s="105">
        <f>SUM(D8:D10)</f>
        <v>26474208</v>
      </c>
      <c r="E11" s="105">
        <f>SUM(E8:E10)</f>
        <v>1152379</v>
      </c>
      <c r="F11" s="174">
        <f t="shared" si="0"/>
        <v>4.3528365418901291</v>
      </c>
      <c r="G11" s="105">
        <f>SUM(G8:G10)</f>
        <v>27616335</v>
      </c>
      <c r="H11" s="105">
        <f>SUM(H8:H10)</f>
        <v>1047943</v>
      </c>
      <c r="I11" s="174">
        <f t="shared" si="1"/>
        <v>3.7946490727317728</v>
      </c>
      <c r="J11" s="105">
        <f>SUM(J8:J10)</f>
        <v>29342077</v>
      </c>
      <c r="K11" s="105">
        <f>SUM(K8:K10)</f>
        <v>979158</v>
      </c>
      <c r="L11" s="174">
        <f t="shared" si="2"/>
        <v>3.337043931825276</v>
      </c>
      <c r="M11" s="15"/>
      <c r="N11" s="26"/>
      <c r="O11" s="26"/>
      <c r="P11" s="26"/>
      <c r="Q11" s="26"/>
      <c r="R11" s="15"/>
      <c r="T11" s="15"/>
      <c r="U11" s="15"/>
    </row>
    <row r="12" spans="2:21" ht="20.100000000000001" customHeight="1" x14ac:dyDescent="0.25">
      <c r="B12" s="111" t="s">
        <v>314</v>
      </c>
      <c r="C12" s="66" t="s">
        <v>377</v>
      </c>
      <c r="D12" s="102">
        <v>3603792</v>
      </c>
      <c r="E12" s="102">
        <v>20660</v>
      </c>
      <c r="F12" s="103">
        <f t="shared" si="0"/>
        <v>0.57328502865870179</v>
      </c>
      <c r="G12" s="102">
        <v>4035724</v>
      </c>
      <c r="H12" s="102">
        <v>26448</v>
      </c>
      <c r="I12" s="103">
        <f>H12/G12*100</f>
        <v>0.65534709509371802</v>
      </c>
      <c r="J12" s="102">
        <v>4436310</v>
      </c>
      <c r="K12" s="102">
        <v>28350</v>
      </c>
      <c r="L12" s="103">
        <f>K12/J12*100</f>
        <v>0.63904461140001489</v>
      </c>
      <c r="M12" s="15"/>
      <c r="N12" s="26"/>
      <c r="O12" s="26"/>
      <c r="P12" s="26"/>
      <c r="Q12" s="26"/>
      <c r="R12" s="15"/>
      <c r="T12" s="15"/>
      <c r="U12" s="15"/>
    </row>
    <row r="13" spans="2:21" ht="20.100000000000001" customHeight="1" x14ac:dyDescent="0.25">
      <c r="B13" s="111" t="s">
        <v>315</v>
      </c>
      <c r="C13" s="66" t="s">
        <v>378</v>
      </c>
      <c r="D13" s="102">
        <v>309101</v>
      </c>
      <c r="E13" s="102">
        <v>25536</v>
      </c>
      <c r="F13" s="103">
        <f t="shared" si="0"/>
        <v>8.2613773491512479</v>
      </c>
      <c r="G13" s="102">
        <v>358721</v>
      </c>
      <c r="H13" s="102">
        <v>38984</v>
      </c>
      <c r="I13" s="103">
        <f t="shared" si="1"/>
        <v>10.867498696758762</v>
      </c>
      <c r="J13" s="102">
        <v>314227</v>
      </c>
      <c r="K13" s="153">
        <v>35750</v>
      </c>
      <c r="L13" s="103">
        <f t="shared" si="2"/>
        <v>11.377125453891614</v>
      </c>
      <c r="M13" s="15"/>
      <c r="N13" s="26"/>
      <c r="O13" s="26"/>
      <c r="P13" s="26"/>
      <c r="Q13" s="26"/>
      <c r="R13" s="15"/>
      <c r="T13" s="15"/>
      <c r="U13" s="15"/>
    </row>
    <row r="14" spans="2:21" ht="20.100000000000001" customHeight="1" x14ac:dyDescent="0.25">
      <c r="B14" s="111" t="s">
        <v>316</v>
      </c>
      <c r="C14" s="66" t="s">
        <v>379</v>
      </c>
      <c r="D14" s="102">
        <v>7086</v>
      </c>
      <c r="E14" s="102">
        <v>3485</v>
      </c>
      <c r="F14" s="103">
        <f t="shared" si="0"/>
        <v>49.181484617555746</v>
      </c>
      <c r="G14" s="102">
        <v>10470</v>
      </c>
      <c r="H14" s="102">
        <v>7259</v>
      </c>
      <c r="I14" s="103">
        <f t="shared" si="1"/>
        <v>69.331423113658076</v>
      </c>
      <c r="J14" s="102">
        <v>3474</v>
      </c>
      <c r="K14" s="102">
        <v>2358</v>
      </c>
      <c r="L14" s="103">
        <f>K14/J14*100</f>
        <v>67.875647668393782</v>
      </c>
      <c r="M14" s="15"/>
      <c r="N14" s="26"/>
      <c r="O14" s="26"/>
      <c r="P14" s="26"/>
      <c r="Q14" s="26"/>
      <c r="R14" s="15"/>
      <c r="T14" s="15"/>
      <c r="U14" s="15"/>
    </row>
    <row r="15" spans="2:21" ht="20.100000000000001" customHeight="1" x14ac:dyDescent="0.25">
      <c r="B15" s="363" t="s">
        <v>432</v>
      </c>
      <c r="C15" s="363"/>
      <c r="D15" s="105">
        <f>SUM(D12:D14)</f>
        <v>3919979</v>
      </c>
      <c r="E15" s="105">
        <f t="shared" ref="E15" si="3">SUM(E12:E14)</f>
        <v>49681</v>
      </c>
      <c r="F15" s="174">
        <f t="shared" si="0"/>
        <v>1.2673792385112266</v>
      </c>
      <c r="G15" s="105">
        <f>SUM(G12:G14)</f>
        <v>4404915</v>
      </c>
      <c r="H15" s="105">
        <f t="shared" ref="H15" si="4">SUM(H12:H14)</f>
        <v>72691</v>
      </c>
      <c r="I15" s="174">
        <f t="shared" si="1"/>
        <v>1.6502248056999964</v>
      </c>
      <c r="J15" s="105">
        <f>SUM(J12:J14)</f>
        <v>4754011</v>
      </c>
      <c r="K15" s="105">
        <f>SUM(K12:K14)</f>
        <v>66458</v>
      </c>
      <c r="L15" s="174">
        <f t="shared" si="2"/>
        <v>1.3979353434394663</v>
      </c>
      <c r="M15" s="15"/>
      <c r="N15" s="26"/>
      <c r="O15" s="26"/>
      <c r="P15" s="26"/>
      <c r="Q15" s="26"/>
      <c r="R15" s="15"/>
      <c r="T15" s="15"/>
      <c r="U15" s="15"/>
    </row>
    <row r="16" spans="2:21" ht="21" customHeight="1" x14ac:dyDescent="0.25">
      <c r="B16" s="363" t="s">
        <v>374</v>
      </c>
      <c r="C16" s="363"/>
      <c r="D16" s="146">
        <f>D11+D15</f>
        <v>30394187</v>
      </c>
      <c r="E16" s="146">
        <f>E11+E15</f>
        <v>1202060</v>
      </c>
      <c r="F16" s="174">
        <f t="shared" si="0"/>
        <v>3.9549009815594012</v>
      </c>
      <c r="G16" s="146">
        <f>G11+G15</f>
        <v>32021250</v>
      </c>
      <c r="H16" s="146">
        <f>H11+H15</f>
        <v>1120634</v>
      </c>
      <c r="I16" s="174">
        <f t="shared" si="1"/>
        <v>3.4996572588515442</v>
      </c>
      <c r="J16" s="146">
        <f>J11+J15</f>
        <v>34096088</v>
      </c>
      <c r="K16" s="146">
        <f>K11+K15</f>
        <v>1045616</v>
      </c>
      <c r="L16" s="174">
        <f t="shared" si="2"/>
        <v>3.0666743938483498</v>
      </c>
      <c r="M16" s="15"/>
      <c r="N16" s="26"/>
      <c r="O16" s="26"/>
      <c r="P16" s="26"/>
      <c r="Q16" s="26"/>
      <c r="R16" s="15"/>
      <c r="T16" s="15"/>
      <c r="U16" s="15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K19" s="15"/>
    </row>
    <row r="20" spans="4:14" x14ac:dyDescent="0.25">
      <c r="D20" s="15"/>
      <c r="G20" s="15"/>
      <c r="H20" s="15"/>
      <c r="I20" s="15"/>
      <c r="J20" s="15"/>
      <c r="K20" s="15"/>
      <c r="L20" s="15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Q21"/>
  <sheetViews>
    <sheetView workbookViewId="0">
      <selection activeCell="M15" sqref="M15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7109375" bestFit="1" customWidth="1"/>
    <col min="15" max="15" width="10.140625" bestFit="1" customWidth="1"/>
    <col min="17" max="17" width="10.140625" bestFit="1" customWidth="1"/>
  </cols>
  <sheetData>
    <row r="3" spans="2:17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5" t="s">
        <v>327</v>
      </c>
    </row>
    <row r="4" spans="2:17" ht="24.95" customHeight="1" thickTop="1" x14ac:dyDescent="0.25">
      <c r="B4" s="372" t="s">
        <v>616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7" ht="15.75" x14ac:dyDescent="0.25">
      <c r="B5" s="368" t="s">
        <v>127</v>
      </c>
      <c r="C5" s="370" t="s">
        <v>65</v>
      </c>
      <c r="D5" s="370" t="s">
        <v>593</v>
      </c>
      <c r="E5" s="370"/>
      <c r="F5" s="370" t="s">
        <v>664</v>
      </c>
      <c r="G5" s="370"/>
      <c r="H5" s="370" t="s">
        <v>796</v>
      </c>
      <c r="I5" s="370"/>
      <c r="J5" s="370" t="s">
        <v>1</v>
      </c>
      <c r="K5" s="370"/>
    </row>
    <row r="6" spans="2:17" ht="15.75" customHeight="1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31" t="s">
        <v>410</v>
      </c>
      <c r="K6" s="131" t="s">
        <v>411</v>
      </c>
    </row>
    <row r="7" spans="2:17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7">
        <v>10</v>
      </c>
    </row>
    <row r="8" spans="2:17" ht="15.75" x14ac:dyDescent="0.25">
      <c r="B8" s="111" t="s">
        <v>311</v>
      </c>
      <c r="C8" s="101" t="s">
        <v>66</v>
      </c>
      <c r="D8" s="102">
        <v>223252</v>
      </c>
      <c r="E8" s="103">
        <f>D8/D$15*100</f>
        <v>1.4049115898472715</v>
      </c>
      <c r="F8" s="102">
        <v>244803</v>
      </c>
      <c r="G8" s="103">
        <f>F8/F$15*100</f>
        <v>1.4824858973292994</v>
      </c>
      <c r="H8" s="162">
        <v>318550</v>
      </c>
      <c r="I8" s="103">
        <f>H8/H$15*100</f>
        <v>1.8227807365579149</v>
      </c>
      <c r="J8" s="104">
        <f>F8/D8*100</f>
        <v>109.65321699245696</v>
      </c>
      <c r="K8" s="104">
        <f>H8/F8*100</f>
        <v>130.12503931732863</v>
      </c>
      <c r="L8" s="15"/>
      <c r="M8" s="15"/>
      <c r="N8" s="26"/>
      <c r="O8" s="15"/>
      <c r="Q8" s="15"/>
    </row>
    <row r="9" spans="2:17" ht="16.5" customHeight="1" x14ac:dyDescent="0.25">
      <c r="B9" s="111" t="s">
        <v>312</v>
      </c>
      <c r="C9" s="101" t="s">
        <v>67</v>
      </c>
      <c r="D9" s="102">
        <v>406525</v>
      </c>
      <c r="E9" s="103">
        <f t="shared" ref="E9:E14" si="0">D9/D$15*100</f>
        <v>2.5582377047581302</v>
      </c>
      <c r="F9" s="102">
        <v>452504</v>
      </c>
      <c r="G9" s="103">
        <f t="shared" ref="G9:G14" si="1">F9/F$15*100</f>
        <v>2.7402883072719582</v>
      </c>
      <c r="H9" s="162">
        <v>419948</v>
      </c>
      <c r="I9" s="103">
        <f t="shared" ref="I9:I14" si="2">H9/H$15*100</f>
        <v>2.402992072691958</v>
      </c>
      <c r="J9" s="104">
        <f t="shared" ref="J9:J15" si="3">F9/D9*100</f>
        <v>111.31025152204661</v>
      </c>
      <c r="K9" s="104">
        <f t="shared" ref="K9:K14" si="4">H9/F9*100</f>
        <v>92.805367466364942</v>
      </c>
      <c r="L9" s="15"/>
      <c r="M9" s="15"/>
      <c r="N9" s="26"/>
      <c r="O9" s="15"/>
      <c r="Q9" s="15"/>
    </row>
    <row r="10" spans="2:17" ht="16.5" customHeight="1" x14ac:dyDescent="0.25">
      <c r="B10" s="111" t="s">
        <v>433</v>
      </c>
      <c r="C10" s="101" t="s">
        <v>434</v>
      </c>
      <c r="D10" s="102">
        <v>6616261</v>
      </c>
      <c r="E10" s="103">
        <f t="shared" si="0"/>
        <v>41.635737912110528</v>
      </c>
      <c r="F10" s="102">
        <v>7028386</v>
      </c>
      <c r="G10" s="103">
        <f t="shared" si="1"/>
        <v>42.562726461631122</v>
      </c>
      <c r="H10" s="162">
        <v>7537881</v>
      </c>
      <c r="I10" s="103">
        <f t="shared" si="2"/>
        <v>43.132645679692075</v>
      </c>
      <c r="J10" s="104">
        <f t="shared" si="3"/>
        <v>106.22897131778811</v>
      </c>
      <c r="K10" s="104">
        <f t="shared" si="4"/>
        <v>107.24910384830883</v>
      </c>
      <c r="L10" s="15"/>
      <c r="M10" s="15"/>
      <c r="N10" s="26"/>
      <c r="O10" s="15"/>
      <c r="Q10" s="15"/>
    </row>
    <row r="11" spans="2:17" ht="15.75" x14ac:dyDescent="0.25">
      <c r="B11" s="111" t="s">
        <v>314</v>
      </c>
      <c r="C11" s="101" t="s">
        <v>69</v>
      </c>
      <c r="D11" s="102">
        <v>917784</v>
      </c>
      <c r="E11" s="103">
        <f t="shared" si="0"/>
        <v>5.7755602573611355</v>
      </c>
      <c r="F11" s="102">
        <v>660333</v>
      </c>
      <c r="G11" s="103">
        <f t="shared" si="1"/>
        <v>3.9988658637400207</v>
      </c>
      <c r="H11" s="162">
        <v>351193</v>
      </c>
      <c r="I11" s="103">
        <f t="shared" si="2"/>
        <v>2.009567839315598</v>
      </c>
      <c r="J11" s="104">
        <f t="shared" si="3"/>
        <v>71.948628435448867</v>
      </c>
      <c r="K11" s="104">
        <f t="shared" si="4"/>
        <v>53.184226746202292</v>
      </c>
      <c r="L11" s="15"/>
      <c r="M11" s="15"/>
      <c r="N11" s="26"/>
      <c r="O11" s="26"/>
      <c r="Q11" s="15"/>
    </row>
    <row r="12" spans="2:17" ht="15.75" x14ac:dyDescent="0.25">
      <c r="B12" s="111" t="s">
        <v>315</v>
      </c>
      <c r="C12" s="101" t="s">
        <v>435</v>
      </c>
      <c r="D12" s="102">
        <v>91038</v>
      </c>
      <c r="E12" s="103">
        <f t="shared" si="0"/>
        <v>0.57289673246607387</v>
      </c>
      <c r="F12" s="102">
        <v>86148</v>
      </c>
      <c r="G12" s="103">
        <f t="shared" si="1"/>
        <v>0.52169783492491706</v>
      </c>
      <c r="H12" s="162">
        <v>116365</v>
      </c>
      <c r="I12" s="103">
        <f t="shared" si="2"/>
        <v>0.6658542784792395</v>
      </c>
      <c r="J12" s="104">
        <f t="shared" si="3"/>
        <v>94.628616621630528</v>
      </c>
      <c r="K12" s="104">
        <f t="shared" si="4"/>
        <v>135.07568370710871</v>
      </c>
      <c r="L12" s="15"/>
      <c r="M12" s="15"/>
      <c r="N12" s="26"/>
      <c r="O12" s="15"/>
      <c r="Q12" s="15"/>
    </row>
    <row r="13" spans="2:17" ht="15.75" x14ac:dyDescent="0.25">
      <c r="B13" s="111" t="s">
        <v>316</v>
      </c>
      <c r="C13" s="101" t="s">
        <v>141</v>
      </c>
      <c r="D13" s="102">
        <v>7613327</v>
      </c>
      <c r="E13" s="103">
        <f t="shared" si="0"/>
        <v>47.910215091453416</v>
      </c>
      <c r="F13" s="102">
        <v>8022374</v>
      </c>
      <c r="G13" s="103">
        <f t="shared" si="1"/>
        <v>48.58215102797449</v>
      </c>
      <c r="H13" s="162">
        <v>8713279</v>
      </c>
      <c r="I13" s="103">
        <f t="shared" si="2"/>
        <v>49.858411908506078</v>
      </c>
      <c r="J13" s="104">
        <f t="shared" si="3"/>
        <v>105.37277592306229</v>
      </c>
      <c r="K13" s="104">
        <f t="shared" si="4"/>
        <v>108.61222625621791</v>
      </c>
      <c r="L13" s="15"/>
      <c r="M13" s="15"/>
      <c r="N13" s="26"/>
      <c r="O13" s="15"/>
      <c r="Q13" s="15"/>
    </row>
    <row r="14" spans="2:17" ht="15.75" x14ac:dyDescent="0.25">
      <c r="B14" s="111" t="s">
        <v>317</v>
      </c>
      <c r="C14" s="101" t="s">
        <v>71</v>
      </c>
      <c r="D14" s="102">
        <v>22635</v>
      </c>
      <c r="E14" s="103">
        <f t="shared" si="0"/>
        <v>0.14244071200344449</v>
      </c>
      <c r="F14" s="102">
        <v>18459</v>
      </c>
      <c r="G14" s="103">
        <f t="shared" si="1"/>
        <v>0.11178460712818689</v>
      </c>
      <c r="H14" s="162">
        <v>18830</v>
      </c>
      <c r="I14" s="103">
        <f t="shared" si="2"/>
        <v>0.10774748475713557</v>
      </c>
      <c r="J14" s="104">
        <f t="shared" si="3"/>
        <v>81.550695825049701</v>
      </c>
      <c r="K14" s="104">
        <f t="shared" si="4"/>
        <v>102.00985968904057</v>
      </c>
      <c r="L14" s="15"/>
      <c r="M14" s="15"/>
      <c r="N14" s="26"/>
      <c r="O14" s="15"/>
      <c r="Q14" s="15"/>
    </row>
    <row r="15" spans="2:17" ht="15.75" x14ac:dyDescent="0.25">
      <c r="B15" s="370" t="s">
        <v>18</v>
      </c>
      <c r="C15" s="370"/>
      <c r="D15" s="105">
        <f t="shared" ref="D15:I15" si="5">SUM(D8:D14)</f>
        <v>15890822</v>
      </c>
      <c r="E15" s="106">
        <f t="shared" si="5"/>
        <v>100.00000000000001</v>
      </c>
      <c r="F15" s="105">
        <f t="shared" si="5"/>
        <v>16513007</v>
      </c>
      <c r="G15" s="106">
        <f t="shared" si="5"/>
        <v>100</v>
      </c>
      <c r="H15" s="105">
        <f t="shared" si="5"/>
        <v>17476046</v>
      </c>
      <c r="I15" s="106">
        <f t="shared" si="5"/>
        <v>100</v>
      </c>
      <c r="J15" s="106">
        <f t="shared" si="3"/>
        <v>103.91537328905956</v>
      </c>
      <c r="K15" s="106">
        <f>H15/F15*100</f>
        <v>105.83200261466612</v>
      </c>
      <c r="L15" s="15"/>
      <c r="M15" s="15"/>
      <c r="N15" s="26"/>
      <c r="O15" s="26"/>
      <c r="Q15" s="15"/>
    </row>
    <row r="16" spans="2:17" x14ac:dyDescent="0.25">
      <c r="M16" s="15"/>
      <c r="N16" s="15"/>
    </row>
    <row r="17" spans="6:13" ht="15.75" x14ac:dyDescent="0.25">
      <c r="F17" s="15"/>
      <c r="H17" s="15"/>
      <c r="I17" s="15"/>
      <c r="J17" s="349"/>
      <c r="M17" s="26"/>
    </row>
    <row r="19" spans="6:13" x14ac:dyDescent="0.25">
      <c r="H19" s="15"/>
      <c r="I19" s="15"/>
    </row>
    <row r="20" spans="6:13" x14ac:dyDescent="0.25">
      <c r="H20" s="26"/>
      <c r="J20" s="15"/>
    </row>
    <row r="21" spans="6:13" x14ac:dyDescent="0.2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20"/>
  <sheetViews>
    <sheetView workbookViewId="0">
      <selection activeCell="F20" sqref="F20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78"/>
      <c r="D3" s="81"/>
      <c r="E3" s="81"/>
      <c r="F3" s="81"/>
      <c r="G3" s="81"/>
      <c r="H3" s="81"/>
      <c r="I3" s="81"/>
      <c r="J3" s="81"/>
      <c r="K3" s="81"/>
      <c r="L3" s="175" t="s">
        <v>331</v>
      </c>
    </row>
    <row r="4" spans="2:16" ht="24.95" customHeight="1" thickTop="1" x14ac:dyDescent="0.25">
      <c r="B4" s="372" t="s">
        <v>617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2:16" ht="15.95" customHeight="1" x14ac:dyDescent="0.25">
      <c r="B5" s="368" t="s">
        <v>127</v>
      </c>
      <c r="C5" s="370" t="s">
        <v>65</v>
      </c>
      <c r="D5" s="370" t="s">
        <v>664</v>
      </c>
      <c r="E5" s="370"/>
      <c r="F5" s="370"/>
      <c r="G5" s="370" t="s">
        <v>796</v>
      </c>
      <c r="H5" s="370"/>
      <c r="I5" s="370"/>
      <c r="J5" s="370" t="s">
        <v>1</v>
      </c>
      <c r="K5" s="370"/>
      <c r="L5" s="370"/>
    </row>
    <row r="6" spans="2:16" ht="15.95" customHeight="1" x14ac:dyDescent="0.25">
      <c r="B6" s="368"/>
      <c r="C6" s="370"/>
      <c r="D6" s="97" t="s">
        <v>142</v>
      </c>
      <c r="E6" s="97" t="s">
        <v>144</v>
      </c>
      <c r="F6" s="370" t="s">
        <v>254</v>
      </c>
      <c r="G6" s="97" t="s">
        <v>142</v>
      </c>
      <c r="H6" s="97" t="s">
        <v>144</v>
      </c>
      <c r="I6" s="370" t="s">
        <v>254</v>
      </c>
      <c r="J6" s="381" t="s">
        <v>436</v>
      </c>
      <c r="K6" s="381" t="s">
        <v>413</v>
      </c>
      <c r="L6" s="381" t="s">
        <v>437</v>
      </c>
    </row>
    <row r="7" spans="2:16" ht="15.95" customHeight="1" x14ac:dyDescent="0.25">
      <c r="B7" s="368"/>
      <c r="C7" s="370"/>
      <c r="D7" s="97" t="s">
        <v>143</v>
      </c>
      <c r="E7" s="97" t="s">
        <v>145</v>
      </c>
      <c r="F7" s="370"/>
      <c r="G7" s="97" t="s">
        <v>143</v>
      </c>
      <c r="H7" s="97" t="s">
        <v>145</v>
      </c>
      <c r="I7" s="370"/>
      <c r="J7" s="381"/>
      <c r="K7" s="381"/>
      <c r="L7" s="381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311</v>
      </c>
      <c r="C9" s="101" t="s">
        <v>66</v>
      </c>
      <c r="D9" s="102">
        <v>5388</v>
      </c>
      <c r="E9" s="102">
        <v>239362</v>
      </c>
      <c r="F9" s="102">
        <v>53</v>
      </c>
      <c r="G9" s="102">
        <v>2476</v>
      </c>
      <c r="H9" s="102">
        <v>316072</v>
      </c>
      <c r="I9" s="102">
        <v>2</v>
      </c>
      <c r="J9" s="107">
        <f>G9/D9*100</f>
        <v>45.953971789161095</v>
      </c>
      <c r="K9" s="107">
        <f>H9/E9*100</f>
        <v>132.04769345175927</v>
      </c>
      <c r="L9" s="107">
        <f>I9/F9*100</f>
        <v>3.7735849056603774</v>
      </c>
      <c r="N9" s="15"/>
      <c r="O9" s="15"/>
    </row>
    <row r="10" spans="2:16" ht="15.95" customHeight="1" x14ac:dyDescent="0.25">
      <c r="B10" s="111" t="s">
        <v>312</v>
      </c>
      <c r="C10" s="101" t="s">
        <v>67</v>
      </c>
      <c r="D10" s="102">
        <v>83815</v>
      </c>
      <c r="E10" s="102">
        <v>365781</v>
      </c>
      <c r="F10" s="102">
        <v>2908</v>
      </c>
      <c r="G10" s="102">
        <v>96430</v>
      </c>
      <c r="H10" s="102">
        <v>321742</v>
      </c>
      <c r="I10" s="102">
        <v>1776</v>
      </c>
      <c r="J10" s="107">
        <f t="shared" ref="J10:J16" si="0">G10/D10*100</f>
        <v>115.0510051900018</v>
      </c>
      <c r="K10" s="107">
        <f t="shared" ref="K10:K16" si="1">H10/E10*100</f>
        <v>87.960282245387262</v>
      </c>
      <c r="L10" s="107">
        <f t="shared" ref="L10:L16" si="2">I10/F10*100</f>
        <v>61.072902338376892</v>
      </c>
      <c r="N10" s="15"/>
      <c r="O10" s="15"/>
      <c r="P10" s="15"/>
    </row>
    <row r="11" spans="2:16" ht="15.95" customHeight="1" x14ac:dyDescent="0.25">
      <c r="B11" s="111" t="s">
        <v>313</v>
      </c>
      <c r="C11" s="101" t="s">
        <v>146</v>
      </c>
      <c r="D11" s="102">
        <v>2541376</v>
      </c>
      <c r="E11" s="102">
        <v>4127079</v>
      </c>
      <c r="F11" s="102">
        <v>359931</v>
      </c>
      <c r="G11" s="102">
        <v>2863521</v>
      </c>
      <c r="H11" s="102">
        <v>4366660</v>
      </c>
      <c r="I11" s="102">
        <v>307700</v>
      </c>
      <c r="J11" s="107">
        <f t="shared" si="0"/>
        <v>112.67600701352339</v>
      </c>
      <c r="K11" s="107">
        <f t="shared" si="1"/>
        <v>105.80509847279396</v>
      </c>
      <c r="L11" s="107">
        <f t="shared" si="2"/>
        <v>85.488607538667139</v>
      </c>
      <c r="N11" s="15"/>
      <c r="O11" s="15"/>
      <c r="P11" s="15"/>
    </row>
    <row r="12" spans="2:16" ht="15.95" customHeight="1" x14ac:dyDescent="0.25">
      <c r="B12" s="111" t="s">
        <v>314</v>
      </c>
      <c r="C12" s="101" t="s">
        <v>69</v>
      </c>
      <c r="D12" s="102">
        <v>660331</v>
      </c>
      <c r="E12" s="102">
        <v>0</v>
      </c>
      <c r="F12" s="102">
        <v>2</v>
      </c>
      <c r="G12" s="102">
        <v>350250</v>
      </c>
      <c r="H12" s="102">
        <v>0</v>
      </c>
      <c r="I12" s="102">
        <v>943</v>
      </c>
      <c r="J12" s="107">
        <f t="shared" si="0"/>
        <v>53.041580661819602</v>
      </c>
      <c r="K12" s="107" t="s">
        <v>106</v>
      </c>
      <c r="L12" s="107">
        <f t="shared" si="2"/>
        <v>47150</v>
      </c>
      <c r="N12" s="15"/>
    </row>
    <row r="13" spans="2:16" ht="15.95" customHeight="1" x14ac:dyDescent="0.25">
      <c r="B13" s="111" t="s">
        <v>315</v>
      </c>
      <c r="C13" s="101" t="s">
        <v>147</v>
      </c>
      <c r="D13" s="102">
        <v>16614</v>
      </c>
      <c r="E13" s="102">
        <v>69479</v>
      </c>
      <c r="F13" s="102">
        <v>55</v>
      </c>
      <c r="G13" s="102">
        <v>17639</v>
      </c>
      <c r="H13" s="102">
        <v>98726</v>
      </c>
      <c r="I13" s="102">
        <v>0</v>
      </c>
      <c r="J13" s="107">
        <f t="shared" si="0"/>
        <v>106.16949560611533</v>
      </c>
      <c r="K13" s="107">
        <f t="shared" si="1"/>
        <v>142.09473366053052</v>
      </c>
      <c r="L13" s="107">
        <f t="shared" si="2"/>
        <v>0</v>
      </c>
      <c r="N13" s="15"/>
      <c r="O13" s="15"/>
    </row>
    <row r="14" spans="2:16" ht="15.95" customHeight="1" x14ac:dyDescent="0.25">
      <c r="B14" s="111" t="s">
        <v>316</v>
      </c>
      <c r="C14" s="101" t="s">
        <v>141</v>
      </c>
      <c r="D14" s="102">
        <v>389574</v>
      </c>
      <c r="E14" s="102">
        <v>7411302</v>
      </c>
      <c r="F14" s="162">
        <v>221498</v>
      </c>
      <c r="G14" s="102">
        <v>427813</v>
      </c>
      <c r="H14" s="102">
        <v>8099055</v>
      </c>
      <c r="I14" s="162">
        <v>186411</v>
      </c>
      <c r="J14" s="107">
        <f t="shared" si="0"/>
        <v>109.81559344309426</v>
      </c>
      <c r="K14" s="107">
        <f t="shared" si="1"/>
        <v>109.27978646666942</v>
      </c>
      <c r="L14" s="107">
        <f t="shared" si="2"/>
        <v>84.159224913994706</v>
      </c>
      <c r="N14" s="15"/>
      <c r="O14" s="15"/>
      <c r="P14" s="15"/>
    </row>
    <row r="15" spans="2:16" ht="15.95" customHeight="1" x14ac:dyDescent="0.25">
      <c r="B15" s="111" t="s">
        <v>317</v>
      </c>
      <c r="C15" s="101" t="s">
        <v>71</v>
      </c>
      <c r="D15" s="102">
        <v>5957</v>
      </c>
      <c r="E15" s="102">
        <v>11534</v>
      </c>
      <c r="F15" s="102">
        <v>968</v>
      </c>
      <c r="G15" s="102">
        <v>7450</v>
      </c>
      <c r="H15" s="102">
        <v>11160</v>
      </c>
      <c r="I15" s="102">
        <v>220</v>
      </c>
      <c r="J15" s="107">
        <f t="shared" si="0"/>
        <v>125.06295114990766</v>
      </c>
      <c r="K15" s="107">
        <f t="shared" si="1"/>
        <v>96.7574128663083</v>
      </c>
      <c r="L15" s="107">
        <f t="shared" si="2"/>
        <v>22.727272727272727</v>
      </c>
      <c r="N15" s="15"/>
      <c r="O15" s="15"/>
    </row>
    <row r="16" spans="2:16" ht="20.100000000000001" customHeight="1" x14ac:dyDescent="0.25">
      <c r="B16" s="370" t="s">
        <v>18</v>
      </c>
      <c r="C16" s="370"/>
      <c r="D16" s="105">
        <f>SUM(D9:D15)</f>
        <v>3703055</v>
      </c>
      <c r="E16" s="105">
        <f>SUM(E9:E15)</f>
        <v>12224537</v>
      </c>
      <c r="F16" s="105">
        <f>SUM(F9:F15)</f>
        <v>585415</v>
      </c>
      <c r="G16" s="105">
        <f>SUM(G9:G15)</f>
        <v>3765579</v>
      </c>
      <c r="H16" s="105">
        <f t="shared" ref="H16:I16" si="3">SUM(H9:H15)</f>
        <v>13213415</v>
      </c>
      <c r="I16" s="105">
        <f t="shared" si="3"/>
        <v>497052</v>
      </c>
      <c r="J16" s="121">
        <f t="shared" si="0"/>
        <v>101.68844373091947</v>
      </c>
      <c r="K16" s="121">
        <f t="shared" si="1"/>
        <v>108.0892879623989</v>
      </c>
      <c r="L16" s="121">
        <f t="shared" si="2"/>
        <v>84.905921440345736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  <row r="20" spans="3:12" x14ac:dyDescent="0.25">
      <c r="I20" s="15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U24"/>
  <sheetViews>
    <sheetView workbookViewId="0">
      <selection activeCell="N25" sqref="N25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1.85546875" style="47" bestFit="1" customWidth="1"/>
    <col min="15" max="15" width="12.5703125" customWidth="1"/>
    <col min="17" max="17" width="10.5703125" bestFit="1" customWidth="1"/>
    <col min="18" max="18" width="10.85546875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72" t="s">
        <v>618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2:21" ht="15.75" x14ac:dyDescent="0.25">
      <c r="B5" s="382" t="s">
        <v>127</v>
      </c>
      <c r="C5" s="370" t="s">
        <v>82</v>
      </c>
      <c r="D5" s="378" t="s">
        <v>593</v>
      </c>
      <c r="E5" s="378"/>
      <c r="F5" s="378"/>
      <c r="G5" s="370" t="s">
        <v>664</v>
      </c>
      <c r="H5" s="370"/>
      <c r="I5" s="370"/>
      <c r="J5" s="370" t="s">
        <v>796</v>
      </c>
      <c r="K5" s="370"/>
      <c r="L5" s="370"/>
    </row>
    <row r="6" spans="2:21" ht="15.75" x14ac:dyDescent="0.25">
      <c r="B6" s="382"/>
      <c r="C6" s="370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21" ht="16.5" customHeight="1" x14ac:dyDescent="0.25">
      <c r="B8" s="181"/>
      <c r="C8" s="135" t="s">
        <v>438</v>
      </c>
      <c r="D8" s="133"/>
      <c r="E8" s="133"/>
      <c r="F8" s="133"/>
      <c r="G8" s="133"/>
      <c r="H8" s="133"/>
      <c r="I8" s="133"/>
      <c r="J8" s="133"/>
      <c r="K8" s="133"/>
      <c r="L8" s="133"/>
    </row>
    <row r="9" spans="2:21" ht="23.1" customHeight="1" x14ac:dyDescent="0.25">
      <c r="B9" s="116" t="s">
        <v>311</v>
      </c>
      <c r="C9" s="66" t="s">
        <v>377</v>
      </c>
      <c r="D9" s="109">
        <v>6770321</v>
      </c>
      <c r="E9" s="109">
        <v>66945</v>
      </c>
      <c r="F9" s="103">
        <f>E9/D9*100</f>
        <v>0.98880097413401813</v>
      </c>
      <c r="G9" s="109">
        <v>7169779</v>
      </c>
      <c r="H9" s="109">
        <v>76991</v>
      </c>
      <c r="I9" s="103">
        <f>H9/G9*100</f>
        <v>1.0738266828029148</v>
      </c>
      <c r="J9" s="109">
        <v>7458567</v>
      </c>
      <c r="K9" s="109">
        <v>93177</v>
      </c>
      <c r="L9" s="103">
        <f>K9/J9*100</f>
        <v>1.2492614197874741</v>
      </c>
      <c r="N9" s="15"/>
      <c r="O9" s="26"/>
      <c r="Q9" s="15"/>
      <c r="R9" s="15"/>
      <c r="T9" s="15"/>
      <c r="U9" s="15"/>
    </row>
    <row r="10" spans="2:21" ht="23.1" customHeight="1" x14ac:dyDescent="0.25">
      <c r="B10" s="116" t="s">
        <v>312</v>
      </c>
      <c r="C10" s="66" t="s">
        <v>378</v>
      </c>
      <c r="D10" s="109">
        <v>925089</v>
      </c>
      <c r="E10" s="109">
        <v>114323</v>
      </c>
      <c r="F10" s="103">
        <f t="shared" ref="F10:F11" si="0">E10/D10*100</f>
        <v>12.358054198028515</v>
      </c>
      <c r="G10" s="109">
        <v>892521</v>
      </c>
      <c r="H10" s="109">
        <v>102569</v>
      </c>
      <c r="I10" s="103">
        <f t="shared" ref="I10:I21" si="1">H10/G10*100</f>
        <v>11.492054528688961</v>
      </c>
      <c r="J10" s="109">
        <v>954625</v>
      </c>
      <c r="K10" s="109">
        <v>107019</v>
      </c>
      <c r="L10" s="103">
        <f t="shared" ref="L10:L22" si="2">K10/J10*100</f>
        <v>11.210580070708394</v>
      </c>
      <c r="N10" s="15"/>
      <c r="O10" s="26"/>
      <c r="Q10" s="15"/>
      <c r="R10" s="15"/>
      <c r="T10" s="15"/>
      <c r="U10" s="15"/>
    </row>
    <row r="11" spans="2:21" ht="23.1" customHeight="1" x14ac:dyDescent="0.25">
      <c r="B11" s="116" t="s">
        <v>313</v>
      </c>
      <c r="C11" s="66" t="s">
        <v>379</v>
      </c>
      <c r="D11" s="109">
        <v>582085</v>
      </c>
      <c r="E11" s="109">
        <v>437552</v>
      </c>
      <c r="F11" s="103">
        <f t="shared" si="0"/>
        <v>75.169777609799254</v>
      </c>
      <c r="G11" s="109">
        <v>428333</v>
      </c>
      <c r="H11" s="109">
        <v>355323</v>
      </c>
      <c r="I11" s="103">
        <f t="shared" si="1"/>
        <v>82.954850548521833</v>
      </c>
      <c r="J11" s="109">
        <v>349575</v>
      </c>
      <c r="K11" s="109">
        <v>290869</v>
      </c>
      <c r="L11" s="103">
        <f t="shared" si="2"/>
        <v>83.206464993206026</v>
      </c>
      <c r="N11" s="15"/>
      <c r="O11" s="26"/>
      <c r="Q11" s="27"/>
      <c r="R11" s="27"/>
      <c r="T11" s="15"/>
      <c r="U11" s="15"/>
    </row>
    <row r="12" spans="2:21" ht="23.1" customHeight="1" x14ac:dyDescent="0.25">
      <c r="B12" s="363" t="s">
        <v>440</v>
      </c>
      <c r="C12" s="363"/>
      <c r="D12" s="146">
        <f>SUM(D9:D11)</f>
        <v>8277495</v>
      </c>
      <c r="E12" s="146">
        <f>SUM(E9:E11)</f>
        <v>618820</v>
      </c>
      <c r="F12" s="174">
        <f>E12/D12*100</f>
        <v>7.4759332382562604</v>
      </c>
      <c r="G12" s="146">
        <f>SUM(G9:G11)</f>
        <v>8490633</v>
      </c>
      <c r="H12" s="146">
        <f>SUM(H9:H11)</f>
        <v>534883</v>
      </c>
      <c r="I12" s="174">
        <f t="shared" si="1"/>
        <v>6.2996834276078122</v>
      </c>
      <c r="J12" s="146">
        <f>SUM(J9:J11)</f>
        <v>8762767</v>
      </c>
      <c r="K12" s="146">
        <f>SUM(K9:K11)</f>
        <v>491065</v>
      </c>
      <c r="L12" s="174">
        <f t="shared" si="2"/>
        <v>5.6039947199326425</v>
      </c>
      <c r="N12" s="15"/>
      <c r="O12" s="26"/>
      <c r="Q12" s="27"/>
      <c r="R12" s="27"/>
      <c r="T12" s="15"/>
      <c r="U12" s="15"/>
    </row>
    <row r="13" spans="2:21" ht="19.5" customHeight="1" x14ac:dyDescent="0.25">
      <c r="B13" s="182"/>
      <c r="C13" s="64" t="s">
        <v>439</v>
      </c>
      <c r="D13" s="151"/>
      <c r="E13" s="151"/>
      <c r="F13" s="103"/>
      <c r="G13" s="151"/>
      <c r="H13" s="151"/>
      <c r="I13" s="103"/>
      <c r="J13" s="151"/>
      <c r="K13" s="151"/>
      <c r="L13" s="103"/>
      <c r="N13" s="15"/>
      <c r="O13" s="26"/>
      <c r="Q13" s="27"/>
      <c r="R13" s="27"/>
    </row>
    <row r="14" spans="2:21" ht="20.25" customHeight="1" x14ac:dyDescent="0.25">
      <c r="B14" s="116" t="s">
        <v>314</v>
      </c>
      <c r="C14" s="66" t="s">
        <v>377</v>
      </c>
      <c r="D14" s="109">
        <v>6748669</v>
      </c>
      <c r="E14" s="109">
        <v>82526</v>
      </c>
      <c r="F14" s="103">
        <f>E14/D14*100</f>
        <v>1.2228485350222391</v>
      </c>
      <c r="G14" s="109">
        <v>7044253</v>
      </c>
      <c r="H14" s="109">
        <v>77844</v>
      </c>
      <c r="I14" s="103">
        <f t="shared" si="1"/>
        <v>1.1050710415994429</v>
      </c>
      <c r="J14" s="109">
        <v>7802519</v>
      </c>
      <c r="K14" s="109">
        <v>79520</v>
      </c>
      <c r="L14" s="103">
        <f t="shared" si="2"/>
        <v>1.0191580437035783</v>
      </c>
      <c r="N14" s="15"/>
      <c r="O14" s="26"/>
      <c r="Q14" s="27"/>
      <c r="R14" s="27"/>
      <c r="T14" s="15"/>
      <c r="U14" s="15"/>
    </row>
    <row r="15" spans="2:21" ht="23.1" customHeight="1" x14ac:dyDescent="0.25">
      <c r="B15" s="116" t="s">
        <v>315</v>
      </c>
      <c r="C15" s="66" t="s">
        <v>378</v>
      </c>
      <c r="D15" s="109">
        <v>425538</v>
      </c>
      <c r="E15" s="109">
        <v>43166</v>
      </c>
      <c r="F15" s="103">
        <f t="shared" ref="F15:F17" si="3">E15/D15*100</f>
        <v>10.143864942731319</v>
      </c>
      <c r="G15" s="109">
        <v>607597</v>
      </c>
      <c r="H15" s="109">
        <v>70735</v>
      </c>
      <c r="I15" s="103">
        <f t="shared" si="1"/>
        <v>11.641762549848007</v>
      </c>
      <c r="J15" s="109">
        <v>582534</v>
      </c>
      <c r="K15" s="153">
        <v>63195</v>
      </c>
      <c r="L15" s="103">
        <f t="shared" si="2"/>
        <v>10.848293833492981</v>
      </c>
      <c r="N15" s="15"/>
      <c r="O15" s="26"/>
      <c r="Q15" s="27"/>
      <c r="R15" s="27"/>
      <c r="T15" s="15"/>
      <c r="U15" s="15"/>
    </row>
    <row r="16" spans="2:21" ht="23.1" customHeight="1" x14ac:dyDescent="0.25">
      <c r="B16" s="116" t="s">
        <v>316</v>
      </c>
      <c r="C16" s="66" t="s">
        <v>379</v>
      </c>
      <c r="D16" s="109">
        <v>439120</v>
      </c>
      <c r="E16" s="109">
        <v>355436</v>
      </c>
      <c r="F16" s="103">
        <f t="shared" si="3"/>
        <v>80.942794680269628</v>
      </c>
      <c r="G16" s="109">
        <v>370524</v>
      </c>
      <c r="H16" s="109">
        <v>311823</v>
      </c>
      <c r="I16" s="103">
        <f t="shared" si="1"/>
        <v>84.157301551316507</v>
      </c>
      <c r="J16" s="109">
        <v>328226</v>
      </c>
      <c r="K16" s="109">
        <v>275987</v>
      </c>
      <c r="L16" s="103">
        <f t="shared" si="2"/>
        <v>84.084441817528159</v>
      </c>
      <c r="N16" s="15"/>
      <c r="O16" s="26"/>
      <c r="Q16" s="27"/>
      <c r="R16" s="27"/>
      <c r="T16" s="15"/>
      <c r="U16" s="15"/>
    </row>
    <row r="17" spans="2:21" ht="23.1" customHeight="1" x14ac:dyDescent="0.25">
      <c r="B17" s="363" t="s">
        <v>441</v>
      </c>
      <c r="C17" s="363"/>
      <c r="D17" s="146">
        <f>SUM(D14:D16)</f>
        <v>7613327</v>
      </c>
      <c r="E17" s="146">
        <f t="shared" ref="E17" si="4">SUM(E14:E16)</f>
        <v>481128</v>
      </c>
      <c r="F17" s="174">
        <f t="shared" si="3"/>
        <v>6.319549915562539</v>
      </c>
      <c r="G17" s="146">
        <f>SUM(G14:G16)</f>
        <v>8022374</v>
      </c>
      <c r="H17" s="146">
        <f t="shared" ref="H17" si="5">SUM(H14:H16)</f>
        <v>460402</v>
      </c>
      <c r="I17" s="174">
        <f t="shared" si="1"/>
        <v>5.738974523002792</v>
      </c>
      <c r="J17" s="146">
        <f>SUM(J14:J16)</f>
        <v>8713279</v>
      </c>
      <c r="K17" s="146">
        <f>SUM(K14:K16)</f>
        <v>418702</v>
      </c>
      <c r="L17" s="174">
        <f t="shared" si="2"/>
        <v>4.8053321832113953</v>
      </c>
      <c r="N17" s="15"/>
      <c r="O17" s="26"/>
      <c r="Q17" s="27"/>
      <c r="R17" s="27"/>
      <c r="T17" s="15"/>
      <c r="U17" s="15"/>
    </row>
    <row r="18" spans="2:21" ht="16.5" customHeight="1" x14ac:dyDescent="0.25">
      <c r="B18" s="182"/>
      <c r="C18" s="183" t="s">
        <v>442</v>
      </c>
      <c r="D18" s="151"/>
      <c r="E18" s="151"/>
      <c r="F18" s="184"/>
      <c r="G18" s="151"/>
      <c r="H18" s="151"/>
      <c r="I18" s="103"/>
      <c r="J18" s="151"/>
      <c r="K18" s="151"/>
      <c r="L18" s="103"/>
      <c r="N18" s="15"/>
      <c r="O18" s="26"/>
      <c r="Q18" s="27"/>
      <c r="R18" s="27"/>
    </row>
    <row r="19" spans="2:21" ht="23.1" customHeight="1" x14ac:dyDescent="0.25">
      <c r="B19" s="116" t="s">
        <v>317</v>
      </c>
      <c r="C19" s="185" t="s">
        <v>377</v>
      </c>
      <c r="D19" s="162">
        <f t="shared" ref="D19:E21" si="6">D9+D14</f>
        <v>13518990</v>
      </c>
      <c r="E19" s="162">
        <f t="shared" si="6"/>
        <v>149471</v>
      </c>
      <c r="F19" s="186">
        <f>E19/D19*100</f>
        <v>1.105637329415881</v>
      </c>
      <c r="G19" s="162">
        <f t="shared" ref="G19:H21" si="7">G9+G14</f>
        <v>14214032</v>
      </c>
      <c r="H19" s="162">
        <f t="shared" si="7"/>
        <v>154835</v>
      </c>
      <c r="I19" s="187">
        <f t="shared" si="1"/>
        <v>1.0893109006649204</v>
      </c>
      <c r="J19" s="162">
        <f t="shared" ref="J19:K21" si="8">J9+J14</f>
        <v>15261086</v>
      </c>
      <c r="K19" s="162">
        <f>K9+K14</f>
        <v>172697</v>
      </c>
      <c r="L19" s="187">
        <f t="shared" si="2"/>
        <v>1.1316167145640881</v>
      </c>
      <c r="M19" s="15"/>
      <c r="N19" s="15"/>
      <c r="O19" s="26"/>
      <c r="Q19" s="27"/>
      <c r="R19" s="27"/>
      <c r="T19" s="15"/>
      <c r="U19" s="15"/>
    </row>
    <row r="20" spans="2:21" ht="23.1" customHeight="1" x14ac:dyDescent="0.25">
      <c r="B20" s="116" t="s">
        <v>318</v>
      </c>
      <c r="C20" s="108" t="s">
        <v>378</v>
      </c>
      <c r="D20" s="162">
        <f t="shared" si="6"/>
        <v>1350627</v>
      </c>
      <c r="E20" s="162">
        <f t="shared" si="6"/>
        <v>157489</v>
      </c>
      <c r="F20" s="186">
        <f t="shared" ref="F20:F22" si="9">E20/D20*100</f>
        <v>11.660436227026411</v>
      </c>
      <c r="G20" s="162">
        <f t="shared" si="7"/>
        <v>1500118</v>
      </c>
      <c r="H20" s="162">
        <f t="shared" si="7"/>
        <v>173304</v>
      </c>
      <c r="I20" s="187">
        <f t="shared" si="1"/>
        <v>11.552691188293188</v>
      </c>
      <c r="J20" s="162">
        <f t="shared" si="8"/>
        <v>1537159</v>
      </c>
      <c r="K20" s="162">
        <f t="shared" si="8"/>
        <v>170214</v>
      </c>
      <c r="L20" s="187">
        <f t="shared" si="2"/>
        <v>11.073285196911966</v>
      </c>
      <c r="M20" s="15"/>
      <c r="N20" s="15"/>
      <c r="O20" s="26"/>
      <c r="Q20" s="27"/>
      <c r="R20" s="27"/>
      <c r="T20" s="15"/>
      <c r="U20" s="15"/>
    </row>
    <row r="21" spans="2:21" ht="23.1" customHeight="1" x14ac:dyDescent="0.25">
      <c r="B21" s="116" t="s">
        <v>319</v>
      </c>
      <c r="C21" s="108" t="s">
        <v>379</v>
      </c>
      <c r="D21" s="162">
        <f t="shared" si="6"/>
        <v>1021205</v>
      </c>
      <c r="E21" s="162">
        <f t="shared" si="6"/>
        <v>792988</v>
      </c>
      <c r="F21" s="186">
        <f t="shared" si="9"/>
        <v>77.652185408414567</v>
      </c>
      <c r="G21" s="162">
        <f t="shared" si="7"/>
        <v>798857</v>
      </c>
      <c r="H21" s="162">
        <f t="shared" si="7"/>
        <v>667146</v>
      </c>
      <c r="I21" s="187">
        <f t="shared" si="1"/>
        <v>83.51256858236205</v>
      </c>
      <c r="J21" s="162">
        <f t="shared" si="8"/>
        <v>677801</v>
      </c>
      <c r="K21" s="162">
        <f t="shared" si="8"/>
        <v>566856</v>
      </c>
      <c r="L21" s="187">
        <f t="shared" si="2"/>
        <v>83.631626391817065</v>
      </c>
      <c r="M21" s="15"/>
      <c r="N21" s="15"/>
      <c r="O21" s="26"/>
      <c r="Q21" s="15"/>
      <c r="R21" s="15"/>
      <c r="T21" s="15"/>
      <c r="U21" s="15"/>
    </row>
    <row r="22" spans="2:21" ht="23.1" customHeight="1" x14ac:dyDescent="0.25">
      <c r="B22" s="368" t="s">
        <v>443</v>
      </c>
      <c r="C22" s="368"/>
      <c r="D22" s="179">
        <f>SUM(D19:D21)</f>
        <v>15890822</v>
      </c>
      <c r="E22" s="179">
        <f>SUM(E19:E21)</f>
        <v>1099948</v>
      </c>
      <c r="F22" s="180">
        <f t="shared" si="9"/>
        <v>6.9219075010720026</v>
      </c>
      <c r="G22" s="179">
        <f>SUM(G19:G21)</f>
        <v>16513007</v>
      </c>
      <c r="H22" s="179">
        <f>SUM(H19:H21)</f>
        <v>995285</v>
      </c>
      <c r="I22" s="174">
        <f>H22/G22*100</f>
        <v>6.0272789807453</v>
      </c>
      <c r="J22" s="179">
        <f>SUM(J19:J21)</f>
        <v>17476046</v>
      </c>
      <c r="K22" s="179">
        <f>SUM(K19:K21)</f>
        <v>909767</v>
      </c>
      <c r="L22" s="174">
        <f t="shared" si="2"/>
        <v>5.2057942626152389</v>
      </c>
      <c r="N22" s="15"/>
      <c r="O22" s="26"/>
      <c r="Q22" s="15"/>
      <c r="R22" s="15"/>
      <c r="T22" s="15"/>
      <c r="U22" s="15"/>
    </row>
    <row r="23" spans="2:21" x14ac:dyDescent="0.25">
      <c r="N23" s="15"/>
      <c r="O23" s="15"/>
    </row>
    <row r="24" spans="2:21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7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>
      <selection activeCell="F23" sqref="F23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547</v>
      </c>
    </row>
    <row r="4" spans="2:10" ht="24.95" customHeight="1" thickTop="1" x14ac:dyDescent="0.25">
      <c r="B4" s="372" t="s">
        <v>619</v>
      </c>
      <c r="C4" s="372"/>
      <c r="D4" s="372"/>
      <c r="E4" s="372"/>
      <c r="F4" s="372"/>
    </row>
    <row r="5" spans="2:10" ht="20.100000000000001" customHeight="1" x14ac:dyDescent="0.25">
      <c r="B5" s="132" t="s">
        <v>127</v>
      </c>
      <c r="C5" s="97" t="s">
        <v>82</v>
      </c>
      <c r="D5" s="188" t="s">
        <v>620</v>
      </c>
      <c r="E5" s="97" t="s">
        <v>667</v>
      </c>
      <c r="F5" s="97" t="s">
        <v>798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65" t="s">
        <v>311</v>
      </c>
      <c r="C7" s="66" t="s">
        <v>555</v>
      </c>
      <c r="D7" s="71">
        <v>3.5</v>
      </c>
      <c r="E7" s="71">
        <v>2.6255000000000002</v>
      </c>
      <c r="F7" s="71">
        <v>2.095342466910509</v>
      </c>
      <c r="H7" s="15"/>
      <c r="I7" s="27"/>
      <c r="J7" s="27"/>
    </row>
    <row r="8" spans="2:10" ht="15.75" x14ac:dyDescent="0.25">
      <c r="B8" s="65" t="s">
        <v>312</v>
      </c>
      <c r="C8" s="66" t="s">
        <v>556</v>
      </c>
      <c r="D8" s="71">
        <v>77.900000000000006</v>
      </c>
      <c r="E8" s="71">
        <v>83.67</v>
      </c>
      <c r="F8" s="71">
        <v>83.945450448117597</v>
      </c>
      <c r="H8" s="15"/>
      <c r="I8" s="27"/>
      <c r="J8" s="27"/>
    </row>
    <row r="9" spans="2:10" ht="15.75" x14ac:dyDescent="0.25">
      <c r="B9" s="65" t="s">
        <v>313</v>
      </c>
      <c r="C9" s="66" t="s">
        <v>554</v>
      </c>
      <c r="D9" s="71">
        <v>4</v>
      </c>
      <c r="E9" s="71">
        <v>3.5</v>
      </c>
      <c r="F9" s="71">
        <v>3.0666743938483498</v>
      </c>
      <c r="H9" s="15"/>
      <c r="I9" s="27"/>
      <c r="J9" s="27"/>
    </row>
    <row r="10" spans="2:10" ht="15.75" x14ac:dyDescent="0.25">
      <c r="B10" s="65" t="s">
        <v>314</v>
      </c>
      <c r="C10" s="181" t="s">
        <v>528</v>
      </c>
      <c r="D10" s="71">
        <v>6.4264535408559142</v>
      </c>
      <c r="E10" s="71">
        <v>4.8377379116959132</v>
      </c>
      <c r="F10" s="71">
        <v>3.8784574039230617</v>
      </c>
      <c r="H10" s="15"/>
      <c r="I10" s="27"/>
      <c r="J10" s="27"/>
    </row>
    <row r="11" spans="2:10" ht="15.75" x14ac:dyDescent="0.25">
      <c r="B11" s="65" t="s">
        <v>315</v>
      </c>
      <c r="C11" s="66" t="s">
        <v>558</v>
      </c>
      <c r="D11" s="71">
        <v>77.652185408414567</v>
      </c>
      <c r="E11" s="71">
        <v>83.512547943559284</v>
      </c>
      <c r="F11" s="71">
        <v>83.631626391817065</v>
      </c>
      <c r="H11" s="15"/>
      <c r="I11" s="27"/>
      <c r="J11" s="27"/>
    </row>
    <row r="12" spans="2:10" ht="15.75" x14ac:dyDescent="0.25">
      <c r="B12" s="65" t="s">
        <v>316</v>
      </c>
      <c r="C12" s="66" t="s">
        <v>529</v>
      </c>
      <c r="D12" s="71">
        <v>6.9219782248041994</v>
      </c>
      <c r="E12" s="71">
        <v>6</v>
      </c>
      <c r="F12" s="71">
        <v>5.2057942626152389</v>
      </c>
      <c r="H12" s="15"/>
      <c r="I12" s="27"/>
      <c r="J12" s="27"/>
    </row>
    <row r="13" spans="2:10" ht="15.75" x14ac:dyDescent="0.25">
      <c r="B13" s="65" t="s">
        <v>317</v>
      </c>
      <c r="C13" s="66" t="s">
        <v>530</v>
      </c>
      <c r="D13" s="71">
        <v>0.84188455169252518</v>
      </c>
      <c r="E13" s="71">
        <v>-0.40616267621780555</v>
      </c>
      <c r="F13" s="71">
        <v>9.834955973079329E-2</v>
      </c>
      <c r="H13" s="24"/>
      <c r="I13" s="27"/>
      <c r="J13" s="27"/>
    </row>
    <row r="14" spans="2:10" ht="15.75" x14ac:dyDescent="0.25">
      <c r="B14" s="65" t="s">
        <v>318</v>
      </c>
      <c r="C14" s="66" t="s">
        <v>557</v>
      </c>
      <c r="D14" s="71">
        <v>26.18</v>
      </c>
      <c r="E14" s="71">
        <v>20.460005388687243</v>
      </c>
      <c r="F14" s="71">
        <v>16.353541919099065</v>
      </c>
      <c r="H14" s="24"/>
      <c r="I14" s="27"/>
      <c r="J14" s="27"/>
    </row>
    <row r="15" spans="2:10" ht="15.75" x14ac:dyDescent="0.25">
      <c r="B15" s="65" t="s">
        <v>319</v>
      </c>
      <c r="C15" s="66" t="s">
        <v>531</v>
      </c>
      <c r="D15" s="71">
        <v>8.417239025311094</v>
      </c>
      <c r="E15" s="71">
        <v>4.7332801946915506</v>
      </c>
      <c r="F15" s="71">
        <v>3.7065124973064347</v>
      </c>
      <c r="H15" s="24"/>
      <c r="I15" s="27"/>
      <c r="J15" s="27"/>
    </row>
    <row r="16" spans="2:10" ht="15.75" x14ac:dyDescent="0.25">
      <c r="B16" s="65" t="s">
        <v>320</v>
      </c>
      <c r="C16" s="66" t="s">
        <v>532</v>
      </c>
      <c r="D16" s="71">
        <v>4.550655085230586</v>
      </c>
      <c r="E16" s="71">
        <v>3.5400275673594757</v>
      </c>
      <c r="F16" s="71">
        <v>2.8</v>
      </c>
      <c r="I16" s="27"/>
      <c r="J16" s="27"/>
    </row>
    <row r="18" spans="2:2" x14ac:dyDescent="0.25">
      <c r="B18" s="189" t="s">
        <v>533</v>
      </c>
    </row>
    <row r="21" spans="2:2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>
      <selection activeCell="J18" sqref="J18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60"/>
      <c r="C3" s="190" t="s">
        <v>157</v>
      </c>
      <c r="D3" s="191"/>
      <c r="E3" s="191"/>
      <c r="F3" s="191"/>
      <c r="G3" s="191"/>
      <c r="H3" s="191"/>
      <c r="I3" s="91" t="s">
        <v>330</v>
      </c>
    </row>
    <row r="4" spans="2:12" ht="24.95" customHeight="1" thickTop="1" x14ac:dyDescent="0.25">
      <c r="B4" s="372" t="s">
        <v>621</v>
      </c>
      <c r="C4" s="372"/>
      <c r="D4" s="372"/>
      <c r="E4" s="372"/>
      <c r="F4" s="372"/>
      <c r="G4" s="372"/>
      <c r="H4" s="372"/>
      <c r="I4" s="372"/>
    </row>
    <row r="5" spans="2:12" ht="15.75" x14ac:dyDescent="0.25">
      <c r="B5" s="377" t="s">
        <v>127</v>
      </c>
      <c r="C5" s="370" t="s">
        <v>140</v>
      </c>
      <c r="D5" s="370" t="s">
        <v>799</v>
      </c>
      <c r="E5" s="370"/>
      <c r="F5" s="370" t="s">
        <v>800</v>
      </c>
      <c r="G5" s="370"/>
      <c r="H5" s="370" t="s">
        <v>801</v>
      </c>
      <c r="I5" s="370"/>
    </row>
    <row r="6" spans="2:12" ht="31.5" customHeight="1" x14ac:dyDescent="0.25">
      <c r="B6" s="377"/>
      <c r="C6" s="370"/>
      <c r="D6" s="97" t="s">
        <v>150</v>
      </c>
      <c r="E6" s="97" t="s">
        <v>151</v>
      </c>
      <c r="F6" s="97" t="s">
        <v>152</v>
      </c>
      <c r="G6" s="97" t="s">
        <v>153</v>
      </c>
      <c r="H6" s="97" t="s">
        <v>154</v>
      </c>
      <c r="I6" s="97" t="s">
        <v>46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2" ht="15.75" x14ac:dyDescent="0.25">
      <c r="B8" s="182" t="s">
        <v>311</v>
      </c>
      <c r="C8" s="112" t="s">
        <v>156</v>
      </c>
      <c r="D8" s="102">
        <v>293560</v>
      </c>
      <c r="E8" s="114">
        <v>14</v>
      </c>
      <c r="F8" s="102">
        <v>361381</v>
      </c>
      <c r="G8" s="114">
        <v>13</v>
      </c>
      <c r="H8" s="102">
        <v>516541</v>
      </c>
      <c r="I8" s="114">
        <v>13</v>
      </c>
      <c r="K8" s="15"/>
    </row>
    <row r="9" spans="2:12" ht="15.75" x14ac:dyDescent="0.25">
      <c r="B9" s="182" t="s">
        <v>312</v>
      </c>
      <c r="C9" s="112" t="s">
        <v>155</v>
      </c>
      <c r="D9" s="102">
        <v>0</v>
      </c>
      <c r="E9" s="114">
        <v>0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.100000000000001" customHeight="1" x14ac:dyDescent="0.25">
      <c r="B10" s="370" t="s">
        <v>18</v>
      </c>
      <c r="C10" s="370"/>
      <c r="D10" s="105">
        <f>D8-D9</f>
        <v>293560</v>
      </c>
      <c r="E10" s="97">
        <f>E8+E9</f>
        <v>14</v>
      </c>
      <c r="F10" s="105">
        <f>F8-F9</f>
        <v>361381</v>
      </c>
      <c r="G10" s="97">
        <f t="shared" ref="G10:I10" si="0">G8+G9</f>
        <v>13</v>
      </c>
      <c r="H10" s="105">
        <f>H8-H9</f>
        <v>516541</v>
      </c>
      <c r="I10" s="97">
        <f t="shared" si="0"/>
        <v>13</v>
      </c>
      <c r="K10" s="15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65" t="s">
        <v>594</v>
      </c>
      <c r="C5" s="365"/>
      <c r="D5" s="365"/>
      <c r="E5" s="365"/>
      <c r="F5" s="365"/>
      <c r="G5" s="365"/>
    </row>
    <row r="6" spans="2:15" ht="46.5" customHeight="1" x14ac:dyDescent="0.25">
      <c r="B6" s="62" t="s">
        <v>127</v>
      </c>
      <c r="C6" s="63" t="s">
        <v>82</v>
      </c>
      <c r="D6" s="63" t="s">
        <v>412</v>
      </c>
      <c r="E6" s="63" t="s">
        <v>308</v>
      </c>
      <c r="F6" s="63" t="s">
        <v>309</v>
      </c>
      <c r="G6" s="63" t="s">
        <v>310</v>
      </c>
    </row>
    <row r="7" spans="2:15" ht="15" customHeight="1" x14ac:dyDescent="0.25">
      <c r="B7" s="366" t="s">
        <v>664</v>
      </c>
      <c r="C7" s="366"/>
      <c r="D7" s="64"/>
      <c r="E7" s="64"/>
      <c r="F7" s="64"/>
      <c r="G7" s="64"/>
    </row>
    <row r="8" spans="2:15" ht="15.75" x14ac:dyDescent="0.25">
      <c r="B8" s="65" t="s">
        <v>311</v>
      </c>
      <c r="C8" s="66" t="s">
        <v>526</v>
      </c>
      <c r="D8" s="67">
        <v>398</v>
      </c>
      <c r="E8" s="67">
        <v>111</v>
      </c>
      <c r="F8" s="68">
        <v>27036</v>
      </c>
      <c r="G8" s="68">
        <v>1249</v>
      </c>
    </row>
    <row r="9" spans="2:15" ht="15.75" x14ac:dyDescent="0.25">
      <c r="B9" s="65" t="s">
        <v>548</v>
      </c>
      <c r="C9" s="66" t="s">
        <v>527</v>
      </c>
      <c r="D9" s="67">
        <v>9</v>
      </c>
      <c r="E9" s="67">
        <v>19</v>
      </c>
      <c r="F9" s="67">
        <v>424</v>
      </c>
      <c r="G9" s="67">
        <v>35</v>
      </c>
      <c r="O9" s="15"/>
    </row>
    <row r="10" spans="2:15" ht="15.75" x14ac:dyDescent="0.25">
      <c r="B10" s="363" t="s">
        <v>18</v>
      </c>
      <c r="C10" s="363"/>
      <c r="D10" s="69">
        <f>D8+D9</f>
        <v>407</v>
      </c>
      <c r="E10" s="69">
        <f t="shared" ref="E10:G10" si="0">E8+E9</f>
        <v>130</v>
      </c>
      <c r="F10" s="69">
        <f t="shared" si="0"/>
        <v>27460</v>
      </c>
      <c r="G10" s="69">
        <f t="shared" si="0"/>
        <v>1284</v>
      </c>
      <c r="M10" s="15"/>
    </row>
    <row r="11" spans="2:15" ht="15" customHeight="1" x14ac:dyDescent="0.25">
      <c r="B11" s="366" t="s">
        <v>796</v>
      </c>
      <c r="C11" s="366"/>
      <c r="D11" s="193"/>
      <c r="E11" s="193"/>
      <c r="F11" s="193"/>
      <c r="G11" s="193"/>
      <c r="O11" s="15"/>
    </row>
    <row r="12" spans="2:15" ht="18.75" x14ac:dyDescent="0.3">
      <c r="B12" s="65" t="s">
        <v>311</v>
      </c>
      <c r="C12" s="66" t="s">
        <v>526</v>
      </c>
      <c r="D12" s="68">
        <v>392</v>
      </c>
      <c r="E12" s="68">
        <v>108</v>
      </c>
      <c r="F12" s="68">
        <v>26928</v>
      </c>
      <c r="G12" s="68">
        <v>1299</v>
      </c>
      <c r="J12" s="339"/>
      <c r="M12" s="15"/>
    </row>
    <row r="13" spans="2:15" ht="18.75" x14ac:dyDescent="0.3">
      <c r="B13" s="65" t="s">
        <v>312</v>
      </c>
      <c r="C13" s="66" t="s">
        <v>527</v>
      </c>
      <c r="D13" s="68">
        <v>15</v>
      </c>
      <c r="E13" s="68">
        <v>11</v>
      </c>
      <c r="F13" s="68">
        <v>452</v>
      </c>
      <c r="G13" s="68">
        <v>59</v>
      </c>
      <c r="J13" s="339"/>
      <c r="O13" s="15"/>
    </row>
    <row r="14" spans="2:15" ht="15.75" x14ac:dyDescent="0.25">
      <c r="B14" s="363" t="s">
        <v>18</v>
      </c>
      <c r="C14" s="363"/>
      <c r="D14" s="69">
        <f>D12+D13</f>
        <v>407</v>
      </c>
      <c r="E14" s="69">
        <f t="shared" ref="E14:G14" si="1">E12+E13</f>
        <v>119</v>
      </c>
      <c r="F14" s="69">
        <f t="shared" si="1"/>
        <v>27380</v>
      </c>
      <c r="G14" s="69">
        <f t="shared" si="1"/>
        <v>1358</v>
      </c>
      <c r="O14" s="15"/>
    </row>
    <row r="15" spans="2:15" x14ac:dyDescent="0.25">
      <c r="D15" s="15"/>
      <c r="E15" s="15"/>
      <c r="F15" s="15"/>
      <c r="G15" s="15"/>
    </row>
    <row r="16" spans="2:15" x14ac:dyDescent="0.25">
      <c r="O16" s="15"/>
    </row>
    <row r="17" spans="6:15" x14ac:dyDescent="0.25">
      <c r="F17" s="15"/>
      <c r="G17" s="15"/>
      <c r="O17" s="15"/>
    </row>
    <row r="18" spans="6:15" x14ac:dyDescent="0.25">
      <c r="M18" s="15"/>
      <c r="O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M24"/>
  <sheetViews>
    <sheetView workbookViewId="0">
      <selection activeCell="J18" sqref="J18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3" ht="16.5" thickBot="1" x14ac:dyDescent="0.3">
      <c r="B3" s="60"/>
      <c r="C3" s="82"/>
      <c r="D3" s="81"/>
      <c r="E3" s="81"/>
      <c r="F3" s="81"/>
      <c r="G3" s="81"/>
      <c r="H3" s="91" t="s">
        <v>330</v>
      </c>
    </row>
    <row r="4" spans="2:13" ht="24.95" customHeight="1" thickTop="1" x14ac:dyDescent="0.25">
      <c r="B4" s="372" t="s">
        <v>622</v>
      </c>
      <c r="C4" s="372"/>
      <c r="D4" s="372"/>
      <c r="E4" s="372"/>
      <c r="F4" s="372"/>
      <c r="G4" s="372"/>
      <c r="H4" s="372"/>
    </row>
    <row r="5" spans="2:13" ht="15.95" customHeight="1" x14ac:dyDescent="0.25">
      <c r="B5" s="368" t="s">
        <v>127</v>
      </c>
      <c r="C5" s="370" t="s">
        <v>158</v>
      </c>
      <c r="D5" s="370" t="s">
        <v>800</v>
      </c>
      <c r="E5" s="370"/>
      <c r="F5" s="370" t="s">
        <v>801</v>
      </c>
      <c r="G5" s="370"/>
      <c r="H5" s="194" t="s">
        <v>1</v>
      </c>
    </row>
    <row r="6" spans="2:13" ht="21" customHeight="1" x14ac:dyDescent="0.25">
      <c r="B6" s="368"/>
      <c r="C6" s="370"/>
      <c r="D6" s="188" t="s">
        <v>159</v>
      </c>
      <c r="E6" s="195" t="s">
        <v>160</v>
      </c>
      <c r="F6" s="195" t="s">
        <v>161</v>
      </c>
      <c r="G6" s="195" t="s">
        <v>162</v>
      </c>
      <c r="H6" s="194" t="s">
        <v>410</v>
      </c>
    </row>
    <row r="7" spans="2:13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7">
        <v>7</v>
      </c>
    </row>
    <row r="8" spans="2:13" ht="19.350000000000001" customHeight="1" x14ac:dyDescent="0.25">
      <c r="B8" s="108"/>
      <c r="C8" s="138" t="s">
        <v>444</v>
      </c>
      <c r="D8" s="192"/>
      <c r="E8" s="192"/>
      <c r="F8" s="192"/>
      <c r="G8" s="133"/>
      <c r="H8" s="133"/>
    </row>
    <row r="9" spans="2:13" ht="17.45" customHeight="1" x14ac:dyDescent="0.25">
      <c r="B9" s="111" t="s">
        <v>311</v>
      </c>
      <c r="C9" s="112" t="s">
        <v>445</v>
      </c>
      <c r="D9" s="68">
        <v>7079</v>
      </c>
      <c r="E9" s="103">
        <f>D9/D18*100</f>
        <v>0.55179369977714676</v>
      </c>
      <c r="F9" s="102">
        <v>76361</v>
      </c>
      <c r="G9" s="103">
        <f>F9/F18*100</f>
        <v>4.8521159739656508</v>
      </c>
      <c r="H9" s="104">
        <f>F9/D9*100</f>
        <v>1078.6975561519987</v>
      </c>
      <c r="J9" s="15"/>
      <c r="K9" s="356"/>
      <c r="L9" s="357"/>
      <c r="M9" s="357"/>
    </row>
    <row r="10" spans="2:13" ht="15.75" x14ac:dyDescent="0.25">
      <c r="B10" s="111" t="s">
        <v>312</v>
      </c>
      <c r="C10" s="101" t="s">
        <v>446</v>
      </c>
      <c r="D10" s="68">
        <v>592182</v>
      </c>
      <c r="E10" s="103">
        <f>D10/D18*100</f>
        <v>46.159386455916135</v>
      </c>
      <c r="F10" s="102">
        <v>710891</v>
      </c>
      <c r="G10" s="103">
        <f>F10/F18*100</f>
        <v>45.171299182153398</v>
      </c>
      <c r="H10" s="104">
        <f t="shared" ref="H10:H18" si="0">F10/D10*100</f>
        <v>120.04603314521549</v>
      </c>
      <c r="J10" s="15"/>
      <c r="K10" s="356"/>
      <c r="L10" s="358"/>
      <c r="M10" s="358"/>
    </row>
    <row r="11" spans="2:13" ht="15.75" x14ac:dyDescent="0.25">
      <c r="B11" s="111" t="s">
        <v>313</v>
      </c>
      <c r="C11" s="101" t="s">
        <v>447</v>
      </c>
      <c r="D11" s="68">
        <v>74267</v>
      </c>
      <c r="E11" s="103">
        <f>D11/D18*100</f>
        <v>5.7889620993571631</v>
      </c>
      <c r="F11" s="102">
        <v>128207</v>
      </c>
      <c r="G11" s="103">
        <f>F11/F18*100</f>
        <v>8.1465045333902673</v>
      </c>
      <c r="H11" s="104">
        <f t="shared" si="0"/>
        <v>172.6298355931975</v>
      </c>
      <c r="J11" s="15"/>
      <c r="K11" s="356"/>
      <c r="L11" s="358"/>
      <c r="M11" s="358"/>
    </row>
    <row r="12" spans="2:13" ht="15.75" x14ac:dyDescent="0.25">
      <c r="B12" s="370" t="s">
        <v>163</v>
      </c>
      <c r="C12" s="370"/>
      <c r="D12" s="69">
        <f>SUM(D9:D11)</f>
        <v>673528</v>
      </c>
      <c r="E12" s="174">
        <f>D12/D18*100</f>
        <v>52.500142255050442</v>
      </c>
      <c r="F12" s="105">
        <f>SUM(F9:F11)</f>
        <v>915459</v>
      </c>
      <c r="G12" s="174">
        <f>F12/F18*100</f>
        <v>58.169919689509307</v>
      </c>
      <c r="H12" s="106">
        <f t="shared" si="0"/>
        <v>135.91996175363161</v>
      </c>
      <c r="J12" s="15"/>
      <c r="K12" s="356"/>
      <c r="L12" s="357"/>
      <c r="M12" s="357"/>
    </row>
    <row r="13" spans="2:13" ht="15.75" x14ac:dyDescent="0.25">
      <c r="B13" s="108"/>
      <c r="C13" s="138" t="s">
        <v>448</v>
      </c>
      <c r="D13" s="193"/>
      <c r="E13" s="103"/>
      <c r="F13" s="149"/>
      <c r="G13" s="103"/>
      <c r="H13" s="104"/>
      <c r="J13" s="15"/>
      <c r="K13" s="47"/>
    </row>
    <row r="14" spans="2:13" ht="16.350000000000001" customHeight="1" x14ac:dyDescent="0.25">
      <c r="B14" s="111" t="s">
        <v>314</v>
      </c>
      <c r="C14" s="101" t="s">
        <v>449</v>
      </c>
      <c r="D14" s="68">
        <v>431211</v>
      </c>
      <c r="E14" s="103">
        <f>D14/D18*100</f>
        <v>33.612023318915554</v>
      </c>
      <c r="F14" s="102">
        <v>482163</v>
      </c>
      <c r="G14" s="103">
        <f>F14/F18*100</f>
        <v>30.637508601972215</v>
      </c>
      <c r="H14" s="104">
        <f t="shared" si="0"/>
        <v>111.81602510140047</v>
      </c>
      <c r="J14" s="15"/>
      <c r="K14" s="356"/>
      <c r="L14" s="357"/>
      <c r="M14" s="357"/>
    </row>
    <row r="15" spans="2:13" ht="16.350000000000001" customHeight="1" x14ac:dyDescent="0.25">
      <c r="B15" s="111" t="s">
        <v>315</v>
      </c>
      <c r="C15" s="101" t="s">
        <v>450</v>
      </c>
      <c r="D15" s="68">
        <v>91598</v>
      </c>
      <c r="E15" s="103">
        <f>D15/D18*100</f>
        <v>7.1398784167519551</v>
      </c>
      <c r="F15" s="102">
        <v>89054</v>
      </c>
      <c r="G15" s="103">
        <f>F15/F18*100</f>
        <v>5.6586521384677662</v>
      </c>
      <c r="H15" s="104">
        <f t="shared" si="0"/>
        <v>97.22264678268084</v>
      </c>
      <c r="J15" s="15"/>
      <c r="K15" s="356"/>
      <c r="L15" s="358"/>
      <c r="M15" s="358"/>
    </row>
    <row r="16" spans="2:13" ht="15.75" x14ac:dyDescent="0.25">
      <c r="B16" s="111" t="s">
        <v>316</v>
      </c>
      <c r="C16" s="101" t="s">
        <v>451</v>
      </c>
      <c r="D16" s="68">
        <v>86570</v>
      </c>
      <c r="E16" s="103">
        <f>D16/D18*100</f>
        <v>6.7479560092820439</v>
      </c>
      <c r="F16" s="102">
        <v>87091</v>
      </c>
      <c r="G16" s="103">
        <f>F16/F18*100</f>
        <v>5.5339195700507124</v>
      </c>
      <c r="H16" s="104">
        <f t="shared" si="0"/>
        <v>100.60182511262563</v>
      </c>
      <c r="J16" s="15"/>
      <c r="K16" s="356"/>
      <c r="L16" s="358"/>
      <c r="M16" s="358"/>
    </row>
    <row r="17" spans="2:13" ht="15.75" x14ac:dyDescent="0.25">
      <c r="B17" s="370" t="s">
        <v>381</v>
      </c>
      <c r="C17" s="370"/>
      <c r="D17" s="105">
        <f>SUM(D14:D16)</f>
        <v>609379</v>
      </c>
      <c r="E17" s="174">
        <f>D17/D18*100</f>
        <v>47.499857744949558</v>
      </c>
      <c r="F17" s="105">
        <f>SUM(F14:F16)</f>
        <v>658308</v>
      </c>
      <c r="G17" s="174">
        <f>F17/F18*100</f>
        <v>41.830080310490693</v>
      </c>
      <c r="H17" s="106">
        <f t="shared" si="0"/>
        <v>108.02932165368351</v>
      </c>
      <c r="J17" s="15"/>
      <c r="K17" s="356"/>
      <c r="L17" s="357"/>
      <c r="M17" s="357"/>
    </row>
    <row r="18" spans="2:13" ht="15.75" x14ac:dyDescent="0.25">
      <c r="B18" s="370" t="s">
        <v>382</v>
      </c>
      <c r="C18" s="370"/>
      <c r="D18" s="105">
        <f>D12+D17</f>
        <v>1282907</v>
      </c>
      <c r="E18" s="106">
        <f>E12+E17</f>
        <v>100</v>
      </c>
      <c r="F18" s="105">
        <f>F12+F17</f>
        <v>1573767</v>
      </c>
      <c r="G18" s="106">
        <f>G12+G17</f>
        <v>100</v>
      </c>
      <c r="H18" s="106">
        <f t="shared" si="0"/>
        <v>122.6719473820004</v>
      </c>
      <c r="I18" s="15"/>
      <c r="J18" s="15"/>
      <c r="K18" s="356"/>
      <c r="L18" s="357"/>
      <c r="M18" s="357"/>
    </row>
    <row r="20" spans="2:13" x14ac:dyDescent="0.25">
      <c r="F20" s="15"/>
    </row>
    <row r="21" spans="2:13" x14ac:dyDescent="0.25">
      <c r="D21" s="15"/>
      <c r="F21" s="24"/>
    </row>
    <row r="22" spans="2:13" x14ac:dyDescent="0.25">
      <c r="D22" s="15"/>
    </row>
    <row r="23" spans="2:13" x14ac:dyDescent="0.25">
      <c r="D23" s="15"/>
    </row>
    <row r="24" spans="2:13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L22"/>
  <sheetViews>
    <sheetView workbookViewId="0">
      <selection activeCell="I26" sqref="I26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2" ht="16.5" thickBot="1" x14ac:dyDescent="0.3">
      <c r="B3" s="60"/>
      <c r="C3" s="60"/>
      <c r="D3" s="60"/>
      <c r="E3" s="60"/>
      <c r="F3" s="60"/>
      <c r="G3" s="60"/>
      <c r="H3" s="198" t="s">
        <v>328</v>
      </c>
    </row>
    <row r="4" spans="2:12" ht="24.95" customHeight="1" thickTop="1" x14ac:dyDescent="0.25">
      <c r="B4" s="372" t="s">
        <v>623</v>
      </c>
      <c r="C4" s="372"/>
      <c r="D4" s="372"/>
      <c r="E4" s="372"/>
      <c r="F4" s="372"/>
      <c r="G4" s="372"/>
      <c r="H4" s="372"/>
    </row>
    <row r="5" spans="2:12" ht="15.95" customHeight="1" x14ac:dyDescent="0.25">
      <c r="B5" s="368" t="s">
        <v>127</v>
      </c>
      <c r="C5" s="370" t="s">
        <v>165</v>
      </c>
      <c r="D5" s="370" t="s">
        <v>800</v>
      </c>
      <c r="E5" s="370"/>
      <c r="F5" s="384" t="s">
        <v>801</v>
      </c>
      <c r="G5" s="384"/>
      <c r="H5" s="170" t="s">
        <v>1</v>
      </c>
    </row>
    <row r="6" spans="2:12" ht="15.95" customHeight="1" x14ac:dyDescent="0.25">
      <c r="B6" s="368"/>
      <c r="C6" s="370"/>
      <c r="D6" s="195" t="s">
        <v>159</v>
      </c>
      <c r="E6" s="97" t="s">
        <v>57</v>
      </c>
      <c r="F6" s="195" t="s">
        <v>161</v>
      </c>
      <c r="G6" s="97" t="s">
        <v>57</v>
      </c>
      <c r="H6" s="170" t="s">
        <v>410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08"/>
      <c r="C8" s="138" t="s">
        <v>452</v>
      </c>
      <c r="D8" s="192"/>
      <c r="E8" s="138"/>
      <c r="F8" s="192"/>
      <c r="G8" s="133"/>
      <c r="H8" s="133"/>
      <c r="J8" s="15"/>
    </row>
    <row r="9" spans="2:12" ht="15.75" x14ac:dyDescent="0.25">
      <c r="B9" s="100" t="s">
        <v>311</v>
      </c>
      <c r="C9" s="101" t="s">
        <v>37</v>
      </c>
      <c r="D9" s="68">
        <v>52226</v>
      </c>
      <c r="E9" s="103">
        <f>D9/D20*100</f>
        <v>5.8872731371885925</v>
      </c>
      <c r="F9" s="102">
        <v>65289</v>
      </c>
      <c r="G9" s="103">
        <f>F9/F20*100</f>
        <v>6.4199597037864473</v>
      </c>
      <c r="H9" s="104">
        <f>F9/D9*100</f>
        <v>125.01244590816833</v>
      </c>
      <c r="J9" s="15"/>
      <c r="K9" s="356"/>
      <c r="L9" s="359"/>
    </row>
    <row r="10" spans="2:12" ht="31.5" x14ac:dyDescent="0.25">
      <c r="B10" s="100" t="s">
        <v>312</v>
      </c>
      <c r="C10" s="101" t="s">
        <v>453</v>
      </c>
      <c r="D10" s="68">
        <v>5709</v>
      </c>
      <c r="E10" s="103">
        <f>D10/D20*100</f>
        <v>0.64355765979032797</v>
      </c>
      <c r="F10" s="102">
        <v>9888</v>
      </c>
      <c r="G10" s="103">
        <f>F10/F20*100</f>
        <v>0.97230102392501638</v>
      </c>
      <c r="H10" s="104">
        <f>F10/D10*100</f>
        <v>173.20021019442984</v>
      </c>
      <c r="J10" s="15"/>
      <c r="K10" s="356"/>
      <c r="L10" s="359"/>
    </row>
    <row r="11" spans="2:12" ht="15.75" x14ac:dyDescent="0.25">
      <c r="B11" s="100" t="s">
        <v>313</v>
      </c>
      <c r="C11" s="101" t="s">
        <v>454</v>
      </c>
      <c r="D11" s="68">
        <v>34951</v>
      </c>
      <c r="E11" s="103">
        <f>D11/D20*100</f>
        <v>3.9399165821215192</v>
      </c>
      <c r="F11" s="102">
        <v>12900</v>
      </c>
      <c r="G11" s="103">
        <f>F11/F20*100</f>
        <v>1.2684752435914959</v>
      </c>
      <c r="H11" s="104">
        <f>F11/D11*100</f>
        <v>36.908815198420648</v>
      </c>
      <c r="J11" s="15"/>
      <c r="K11" s="356"/>
      <c r="L11" s="359"/>
    </row>
    <row r="12" spans="2:12" ht="15.75" x14ac:dyDescent="0.25">
      <c r="B12" s="370" t="s">
        <v>163</v>
      </c>
      <c r="C12" s="370"/>
      <c r="D12" s="196">
        <f>SUM(D9:D11)</f>
        <v>92886</v>
      </c>
      <c r="E12" s="174">
        <f>D12/D20*100</f>
        <v>10.470747379100439</v>
      </c>
      <c r="F12" s="105">
        <f>SUM(F9:F11)</f>
        <v>88077</v>
      </c>
      <c r="G12" s="174">
        <f>F12/F20*100</f>
        <v>8.6607359713029606</v>
      </c>
      <c r="H12" s="106">
        <f>F12/D12*100</f>
        <v>94.822685873005625</v>
      </c>
      <c r="J12" s="15"/>
      <c r="K12" s="356"/>
      <c r="L12" s="359"/>
    </row>
    <row r="13" spans="2:12" ht="15.75" x14ac:dyDescent="0.25">
      <c r="B13" s="108"/>
      <c r="C13" s="138" t="s">
        <v>455</v>
      </c>
      <c r="D13" s="197"/>
      <c r="E13" s="103"/>
      <c r="F13" s="149"/>
      <c r="G13" s="103"/>
      <c r="H13" s="104"/>
      <c r="J13" s="15"/>
      <c r="K13" s="383"/>
      <c r="L13" s="383"/>
    </row>
    <row r="14" spans="2:12" ht="35.25" customHeight="1" x14ac:dyDescent="0.25">
      <c r="B14" s="100" t="s">
        <v>314</v>
      </c>
      <c r="C14" s="101" t="s">
        <v>456</v>
      </c>
      <c r="D14" s="68">
        <v>79112</v>
      </c>
      <c r="E14" s="103">
        <f>D14/D20*100</f>
        <v>8.9180475707361069</v>
      </c>
      <c r="F14" s="102">
        <v>72040</v>
      </c>
      <c r="G14" s="103">
        <f>F14/F20*100</f>
        <v>7.0837950812659978</v>
      </c>
      <c r="H14" s="104">
        <f t="shared" ref="H14:H20" si="0">F14/D14*100</f>
        <v>91.060774598038222</v>
      </c>
      <c r="J14" s="15"/>
      <c r="K14" s="356"/>
      <c r="L14" s="359"/>
    </row>
    <row r="15" spans="2:12" ht="15.75" x14ac:dyDescent="0.25">
      <c r="B15" s="100" t="s">
        <v>315</v>
      </c>
      <c r="C15" s="101" t="s">
        <v>166</v>
      </c>
      <c r="D15" s="68">
        <v>262807</v>
      </c>
      <c r="E15" s="103">
        <f>D15/D20*100</f>
        <v>29.625408634877694</v>
      </c>
      <c r="F15" s="102">
        <v>299156</v>
      </c>
      <c r="G15" s="103">
        <f>F15/F20*100</f>
        <v>29.41643255595795</v>
      </c>
      <c r="H15" s="104">
        <f t="shared" si="0"/>
        <v>113.83106233852219</v>
      </c>
      <c r="J15" s="15"/>
      <c r="K15" s="356"/>
      <c r="L15" s="359"/>
    </row>
    <row r="16" spans="2:12" ht="15" customHeight="1" x14ac:dyDescent="0.25">
      <c r="B16" s="100" t="s">
        <v>316</v>
      </c>
      <c r="C16" s="101" t="s">
        <v>167</v>
      </c>
      <c r="D16" s="68">
        <v>162529</v>
      </c>
      <c r="E16" s="103">
        <f>D16/D20*100</f>
        <v>18.321384285875325</v>
      </c>
      <c r="F16" s="102">
        <v>181482</v>
      </c>
      <c r="G16" s="103">
        <f>F16/F20*100</f>
        <v>17.845381717633476</v>
      </c>
      <c r="H16" s="104">
        <f t="shared" si="0"/>
        <v>111.66130352121775</v>
      </c>
      <c r="J16" s="15"/>
      <c r="K16" s="356"/>
      <c r="L16" s="359"/>
    </row>
    <row r="17" spans="2:12" ht="15.75" x14ac:dyDescent="0.25">
      <c r="B17" s="100" t="s">
        <v>317</v>
      </c>
      <c r="C17" s="101" t="s">
        <v>168</v>
      </c>
      <c r="D17" s="68">
        <v>170082</v>
      </c>
      <c r="E17" s="103">
        <f>D17/D20*100</f>
        <v>19.172810280689887</v>
      </c>
      <c r="F17" s="102">
        <v>213733</v>
      </c>
      <c r="G17" s="103">
        <f>F17/F20*100</f>
        <v>21.016668158026448</v>
      </c>
      <c r="H17" s="104">
        <f t="shared" si="0"/>
        <v>125.66467938994133</v>
      </c>
      <c r="J17" s="15"/>
      <c r="K17" s="356"/>
      <c r="L17" s="359"/>
    </row>
    <row r="18" spans="2:12" ht="15.75" x14ac:dyDescent="0.25">
      <c r="B18" s="100" t="s">
        <v>318</v>
      </c>
      <c r="C18" s="101" t="s">
        <v>169</v>
      </c>
      <c r="D18" s="68">
        <v>119684</v>
      </c>
      <c r="E18" s="103">
        <f>D18/D20*100</f>
        <v>13.491601848720549</v>
      </c>
      <c r="F18" s="102">
        <v>162481</v>
      </c>
      <c r="G18" s="103">
        <f>F18/F20*100</f>
        <v>15.976986515813167</v>
      </c>
      <c r="H18" s="104">
        <f>F18/D18*100</f>
        <v>135.75833026971026</v>
      </c>
      <c r="J18" s="15"/>
      <c r="K18" s="356"/>
      <c r="L18" s="359"/>
    </row>
    <row r="19" spans="2:12" ht="15.75" x14ac:dyDescent="0.25">
      <c r="B19" s="370" t="s">
        <v>164</v>
      </c>
      <c r="C19" s="370"/>
      <c r="D19" s="146">
        <f>SUM(D14:D18)</f>
        <v>794214</v>
      </c>
      <c r="E19" s="174">
        <f>D19/D20*100</f>
        <v>89.529252620899555</v>
      </c>
      <c r="F19" s="105">
        <f>SUM(F14:F18)</f>
        <v>928892</v>
      </c>
      <c r="G19" s="174">
        <f>F19/F20*100</f>
        <v>91.339264028697045</v>
      </c>
      <c r="H19" s="106">
        <f t="shared" si="0"/>
        <v>116.95739435467014</v>
      </c>
      <c r="J19" s="15"/>
      <c r="K19" s="356"/>
      <c r="L19" s="359"/>
    </row>
    <row r="20" spans="2:12" ht="15.75" x14ac:dyDescent="0.25">
      <c r="B20" s="370" t="s">
        <v>170</v>
      </c>
      <c r="C20" s="370"/>
      <c r="D20" s="146">
        <f>D12+D19</f>
        <v>887100</v>
      </c>
      <c r="E20" s="106">
        <f>E12+E19</f>
        <v>100</v>
      </c>
      <c r="F20" s="105">
        <f>F12+F19</f>
        <v>1016969</v>
      </c>
      <c r="G20" s="106">
        <f>G12+G19</f>
        <v>100</v>
      </c>
      <c r="H20" s="106">
        <f t="shared" si="0"/>
        <v>114.63972494645473</v>
      </c>
      <c r="J20" s="15"/>
      <c r="K20" s="356"/>
      <c r="L20" s="359"/>
    </row>
    <row r="22" spans="2:12" x14ac:dyDescent="0.25">
      <c r="F22" s="15"/>
    </row>
  </sheetData>
  <mergeCells count="9">
    <mergeCell ref="B4:H4"/>
    <mergeCell ref="B5:B6"/>
    <mergeCell ref="B12:C12"/>
    <mergeCell ref="B19:C19"/>
    <mergeCell ref="K13:L13"/>
    <mergeCell ref="B20:C20"/>
    <mergeCell ref="C5:C6"/>
    <mergeCell ref="D5:E5"/>
    <mergeCell ref="F5:G5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J24"/>
  <sheetViews>
    <sheetView workbookViewId="0">
      <selection activeCell="M19" sqref="M19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775</v>
      </c>
    </row>
    <row r="4" spans="2:10" ht="24.95" customHeight="1" thickTop="1" x14ac:dyDescent="0.25">
      <c r="B4" s="372" t="s">
        <v>624</v>
      </c>
      <c r="C4" s="372"/>
      <c r="D4" s="372"/>
      <c r="E4" s="372"/>
      <c r="F4" s="372"/>
    </row>
    <row r="5" spans="2:10" ht="20.100000000000001" customHeight="1" x14ac:dyDescent="0.25">
      <c r="B5" s="132" t="s">
        <v>127</v>
      </c>
      <c r="C5" s="97" t="s">
        <v>82</v>
      </c>
      <c r="D5" s="97" t="s">
        <v>593</v>
      </c>
      <c r="E5" s="97" t="s">
        <v>664</v>
      </c>
      <c r="F5" s="97" t="s">
        <v>796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100" t="s">
        <v>311</v>
      </c>
      <c r="C7" s="101" t="s">
        <v>295</v>
      </c>
      <c r="D7" s="68">
        <v>293560</v>
      </c>
      <c r="E7" s="68">
        <v>361381</v>
      </c>
      <c r="F7" s="102">
        <v>516541</v>
      </c>
      <c r="H7" s="15"/>
      <c r="I7" s="26"/>
      <c r="J7" s="15"/>
    </row>
    <row r="8" spans="2:10" ht="15.75" x14ac:dyDescent="0.25">
      <c r="B8" s="100" t="s">
        <v>312</v>
      </c>
      <c r="C8" s="101" t="s">
        <v>296</v>
      </c>
      <c r="D8" s="68">
        <v>24808854</v>
      </c>
      <c r="E8" s="68">
        <v>24978287</v>
      </c>
      <c r="F8" s="102">
        <v>28117642</v>
      </c>
      <c r="H8" s="15"/>
      <c r="I8" s="26"/>
      <c r="J8" s="15"/>
    </row>
    <row r="9" spans="2:10" ht="15.75" x14ac:dyDescent="0.25">
      <c r="B9" s="100" t="s">
        <v>313</v>
      </c>
      <c r="C9" s="101" t="s">
        <v>297</v>
      </c>
      <c r="D9" s="68">
        <v>3166005</v>
      </c>
      <c r="E9" s="68">
        <v>3020107</v>
      </c>
      <c r="F9" s="102">
        <v>3459744</v>
      </c>
      <c r="H9" s="15"/>
      <c r="I9" s="26"/>
      <c r="J9" s="15"/>
    </row>
    <row r="10" spans="2:10" ht="15.75" x14ac:dyDescent="0.25">
      <c r="B10" s="100" t="s">
        <v>314</v>
      </c>
      <c r="C10" s="101" t="s">
        <v>298</v>
      </c>
      <c r="D10" s="68">
        <v>1098649</v>
      </c>
      <c r="E10" s="68">
        <v>1190021</v>
      </c>
      <c r="F10" s="102">
        <v>1485690</v>
      </c>
      <c r="H10" s="26"/>
      <c r="I10" s="26"/>
      <c r="J10" s="15"/>
    </row>
    <row r="11" spans="2:10" ht="15.75" x14ac:dyDescent="0.25">
      <c r="B11" s="100" t="s">
        <v>315</v>
      </c>
      <c r="C11" s="101" t="s">
        <v>299</v>
      </c>
      <c r="D11" s="68">
        <v>568261</v>
      </c>
      <c r="E11" s="68">
        <v>580642</v>
      </c>
      <c r="F11" s="102">
        <v>827382</v>
      </c>
      <c r="H11" s="26"/>
      <c r="I11" s="26"/>
      <c r="J11" s="26"/>
    </row>
    <row r="12" spans="2:10" ht="15.75" x14ac:dyDescent="0.25">
      <c r="B12" s="100" t="s">
        <v>316</v>
      </c>
      <c r="C12" s="101" t="s">
        <v>249</v>
      </c>
      <c r="D12" s="68">
        <v>530388</v>
      </c>
      <c r="E12" s="68">
        <v>609379</v>
      </c>
      <c r="F12" s="102">
        <v>658308</v>
      </c>
      <c r="H12" s="26"/>
      <c r="I12" s="26"/>
      <c r="J12" s="15"/>
    </row>
    <row r="13" spans="2:10" ht="15.75" x14ac:dyDescent="0.25">
      <c r="B13" s="100" t="s">
        <v>317</v>
      </c>
      <c r="C13" s="101" t="s">
        <v>250</v>
      </c>
      <c r="D13" s="68">
        <v>539979</v>
      </c>
      <c r="E13" s="68">
        <v>545020</v>
      </c>
      <c r="F13" s="102">
        <v>643119</v>
      </c>
      <c r="I13" s="26"/>
      <c r="J13" s="15"/>
    </row>
    <row r="14" spans="2:10" ht="15.75" x14ac:dyDescent="0.25">
      <c r="B14" s="100" t="s">
        <v>318</v>
      </c>
      <c r="C14" s="101" t="s">
        <v>300</v>
      </c>
      <c r="D14" s="68">
        <v>231593</v>
      </c>
      <c r="E14" s="68">
        <v>249194</v>
      </c>
      <c r="F14" s="102">
        <v>285773</v>
      </c>
      <c r="H14" s="26"/>
      <c r="I14" s="26"/>
      <c r="J14" s="15"/>
    </row>
    <row r="15" spans="2:10" ht="15.75" x14ac:dyDescent="0.25">
      <c r="B15" s="100" t="s">
        <v>319</v>
      </c>
      <c r="C15" s="101" t="s">
        <v>168</v>
      </c>
      <c r="D15" s="68">
        <v>155890</v>
      </c>
      <c r="E15" s="68">
        <v>170082</v>
      </c>
      <c r="F15" s="102">
        <v>213733</v>
      </c>
      <c r="H15" s="26"/>
      <c r="I15" s="26"/>
      <c r="J15" s="15"/>
    </row>
    <row r="16" spans="2:10" ht="15.75" x14ac:dyDescent="0.25">
      <c r="B16" s="100" t="s">
        <v>320</v>
      </c>
      <c r="C16" s="101" t="s">
        <v>301</v>
      </c>
      <c r="D16" s="286">
        <f>D7/D8*100</f>
        <v>1.1832872247948254</v>
      </c>
      <c r="E16" s="286">
        <f t="shared" ref="E16" si="0">E7/E8*100</f>
        <v>1.4467805578501038</v>
      </c>
      <c r="F16" s="318">
        <f>F7/F8*100</f>
        <v>1.8370708326110703</v>
      </c>
    </row>
    <row r="17" spans="2:6" ht="15.75" x14ac:dyDescent="0.25">
      <c r="B17" s="100" t="s">
        <v>321</v>
      </c>
      <c r="C17" s="101" t="s">
        <v>302</v>
      </c>
      <c r="D17" s="286">
        <f>D7/D9*100</f>
        <v>9.2722532023796553</v>
      </c>
      <c r="E17" s="286">
        <f t="shared" ref="E17:F17" si="1">E7/E9*100</f>
        <v>11.965834323088554</v>
      </c>
      <c r="F17" s="318">
        <f t="shared" si="1"/>
        <v>14.93003528584774</v>
      </c>
    </row>
    <row r="18" spans="2:6" ht="15.75" x14ac:dyDescent="0.25">
      <c r="B18" s="100" t="s">
        <v>322</v>
      </c>
      <c r="C18" s="101" t="s">
        <v>294</v>
      </c>
      <c r="D18" s="286">
        <f>D10/D8*100</f>
        <v>4.4284552603679312</v>
      </c>
      <c r="E18" s="286">
        <f t="shared" ref="E18:F18" si="2">E10/E8*100</f>
        <v>4.7642218219367889</v>
      </c>
      <c r="F18" s="318">
        <f t="shared" si="2"/>
        <v>5.2838356786817329</v>
      </c>
    </row>
    <row r="19" spans="2:6" ht="15.75" x14ac:dyDescent="0.25">
      <c r="B19" s="100" t="s">
        <v>323</v>
      </c>
      <c r="C19" s="101" t="s">
        <v>303</v>
      </c>
      <c r="D19" s="286">
        <f>D11/D8*100</f>
        <v>2.2905572341229465</v>
      </c>
      <c r="E19" s="286">
        <f t="shared" ref="E19:F19" si="3">E11/E8*100</f>
        <v>2.3245869502580381</v>
      </c>
      <c r="F19" s="318">
        <f t="shared" si="3"/>
        <v>2.9425724959440056</v>
      </c>
    </row>
    <row r="20" spans="2:6" ht="32.25" customHeight="1" x14ac:dyDescent="0.25">
      <c r="B20" s="100" t="s">
        <v>324</v>
      </c>
      <c r="C20" s="101" t="s">
        <v>367</v>
      </c>
      <c r="D20" s="319">
        <v>2.4700000000000002</v>
      </c>
      <c r="E20" s="319">
        <v>2.4900000000000002</v>
      </c>
      <c r="F20" s="318">
        <v>3.2199999999999998</v>
      </c>
    </row>
    <row r="21" spans="2:6" ht="31.5" x14ac:dyDescent="0.25">
      <c r="B21" s="100" t="s">
        <v>325</v>
      </c>
      <c r="C21" s="101" t="s">
        <v>304</v>
      </c>
      <c r="D21" s="319">
        <v>57.274159246039538</v>
      </c>
      <c r="E21" s="319">
        <v>53.436529047325379</v>
      </c>
      <c r="F21" s="318">
        <v>50.561379040329193</v>
      </c>
    </row>
    <row r="23" spans="2:6" x14ac:dyDescent="0.25">
      <c r="C23" s="199" t="s">
        <v>305</v>
      </c>
    </row>
    <row r="24" spans="2:6" x14ac:dyDescent="0.25">
      <c r="C24" s="199" t="s">
        <v>306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>
      <selection activeCell="H15" sqref="H15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3.7109375" bestFit="1" customWidth="1"/>
  </cols>
  <sheetData>
    <row r="3" spans="2:11" ht="16.5" thickBot="1" x14ac:dyDescent="0.3">
      <c r="B3" s="60"/>
      <c r="C3" s="128"/>
      <c r="D3" s="81"/>
      <c r="E3" s="81"/>
      <c r="F3" s="81"/>
      <c r="G3" s="81"/>
      <c r="H3" s="84" t="s">
        <v>326</v>
      </c>
      <c r="I3" s="4"/>
    </row>
    <row r="4" spans="2:11" ht="24.95" customHeight="1" thickTop="1" x14ac:dyDescent="0.25">
      <c r="B4" s="372" t="s">
        <v>625</v>
      </c>
      <c r="C4" s="372"/>
      <c r="D4" s="372"/>
      <c r="E4" s="372"/>
      <c r="F4" s="372"/>
      <c r="G4" s="372"/>
      <c r="H4" s="372"/>
      <c r="I4" s="6"/>
    </row>
    <row r="5" spans="2:11" ht="15.75" x14ac:dyDescent="0.25">
      <c r="B5" s="132" t="s">
        <v>127</v>
      </c>
      <c r="C5" s="97" t="s">
        <v>82</v>
      </c>
      <c r="D5" s="97" t="s">
        <v>593</v>
      </c>
      <c r="E5" s="97" t="s">
        <v>664</v>
      </c>
      <c r="F5" s="97" t="s">
        <v>796</v>
      </c>
      <c r="G5" s="370" t="s">
        <v>1</v>
      </c>
      <c r="H5" s="370"/>
      <c r="I5" s="6"/>
    </row>
    <row r="6" spans="2:11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424</v>
      </c>
      <c r="H6" s="99" t="s">
        <v>425</v>
      </c>
      <c r="I6" s="6"/>
      <c r="K6" s="15"/>
    </row>
    <row r="7" spans="2:11" ht="15.75" customHeight="1" x14ac:dyDescent="0.25">
      <c r="B7" s="111" t="s">
        <v>311</v>
      </c>
      <c r="C7" s="101" t="s">
        <v>171</v>
      </c>
      <c r="D7" s="107">
        <v>7064703</v>
      </c>
      <c r="E7" s="107">
        <v>6928631</v>
      </c>
      <c r="F7" s="107">
        <v>6643532</v>
      </c>
      <c r="G7" s="107">
        <f>E7/D7*100</f>
        <v>98.073917615503433</v>
      </c>
      <c r="H7" s="104">
        <f>F7/E7*100</f>
        <v>95.885204450922558</v>
      </c>
      <c r="I7" s="6"/>
      <c r="K7" s="15"/>
    </row>
    <row r="8" spans="2:11" ht="15.75" x14ac:dyDescent="0.25">
      <c r="B8" s="111" t="s">
        <v>312</v>
      </c>
      <c r="C8" s="101" t="s">
        <v>172</v>
      </c>
      <c r="D8" s="107">
        <v>3176830</v>
      </c>
      <c r="E8" s="107">
        <v>3280801</v>
      </c>
      <c r="F8" s="107">
        <v>3127611</v>
      </c>
      <c r="G8" s="107">
        <f t="shared" ref="G8" si="0">E8/D8*100</f>
        <v>103.27279080089271</v>
      </c>
      <c r="H8" s="104">
        <f>F8/E8*100</f>
        <v>95.330713444674032</v>
      </c>
      <c r="I8" s="6"/>
      <c r="K8" s="44"/>
    </row>
    <row r="9" spans="2:11" ht="15.75" x14ac:dyDescent="0.25">
      <c r="B9" s="370" t="s">
        <v>173</v>
      </c>
      <c r="C9" s="370"/>
      <c r="D9" s="331">
        <f>D7/D8</f>
        <v>2.2238215453769952</v>
      </c>
      <c r="E9" s="331">
        <f>E7/E8</f>
        <v>2.1118717654621539</v>
      </c>
      <c r="F9" s="331">
        <v>2.1241106418597573</v>
      </c>
      <c r="G9" s="121"/>
      <c r="H9" s="106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J18"/>
  <sheetViews>
    <sheetView workbookViewId="0">
      <selection activeCell="J12" sqref="J12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  <col min="11" max="11" width="9.5703125" bestFit="1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201" t="s">
        <v>326</v>
      </c>
    </row>
    <row r="4" spans="2:10" ht="24.95" customHeight="1" thickTop="1" x14ac:dyDescent="0.25">
      <c r="B4" s="385" t="s">
        <v>626</v>
      </c>
      <c r="C4" s="385"/>
      <c r="D4" s="385"/>
      <c r="E4" s="385"/>
      <c r="F4" s="385"/>
      <c r="G4" s="385"/>
      <c r="H4" s="385"/>
    </row>
    <row r="5" spans="2:10" ht="15.75" x14ac:dyDescent="0.25">
      <c r="B5" s="363" t="s">
        <v>127</v>
      </c>
      <c r="C5" s="363" t="s">
        <v>82</v>
      </c>
      <c r="D5" s="363" t="s">
        <v>593</v>
      </c>
      <c r="E5" s="363" t="s">
        <v>664</v>
      </c>
      <c r="F5" s="363" t="s">
        <v>796</v>
      </c>
      <c r="G5" s="363" t="s">
        <v>1</v>
      </c>
      <c r="H5" s="363"/>
    </row>
    <row r="6" spans="2:10" ht="15.75" x14ac:dyDescent="0.25">
      <c r="B6" s="363"/>
      <c r="C6" s="363"/>
      <c r="D6" s="363"/>
      <c r="E6" s="363"/>
      <c r="F6" s="363"/>
      <c r="G6" s="63" t="s">
        <v>73</v>
      </c>
      <c r="H6" s="63" t="s">
        <v>415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customHeight="1" x14ac:dyDescent="0.25">
      <c r="B8" s="63" t="s">
        <v>311</v>
      </c>
      <c r="C8" s="62" t="s">
        <v>534</v>
      </c>
      <c r="D8" s="69">
        <f>SUM(D9:D13)</f>
        <v>7059357</v>
      </c>
      <c r="E8" s="69">
        <f>SUM(E9:E13)</f>
        <v>6928631</v>
      </c>
      <c r="F8" s="69">
        <f>SUM(F9:F13)</f>
        <v>6643532</v>
      </c>
      <c r="G8" s="72">
        <f>E8/D8*100</f>
        <v>98.148188284003766</v>
      </c>
      <c r="H8" s="213">
        <f>F8/E8*100</f>
        <v>95.885204450922558</v>
      </c>
      <c r="J8" s="15"/>
    </row>
    <row r="9" spans="2:10" ht="15.75" customHeight="1" x14ac:dyDescent="0.25">
      <c r="B9" s="65" t="s">
        <v>84</v>
      </c>
      <c r="C9" s="66" t="s">
        <v>535</v>
      </c>
      <c r="D9" s="68">
        <v>1526321</v>
      </c>
      <c r="E9" s="68">
        <v>1543788</v>
      </c>
      <c r="F9" s="68">
        <v>1164676</v>
      </c>
      <c r="G9" s="74">
        <f t="shared" ref="G9:G17" si="0">E9/D9*100</f>
        <v>101.14438574847624</v>
      </c>
      <c r="H9" s="212">
        <f t="shared" ref="H9:H13" si="1">F9/E9*100</f>
        <v>75.442742138169223</v>
      </c>
      <c r="J9" s="26"/>
    </row>
    <row r="10" spans="2:10" ht="15.75" customHeight="1" x14ac:dyDescent="0.25">
      <c r="B10" s="65" t="s">
        <v>115</v>
      </c>
      <c r="C10" s="66" t="s">
        <v>536</v>
      </c>
      <c r="D10" s="68">
        <v>3095846</v>
      </c>
      <c r="E10" s="68">
        <v>3076604</v>
      </c>
      <c r="F10" s="68">
        <v>3103152</v>
      </c>
      <c r="G10" s="74">
        <f t="shared" si="0"/>
        <v>99.378457455571109</v>
      </c>
      <c r="H10" s="212">
        <f t="shared" si="1"/>
        <v>100.86289948267635</v>
      </c>
      <c r="J10" s="26"/>
    </row>
    <row r="11" spans="2:10" ht="15.75" customHeight="1" x14ac:dyDescent="0.25">
      <c r="B11" s="65" t="s">
        <v>342</v>
      </c>
      <c r="C11" s="66" t="s">
        <v>537</v>
      </c>
      <c r="D11" s="68">
        <v>1401508</v>
      </c>
      <c r="E11" s="68">
        <v>1238867</v>
      </c>
      <c r="F11" s="68">
        <v>1201900</v>
      </c>
      <c r="G11" s="74">
        <f t="shared" si="0"/>
        <v>88.395285649457591</v>
      </c>
      <c r="H11" s="212">
        <f>F11/E11*100</f>
        <v>97.016063871263015</v>
      </c>
      <c r="J11" s="26"/>
    </row>
    <row r="12" spans="2:10" ht="31.5" customHeight="1" x14ac:dyDescent="0.25">
      <c r="B12" s="65" t="s">
        <v>343</v>
      </c>
      <c r="C12" s="66" t="s">
        <v>538</v>
      </c>
      <c r="D12" s="68">
        <v>1011738</v>
      </c>
      <c r="E12" s="68">
        <v>1045296</v>
      </c>
      <c r="F12" s="68">
        <v>1109925</v>
      </c>
      <c r="G12" s="74">
        <f t="shared" si="0"/>
        <v>103.31686661961892</v>
      </c>
      <c r="H12" s="212">
        <f>F12/E12*100</f>
        <v>106.18284198925471</v>
      </c>
      <c r="J12" s="26"/>
    </row>
    <row r="13" spans="2:10" ht="36.75" customHeight="1" x14ac:dyDescent="0.25">
      <c r="B13" s="65" t="s">
        <v>344</v>
      </c>
      <c r="C13" s="66" t="s">
        <v>662</v>
      </c>
      <c r="D13" s="68">
        <v>23944</v>
      </c>
      <c r="E13" s="68">
        <v>24076</v>
      </c>
      <c r="F13" s="68">
        <v>63879</v>
      </c>
      <c r="G13" s="74">
        <f t="shared" si="0"/>
        <v>100.55128633478117</v>
      </c>
      <c r="H13" s="212">
        <f t="shared" si="1"/>
        <v>265.32231267652435</v>
      </c>
      <c r="J13" s="26"/>
    </row>
    <row r="14" spans="2:10" ht="15.75" customHeight="1" x14ac:dyDescent="0.25">
      <c r="B14" s="63" t="s">
        <v>312</v>
      </c>
      <c r="C14" s="62" t="s">
        <v>539</v>
      </c>
      <c r="D14" s="69">
        <f>D15+D16</f>
        <v>5346</v>
      </c>
      <c r="E14" s="69">
        <f>E15+E16</f>
        <v>0</v>
      </c>
      <c r="F14" s="69">
        <f>F15+F16</f>
        <v>0</v>
      </c>
      <c r="G14" s="72">
        <f t="shared" si="0"/>
        <v>0</v>
      </c>
      <c r="H14" s="253" t="s">
        <v>106</v>
      </c>
      <c r="J14" s="15"/>
    </row>
    <row r="15" spans="2:10" ht="15.75" customHeight="1" x14ac:dyDescent="0.25">
      <c r="B15" s="65" t="s">
        <v>345</v>
      </c>
      <c r="C15" s="66" t="s">
        <v>540</v>
      </c>
      <c r="D15" s="68">
        <v>0</v>
      </c>
      <c r="E15" s="67">
        <v>0</v>
      </c>
      <c r="F15" s="68">
        <v>0</v>
      </c>
      <c r="G15" s="74" t="s">
        <v>106</v>
      </c>
      <c r="H15" s="212" t="s">
        <v>106</v>
      </c>
      <c r="J15" s="15"/>
    </row>
    <row r="16" spans="2:10" ht="15.75" customHeight="1" x14ac:dyDescent="0.25">
      <c r="B16" s="65" t="s">
        <v>346</v>
      </c>
      <c r="C16" s="66" t="s">
        <v>541</v>
      </c>
      <c r="D16" s="68">
        <v>5346</v>
      </c>
      <c r="E16" s="68">
        <v>0</v>
      </c>
      <c r="F16" s="68">
        <v>0</v>
      </c>
      <c r="G16" s="74">
        <f t="shared" si="0"/>
        <v>0</v>
      </c>
      <c r="H16" s="212" t="s">
        <v>106</v>
      </c>
      <c r="J16" s="15"/>
    </row>
    <row r="17" spans="2:10" ht="15.75" customHeight="1" x14ac:dyDescent="0.25">
      <c r="B17" s="363" t="s">
        <v>542</v>
      </c>
      <c r="C17" s="363"/>
      <c r="D17" s="69">
        <f>D8+D14</f>
        <v>7064703</v>
      </c>
      <c r="E17" s="69">
        <f>E8+E14</f>
        <v>6928631</v>
      </c>
      <c r="F17" s="69">
        <f>F8+F14</f>
        <v>6643532</v>
      </c>
      <c r="G17" s="72">
        <f t="shared" si="0"/>
        <v>98.073917615503433</v>
      </c>
      <c r="H17" s="213">
        <f>F17/E17*100</f>
        <v>95.885204450922558</v>
      </c>
      <c r="J17" s="15"/>
    </row>
    <row r="18" spans="2:10" x14ac:dyDescent="0.2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>
      <selection activeCell="F22" sqref="F22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0" width="9.140625" style="2"/>
    <col min="11" max="11" width="10.140625" style="2" bestFit="1" customWidth="1"/>
    <col min="12" max="16384" width="9.140625" style="2"/>
  </cols>
  <sheetData>
    <row r="3" spans="2:8" ht="16.5" thickBot="1" x14ac:dyDescent="0.3">
      <c r="B3" s="78"/>
      <c r="C3" s="78"/>
      <c r="D3" s="78"/>
      <c r="E3" s="78"/>
      <c r="F3" s="78"/>
      <c r="G3" s="78"/>
      <c r="H3" s="84" t="s">
        <v>326</v>
      </c>
    </row>
    <row r="4" spans="2:8" ht="24.95" customHeight="1" thickTop="1" x14ac:dyDescent="0.25">
      <c r="B4" s="385" t="s">
        <v>627</v>
      </c>
      <c r="C4" s="385"/>
      <c r="D4" s="385"/>
      <c r="E4" s="385"/>
      <c r="F4" s="385"/>
      <c r="G4" s="385"/>
      <c r="H4" s="385"/>
    </row>
    <row r="5" spans="2:8" x14ac:dyDescent="0.25">
      <c r="B5" s="363" t="s">
        <v>127</v>
      </c>
      <c r="C5" s="363" t="s">
        <v>82</v>
      </c>
      <c r="D5" s="363" t="s">
        <v>593</v>
      </c>
      <c r="E5" s="363" t="s">
        <v>664</v>
      </c>
      <c r="F5" s="363" t="s">
        <v>796</v>
      </c>
      <c r="G5" s="363" t="s">
        <v>1</v>
      </c>
      <c r="H5" s="363"/>
    </row>
    <row r="6" spans="2:8" x14ac:dyDescent="0.25">
      <c r="B6" s="363"/>
      <c r="C6" s="363"/>
      <c r="D6" s="363"/>
      <c r="E6" s="363"/>
      <c r="F6" s="363"/>
      <c r="G6" s="63" t="s">
        <v>73</v>
      </c>
      <c r="H6" s="63" t="s">
        <v>415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 x14ac:dyDescent="0.25">
      <c r="B8" s="65" t="s">
        <v>311</v>
      </c>
      <c r="C8" s="66" t="s">
        <v>543</v>
      </c>
      <c r="D8" s="68">
        <v>5579174</v>
      </c>
      <c r="E8" s="68">
        <v>5690905</v>
      </c>
      <c r="F8" s="68">
        <v>6044233</v>
      </c>
      <c r="G8" s="74">
        <f>E8/D8*100</f>
        <v>102.00264411900399</v>
      </c>
      <c r="H8" s="74">
        <f>F8/E8*100</f>
        <v>106.20864344071812</v>
      </c>
    </row>
    <row r="9" spans="2:8" x14ac:dyDescent="0.25">
      <c r="B9" s="65" t="s">
        <v>312</v>
      </c>
      <c r="C9" s="66" t="s">
        <v>544</v>
      </c>
      <c r="D9" s="68">
        <v>2402345</v>
      </c>
      <c r="E9" s="68">
        <v>2469853</v>
      </c>
      <c r="F9" s="68">
        <v>3002306</v>
      </c>
      <c r="G9" s="74">
        <f t="shared" ref="G9" si="0">E9/D9*100</f>
        <v>102.81008764353163</v>
      </c>
      <c r="H9" s="74">
        <f t="shared" ref="H9" si="1">F9/E9*100</f>
        <v>121.55808463094769</v>
      </c>
    </row>
    <row r="10" spans="2:8" ht="33" customHeight="1" x14ac:dyDescent="0.25">
      <c r="B10" s="65" t="s">
        <v>313</v>
      </c>
      <c r="C10" s="66" t="s">
        <v>545</v>
      </c>
      <c r="D10" s="68">
        <v>2402344</v>
      </c>
      <c r="E10" s="68">
        <v>2410104</v>
      </c>
      <c r="F10" s="68">
        <v>2916622</v>
      </c>
      <c r="G10" s="74">
        <f t="shared" ref="G10:H11" si="2">E10/D10*100</f>
        <v>100.32301785256399</v>
      </c>
      <c r="H10" s="74">
        <f t="shared" ref="H10" si="3">F10/E10*100</f>
        <v>121.01643746493926</v>
      </c>
    </row>
    <row r="11" spans="2:8" ht="21.75" customHeight="1" x14ac:dyDescent="0.25">
      <c r="B11" s="363" t="s">
        <v>546</v>
      </c>
      <c r="C11" s="363"/>
      <c r="D11" s="69">
        <f>D8-D10</f>
        <v>3176830</v>
      </c>
      <c r="E11" s="69">
        <f>E8-E10</f>
        <v>3280801</v>
      </c>
      <c r="F11" s="69">
        <f>F8-F10</f>
        <v>3127611</v>
      </c>
      <c r="G11" s="72">
        <f t="shared" si="2"/>
        <v>103.27279080089271</v>
      </c>
      <c r="H11" s="72">
        <f t="shared" si="2"/>
        <v>95.330713444674032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>
      <selection activeCell="H24" sqref="H24"/>
    </sheetView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6.42578125" customWidth="1"/>
  </cols>
  <sheetData>
    <row r="3" spans="2:11" ht="16.5" thickBot="1" x14ac:dyDescent="0.3">
      <c r="F3" s="84" t="s">
        <v>326</v>
      </c>
    </row>
    <row r="4" spans="2:11" ht="24.95" customHeight="1" thickTop="1" x14ac:dyDescent="0.25">
      <c r="B4" s="386" t="s">
        <v>709</v>
      </c>
      <c r="C4" s="386"/>
      <c r="D4" s="386"/>
      <c r="E4" s="386"/>
      <c r="F4" s="386"/>
    </row>
    <row r="5" spans="2:11" ht="15.75" x14ac:dyDescent="0.25">
      <c r="B5" s="63" t="s">
        <v>127</v>
      </c>
      <c r="C5" s="63" t="s">
        <v>82</v>
      </c>
      <c r="D5" s="63" t="s">
        <v>664</v>
      </c>
      <c r="E5" s="63" t="s">
        <v>796</v>
      </c>
      <c r="F5" s="63" t="s">
        <v>1</v>
      </c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 t="s">
        <v>713</v>
      </c>
    </row>
    <row r="7" spans="2:11" ht="20.100000000000001" customHeight="1" x14ac:dyDescent="0.25">
      <c r="B7" s="65" t="s">
        <v>311</v>
      </c>
      <c r="C7" s="66" t="s">
        <v>710</v>
      </c>
      <c r="D7" s="74">
        <v>19770563</v>
      </c>
      <c r="E7" s="74">
        <v>20955674</v>
      </c>
      <c r="F7" s="74">
        <f>E7/D7*100</f>
        <v>105.99432095079943</v>
      </c>
      <c r="K7" s="15"/>
    </row>
    <row r="8" spans="2:11" ht="20.100000000000001" customHeight="1" x14ac:dyDescent="0.25">
      <c r="B8" s="65" t="s">
        <v>312</v>
      </c>
      <c r="C8" s="66" t="s">
        <v>711</v>
      </c>
      <c r="D8" s="74">
        <v>12189130</v>
      </c>
      <c r="E8" s="74">
        <v>13347275</v>
      </c>
      <c r="F8" s="74">
        <f>E8/D8*100</f>
        <v>109.50145744610155</v>
      </c>
      <c r="K8" s="15"/>
    </row>
    <row r="9" spans="2:11" ht="20.100000000000001" customHeight="1" x14ac:dyDescent="0.25">
      <c r="B9" s="363" t="s">
        <v>712</v>
      </c>
      <c r="C9" s="363"/>
      <c r="D9" s="324">
        <f>D7/D8</f>
        <v>1.6219831111818481</v>
      </c>
      <c r="E9" s="324">
        <f>E7/E8</f>
        <v>1.5700338833207528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O20"/>
  <sheetViews>
    <sheetView workbookViewId="0">
      <selection activeCell="J22" sqref="J22"/>
    </sheetView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  <col min="12" max="12" width="12" customWidth="1"/>
    <col min="13" max="13" width="9.85546875" bestFit="1" customWidth="1"/>
    <col min="15" max="15" width="9.8554687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84" t="s">
        <v>326</v>
      </c>
    </row>
    <row r="4" spans="2:15" s="327" customFormat="1" ht="24.95" customHeight="1" thickTop="1" x14ac:dyDescent="0.25">
      <c r="B4" s="387" t="s">
        <v>727</v>
      </c>
      <c r="C4" s="387"/>
      <c r="D4" s="387"/>
      <c r="E4" s="387"/>
      <c r="F4" s="387"/>
      <c r="G4" s="387"/>
      <c r="H4" s="387"/>
      <c r="I4" s="387"/>
    </row>
    <row r="5" spans="2:15" ht="15.75" x14ac:dyDescent="0.25">
      <c r="B5" s="388" t="s">
        <v>127</v>
      </c>
      <c r="C5" s="370" t="s">
        <v>82</v>
      </c>
      <c r="D5" s="370" t="s">
        <v>664</v>
      </c>
      <c r="E5" s="370"/>
      <c r="F5" s="370" t="s">
        <v>796</v>
      </c>
      <c r="G5" s="370"/>
      <c r="H5" s="370" t="s">
        <v>1</v>
      </c>
      <c r="I5" s="370"/>
    </row>
    <row r="6" spans="2:15" ht="31.5" x14ac:dyDescent="0.25">
      <c r="B6" s="388"/>
      <c r="C6" s="370"/>
      <c r="D6" s="97" t="s">
        <v>728</v>
      </c>
      <c r="E6" s="97" t="s">
        <v>729</v>
      </c>
      <c r="F6" s="97" t="s">
        <v>728</v>
      </c>
      <c r="G6" s="97" t="s">
        <v>729</v>
      </c>
      <c r="H6" s="97" t="s">
        <v>410</v>
      </c>
      <c r="I6" s="97" t="s">
        <v>718</v>
      </c>
    </row>
    <row r="7" spans="2:15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5" ht="15.75" x14ac:dyDescent="0.25">
      <c r="B8" s="328"/>
      <c r="C8" s="326" t="s">
        <v>730</v>
      </c>
      <c r="D8" s="326"/>
      <c r="E8" s="326"/>
      <c r="F8" s="326"/>
      <c r="G8" s="326"/>
      <c r="H8" s="326"/>
      <c r="I8" s="326"/>
    </row>
    <row r="9" spans="2:15" ht="15.75" customHeight="1" x14ac:dyDescent="0.25">
      <c r="B9" s="65" t="s">
        <v>311</v>
      </c>
      <c r="C9" s="66" t="s">
        <v>731</v>
      </c>
      <c r="D9" s="68">
        <v>3066853</v>
      </c>
      <c r="E9" s="68">
        <v>3065720</v>
      </c>
      <c r="F9" s="200">
        <v>3279482</v>
      </c>
      <c r="G9" s="68">
        <v>3279482</v>
      </c>
      <c r="H9" s="212">
        <f>F9/D9*100</f>
        <v>106.93313308463107</v>
      </c>
      <c r="I9" s="212">
        <f>G9/E9*100</f>
        <v>106.97265242748848</v>
      </c>
      <c r="L9" s="352"/>
      <c r="M9" s="353"/>
      <c r="N9" s="352"/>
      <c r="O9" s="353"/>
    </row>
    <row r="10" spans="2:15" ht="15.75" customHeight="1" x14ac:dyDescent="0.25">
      <c r="B10" s="65" t="s">
        <v>312</v>
      </c>
      <c r="C10" s="66" t="s">
        <v>732</v>
      </c>
      <c r="D10" s="68">
        <v>11338559</v>
      </c>
      <c r="E10" s="68">
        <v>10579940</v>
      </c>
      <c r="F10" s="200">
        <v>12450315</v>
      </c>
      <c r="G10" s="68">
        <v>11563869</v>
      </c>
      <c r="H10" s="212">
        <f t="shared" ref="H10:H15" si="0">F10/D10*100</f>
        <v>109.80509075271381</v>
      </c>
      <c r="I10" s="212">
        <f t="shared" ref="I10:I15" si="1">G10/E10*100</f>
        <v>109.29994877097602</v>
      </c>
      <c r="L10" s="352"/>
      <c r="M10" s="353"/>
      <c r="N10" s="352"/>
      <c r="O10" s="353"/>
    </row>
    <row r="11" spans="2:15" ht="28.5" customHeight="1" x14ac:dyDescent="0.25">
      <c r="B11" s="65" t="s">
        <v>313</v>
      </c>
      <c r="C11" s="66" t="s">
        <v>733</v>
      </c>
      <c r="D11" s="68">
        <v>10433312</v>
      </c>
      <c r="E11" s="68">
        <v>5533246</v>
      </c>
      <c r="F11" s="200">
        <v>10993114</v>
      </c>
      <c r="G11" s="68">
        <v>5731953</v>
      </c>
      <c r="H11" s="212">
        <f t="shared" si="0"/>
        <v>105.36552534803904</v>
      </c>
      <c r="I11" s="212">
        <f t="shared" si="1"/>
        <v>103.59114704099545</v>
      </c>
      <c r="L11" s="352"/>
      <c r="M11" s="353"/>
      <c r="N11" s="352"/>
      <c r="O11" s="353"/>
    </row>
    <row r="12" spans="2:15" ht="19.5" customHeight="1" x14ac:dyDescent="0.25">
      <c r="B12" s="65" t="s">
        <v>314</v>
      </c>
      <c r="C12" s="66" t="s">
        <v>783</v>
      </c>
      <c r="D12" s="68">
        <v>154674</v>
      </c>
      <c r="E12" s="68">
        <v>68473</v>
      </c>
      <c r="F12" s="200">
        <v>49998</v>
      </c>
      <c r="G12" s="68">
        <v>15676</v>
      </c>
      <c r="H12" s="212">
        <f t="shared" si="0"/>
        <v>32.32476046394352</v>
      </c>
      <c r="I12" s="212">
        <f t="shared" si="1"/>
        <v>22.893695325164664</v>
      </c>
      <c r="L12" s="352"/>
      <c r="M12" s="353"/>
      <c r="N12" s="352"/>
      <c r="O12" s="353"/>
    </row>
    <row r="13" spans="2:15" ht="15.75" customHeight="1" x14ac:dyDescent="0.25">
      <c r="B13" s="65" t="s">
        <v>315</v>
      </c>
      <c r="C13" s="66" t="s">
        <v>734</v>
      </c>
      <c r="D13" s="68">
        <v>1190180</v>
      </c>
      <c r="E13" s="68">
        <v>401687</v>
      </c>
      <c r="F13" s="200">
        <v>1006304</v>
      </c>
      <c r="G13" s="68">
        <v>257699</v>
      </c>
      <c r="H13" s="212">
        <f t="shared" si="0"/>
        <v>84.550572182358977</v>
      </c>
      <c r="I13" s="212">
        <f t="shared" si="1"/>
        <v>64.154179746917379</v>
      </c>
      <c r="L13" s="352"/>
      <c r="M13" s="353"/>
      <c r="N13" s="352"/>
      <c r="O13" s="353"/>
    </row>
    <row r="14" spans="2:15" ht="15.75" customHeight="1" x14ac:dyDescent="0.25">
      <c r="B14" s="65" t="s">
        <v>316</v>
      </c>
      <c r="C14" s="66" t="s">
        <v>735</v>
      </c>
      <c r="D14" s="68">
        <v>608113</v>
      </c>
      <c r="E14" s="68">
        <v>121497</v>
      </c>
      <c r="F14" s="200">
        <v>685877</v>
      </c>
      <c r="G14" s="68">
        <v>106995</v>
      </c>
      <c r="H14" s="212">
        <f t="shared" si="0"/>
        <v>112.78775490739386</v>
      </c>
      <c r="I14" s="212">
        <f t="shared" si="1"/>
        <v>88.063902812415122</v>
      </c>
      <c r="L14" s="352"/>
      <c r="M14" s="353"/>
      <c r="N14" s="352"/>
      <c r="O14" s="353"/>
    </row>
    <row r="15" spans="2:15" ht="24.95" customHeight="1" x14ac:dyDescent="0.25">
      <c r="B15" s="292"/>
      <c r="C15" s="292" t="s">
        <v>736</v>
      </c>
      <c r="D15" s="69">
        <f>SUM(D9:D14)</f>
        <v>26791691</v>
      </c>
      <c r="E15" s="69">
        <f>SUM(E9:E14)</f>
        <v>19770563</v>
      </c>
      <c r="F15" s="196">
        <f>SUM(F9:F14)</f>
        <v>28465090</v>
      </c>
      <c r="G15" s="69">
        <f>SUM(G9:G14)</f>
        <v>20955674</v>
      </c>
      <c r="H15" s="213">
        <f t="shared" si="0"/>
        <v>106.24596260086756</v>
      </c>
      <c r="I15" s="213">
        <f t="shared" si="1"/>
        <v>105.99432095079943</v>
      </c>
      <c r="L15" s="352"/>
      <c r="M15" s="353"/>
      <c r="N15" s="352"/>
      <c r="O15" s="353"/>
    </row>
    <row r="16" spans="2:15" x14ac:dyDescent="0.25">
      <c r="L16" s="352"/>
      <c r="M16" s="353"/>
      <c r="N16" s="352"/>
      <c r="O16" s="353"/>
    </row>
    <row r="17" spans="7:15" x14ac:dyDescent="0.25">
      <c r="L17" s="352"/>
      <c r="M17" s="353"/>
      <c r="N17" s="352"/>
      <c r="O17" s="353"/>
    </row>
    <row r="20" spans="7:15" x14ac:dyDescent="0.25">
      <c r="G20" s="1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N18"/>
  <sheetViews>
    <sheetView workbookViewId="0">
      <selection activeCell="H28" sqref="H28"/>
    </sheetView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  <col min="12" max="12" width="9.42578125" customWidth="1"/>
    <col min="13" max="14" width="9.85546875" bestFit="1" customWidth="1"/>
  </cols>
  <sheetData>
    <row r="3" spans="2:14" ht="16.5" thickBot="1" x14ac:dyDescent="0.3">
      <c r="I3" s="84" t="s">
        <v>326</v>
      </c>
    </row>
    <row r="4" spans="2:14" ht="24.95" customHeight="1" thickTop="1" x14ac:dyDescent="0.25">
      <c r="B4" s="389" t="s">
        <v>715</v>
      </c>
      <c r="C4" s="389"/>
      <c r="D4" s="389"/>
      <c r="E4" s="389"/>
      <c r="F4" s="389"/>
      <c r="G4" s="389"/>
      <c r="H4" s="389"/>
      <c r="I4" s="389"/>
    </row>
    <row r="5" spans="2:14" ht="15.75" x14ac:dyDescent="0.25">
      <c r="B5" s="390" t="s">
        <v>127</v>
      </c>
      <c r="C5" s="391" t="s">
        <v>82</v>
      </c>
      <c r="D5" s="391" t="s">
        <v>664</v>
      </c>
      <c r="E5" s="391"/>
      <c r="F5" s="391" t="s">
        <v>796</v>
      </c>
      <c r="G5" s="391"/>
      <c r="H5" s="391" t="s">
        <v>1</v>
      </c>
      <c r="I5" s="391"/>
    </row>
    <row r="6" spans="2:14" ht="15.75" x14ac:dyDescent="0.25">
      <c r="B6" s="390"/>
      <c r="C6" s="391"/>
      <c r="D6" s="325" t="s">
        <v>716</v>
      </c>
      <c r="E6" s="325" t="s">
        <v>717</v>
      </c>
      <c r="F6" s="325" t="s">
        <v>716</v>
      </c>
      <c r="G6" s="325" t="s">
        <v>717</v>
      </c>
      <c r="H6" s="325" t="s">
        <v>410</v>
      </c>
      <c r="I6" s="325" t="s">
        <v>718</v>
      </c>
    </row>
    <row r="7" spans="2:14" x14ac:dyDescent="0.25">
      <c r="B7" s="335">
        <v>1</v>
      </c>
      <c r="C7" s="335">
        <v>2</v>
      </c>
      <c r="D7" s="335">
        <v>3</v>
      </c>
      <c r="E7" s="335">
        <v>4</v>
      </c>
      <c r="F7" s="335">
        <v>5</v>
      </c>
      <c r="G7" s="335">
        <v>6</v>
      </c>
      <c r="H7" s="335">
        <v>7</v>
      </c>
      <c r="I7" s="335">
        <v>8</v>
      </c>
    </row>
    <row r="8" spans="2:14" ht="15.75" customHeight="1" x14ac:dyDescent="0.25">
      <c r="B8" s="326"/>
      <c r="C8" s="326" t="s">
        <v>719</v>
      </c>
      <c r="D8" s="326"/>
      <c r="E8" s="326"/>
      <c r="F8" s="326"/>
      <c r="G8" s="326"/>
      <c r="H8" s="66"/>
      <c r="I8" s="66"/>
    </row>
    <row r="9" spans="2:14" ht="15.75" customHeight="1" x14ac:dyDescent="0.25">
      <c r="B9" s="65" t="s">
        <v>311</v>
      </c>
      <c r="C9" s="66" t="s">
        <v>720</v>
      </c>
      <c r="D9" s="68">
        <v>6042185</v>
      </c>
      <c r="E9" s="68">
        <v>0</v>
      </c>
      <c r="F9" s="68">
        <v>6698281</v>
      </c>
      <c r="G9" s="68">
        <v>0</v>
      </c>
      <c r="H9" s="74">
        <f t="shared" ref="H9:H16" si="0">F9/D9*100</f>
        <v>110.8585884080014</v>
      </c>
      <c r="I9" s="329" t="s">
        <v>106</v>
      </c>
      <c r="L9" s="352"/>
      <c r="M9" s="353"/>
      <c r="N9" s="353"/>
    </row>
    <row r="10" spans="2:14" ht="15.75" customHeight="1" x14ac:dyDescent="0.25">
      <c r="B10" s="65" t="s">
        <v>312</v>
      </c>
      <c r="C10" s="66" t="s">
        <v>721</v>
      </c>
      <c r="D10" s="68">
        <v>1981702</v>
      </c>
      <c r="E10" s="68">
        <v>19978</v>
      </c>
      <c r="F10" s="68">
        <v>2219933</v>
      </c>
      <c r="G10" s="68">
        <v>32922</v>
      </c>
      <c r="H10" s="74">
        <f t="shared" si="0"/>
        <v>112.02153502393398</v>
      </c>
      <c r="I10" s="74">
        <f t="shared" ref="I10:I16" si="1">G10/E10*100</f>
        <v>164.79127039743716</v>
      </c>
      <c r="L10" s="352"/>
      <c r="M10" s="353"/>
      <c r="N10" s="353"/>
    </row>
    <row r="11" spans="2:14" ht="15.75" customHeight="1" x14ac:dyDescent="0.25">
      <c r="B11" s="65" t="s">
        <v>313</v>
      </c>
      <c r="C11" s="66" t="s">
        <v>722</v>
      </c>
      <c r="D11" s="68">
        <v>276376</v>
      </c>
      <c r="E11" s="68">
        <v>230870</v>
      </c>
      <c r="F11" s="68">
        <v>299943</v>
      </c>
      <c r="G11" s="68">
        <v>239972</v>
      </c>
      <c r="H11" s="74">
        <f t="shared" si="0"/>
        <v>108.5271514169103</v>
      </c>
      <c r="I11" s="74">
        <f t="shared" si="1"/>
        <v>103.94247845107635</v>
      </c>
      <c r="L11" s="352"/>
      <c r="M11" s="353"/>
      <c r="N11" s="353"/>
    </row>
    <row r="12" spans="2:14" ht="15.75" customHeight="1" x14ac:dyDescent="0.25">
      <c r="B12" s="65" t="s">
        <v>314</v>
      </c>
      <c r="C12" s="66" t="s">
        <v>723</v>
      </c>
      <c r="D12" s="68">
        <v>17319096</v>
      </c>
      <c r="E12" s="68">
        <v>10834010</v>
      </c>
      <c r="F12" s="68">
        <v>18772556</v>
      </c>
      <c r="G12" s="68">
        <v>11895009</v>
      </c>
      <c r="H12" s="74">
        <f t="shared" si="0"/>
        <v>108.39223941018629</v>
      </c>
      <c r="I12" s="74">
        <f t="shared" si="1"/>
        <v>109.79322522316299</v>
      </c>
      <c r="L12" s="352"/>
      <c r="M12" s="353"/>
      <c r="N12" s="353"/>
    </row>
    <row r="13" spans="2:14" ht="15.75" customHeight="1" x14ac:dyDescent="0.25">
      <c r="B13" s="65" t="s">
        <v>315</v>
      </c>
      <c r="C13" s="66" t="s">
        <v>802</v>
      </c>
      <c r="D13" s="68">
        <v>47</v>
      </c>
      <c r="E13" s="68">
        <v>2</v>
      </c>
      <c r="F13" s="68">
        <v>10</v>
      </c>
      <c r="G13" s="68">
        <v>3</v>
      </c>
      <c r="H13" s="74">
        <f t="shared" si="0"/>
        <v>21.276595744680851</v>
      </c>
      <c r="I13" s="74">
        <f t="shared" si="1"/>
        <v>150</v>
      </c>
      <c r="L13" s="352"/>
      <c r="M13" s="353"/>
      <c r="N13" s="353"/>
    </row>
    <row r="14" spans="2:14" ht="15.75" customHeight="1" x14ac:dyDescent="0.25">
      <c r="B14" s="65" t="s">
        <v>316</v>
      </c>
      <c r="C14" s="66" t="s">
        <v>724</v>
      </c>
      <c r="D14" s="68">
        <v>917542</v>
      </c>
      <c r="E14" s="68">
        <v>812215</v>
      </c>
      <c r="F14" s="68">
        <v>957351</v>
      </c>
      <c r="G14" s="68">
        <v>824608</v>
      </c>
      <c r="H14" s="74">
        <f t="shared" si="0"/>
        <v>104.33865697701033</v>
      </c>
      <c r="I14" s="74">
        <f t="shared" si="1"/>
        <v>101.52582752103815</v>
      </c>
      <c r="L14" s="352"/>
      <c r="M14" s="353"/>
      <c r="N14" s="353"/>
    </row>
    <row r="15" spans="2:14" ht="15.75" customHeight="1" x14ac:dyDescent="0.25">
      <c r="B15" s="65" t="s">
        <v>317</v>
      </c>
      <c r="C15" s="66" t="s">
        <v>725</v>
      </c>
      <c r="D15" s="68">
        <v>6065926</v>
      </c>
      <c r="E15" s="68">
        <v>292055</v>
      </c>
      <c r="F15" s="68">
        <v>6767942</v>
      </c>
      <c r="G15" s="68">
        <v>354761</v>
      </c>
      <c r="H15" s="74">
        <f t="shared" si="0"/>
        <v>111.57310524394792</v>
      </c>
      <c r="I15" s="74">
        <f t="shared" si="1"/>
        <v>121.47061341185736</v>
      </c>
      <c r="L15" s="352"/>
      <c r="M15" s="353"/>
      <c r="N15" s="353"/>
    </row>
    <row r="16" spans="2:14" ht="24.95" customHeight="1" x14ac:dyDescent="0.25">
      <c r="B16" s="292"/>
      <c r="C16" s="292" t="s">
        <v>726</v>
      </c>
      <c r="D16" s="69">
        <f>SUM(D9:D15)</f>
        <v>32602874</v>
      </c>
      <c r="E16" s="69">
        <f t="shared" ref="E16:G16" si="2">SUM(E9:E15)</f>
        <v>12189130</v>
      </c>
      <c r="F16" s="69">
        <f t="shared" si="2"/>
        <v>35716016</v>
      </c>
      <c r="G16" s="69">
        <f t="shared" si="2"/>
        <v>13347275</v>
      </c>
      <c r="H16" s="72">
        <f t="shared" si="0"/>
        <v>109.54867353105129</v>
      </c>
      <c r="I16" s="72">
        <f t="shared" si="1"/>
        <v>109.50145744610155</v>
      </c>
      <c r="L16" s="352"/>
      <c r="M16" s="353"/>
      <c r="N16" s="353"/>
    </row>
    <row r="17" spans="12:14" x14ac:dyDescent="0.25">
      <c r="L17" s="352"/>
      <c r="M17" s="353"/>
      <c r="N17" s="353"/>
    </row>
    <row r="18" spans="12:14" x14ac:dyDescent="0.25">
      <c r="L18" s="352"/>
      <c r="M18" s="353"/>
      <c r="N18" s="353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workbookViewId="0"/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98" t="s">
        <v>326</v>
      </c>
    </row>
    <row r="4" spans="2:15" ht="24.95" customHeight="1" thickTop="1" x14ac:dyDescent="0.25">
      <c r="B4" s="372" t="s">
        <v>737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5" ht="15.75" x14ac:dyDescent="0.25">
      <c r="B5" s="368" t="s">
        <v>127</v>
      </c>
      <c r="C5" s="370" t="s">
        <v>37</v>
      </c>
      <c r="D5" s="370" t="s">
        <v>593</v>
      </c>
      <c r="E5" s="370"/>
      <c r="F5" s="370" t="s">
        <v>664</v>
      </c>
      <c r="G5" s="370"/>
      <c r="H5" s="370" t="s">
        <v>796</v>
      </c>
      <c r="I5" s="370"/>
      <c r="J5" s="370" t="s">
        <v>1</v>
      </c>
      <c r="K5" s="370"/>
    </row>
    <row r="6" spans="2:15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413</v>
      </c>
    </row>
    <row r="7" spans="2: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.100000000000001" customHeight="1" x14ac:dyDescent="0.25">
      <c r="B8" s="100" t="s">
        <v>311</v>
      </c>
      <c r="C8" s="117" t="s">
        <v>174</v>
      </c>
      <c r="D8" s="102">
        <v>14755459</v>
      </c>
      <c r="E8" s="103">
        <f>D8/D$15*100</f>
        <v>69.65066052545221</v>
      </c>
      <c r="F8" s="102">
        <v>16444582</v>
      </c>
      <c r="G8" s="103">
        <f>F8/F$15*100</f>
        <v>73.270732234492442</v>
      </c>
      <c r="H8" s="102">
        <v>17909204</v>
      </c>
      <c r="I8" s="103">
        <f>H8/H15*100</f>
        <v>74.934942616362491</v>
      </c>
      <c r="J8" s="104">
        <f>F8/D8*100</f>
        <v>111.4474446372695</v>
      </c>
      <c r="K8" s="104">
        <f>H8/F8*100</f>
        <v>108.90641063421376</v>
      </c>
      <c r="M8" s="15"/>
      <c r="O8" s="15"/>
    </row>
    <row r="9" spans="2:15" ht="20.100000000000001" customHeight="1" x14ac:dyDescent="0.25">
      <c r="B9" s="100" t="s">
        <v>312</v>
      </c>
      <c r="C9" s="117" t="s">
        <v>175</v>
      </c>
      <c r="D9" s="102">
        <v>986253</v>
      </c>
      <c r="E9" s="103">
        <f t="shared" ref="E9:E14" si="0">D9/D$15*100</f>
        <v>4.6554412773746199</v>
      </c>
      <c r="F9" s="102">
        <v>856555</v>
      </c>
      <c r="G9" s="103">
        <f t="shared" ref="G9:G14" si="1">F9/F$15*100</f>
        <v>3.8164796191910306</v>
      </c>
      <c r="H9" s="102">
        <v>909124</v>
      </c>
      <c r="I9" s="103">
        <f>H9/H15*100</f>
        <v>3.8039186315124853</v>
      </c>
      <c r="J9" s="104">
        <f t="shared" ref="J9:J15" si="2">F9/D9*100</f>
        <v>86.849418962477174</v>
      </c>
      <c r="K9" s="104">
        <f t="shared" ref="K9:K15" si="3">H9/F9*100</f>
        <v>106.13725913689139</v>
      </c>
      <c r="M9" s="15"/>
      <c r="O9" s="15"/>
    </row>
    <row r="10" spans="2:15" ht="20.100000000000001" customHeight="1" x14ac:dyDescent="0.25">
      <c r="B10" s="100" t="s">
        <v>313</v>
      </c>
      <c r="C10" s="117" t="s">
        <v>176</v>
      </c>
      <c r="D10" s="102">
        <v>2157949</v>
      </c>
      <c r="E10" s="103">
        <f t="shared" si="0"/>
        <v>10.186235021915556</v>
      </c>
      <c r="F10" s="102">
        <v>2252657</v>
      </c>
      <c r="G10" s="103">
        <f t="shared" si="1"/>
        <v>10.036973141862472</v>
      </c>
      <c r="H10" s="102">
        <v>2042989</v>
      </c>
      <c r="I10" s="103">
        <f>H10/H15*100</f>
        <v>8.548189159097177</v>
      </c>
      <c r="J10" s="104">
        <f t="shared" si="2"/>
        <v>104.38879695488632</v>
      </c>
      <c r="K10" s="104">
        <f t="shared" si="3"/>
        <v>90.692413447764125</v>
      </c>
      <c r="M10" s="15"/>
      <c r="O10" s="15"/>
    </row>
    <row r="11" spans="2:15" ht="20.100000000000001" customHeight="1" x14ac:dyDescent="0.25">
      <c r="B11" s="392" t="s">
        <v>772</v>
      </c>
      <c r="C11" s="392"/>
      <c r="D11" s="105">
        <f>SUM(D8:D10)</f>
        <v>17899661</v>
      </c>
      <c r="E11" s="174">
        <f t="shared" si="0"/>
        <v>84.492336824742395</v>
      </c>
      <c r="F11" s="105">
        <f>SUM(F8:F10)</f>
        <v>19553794</v>
      </c>
      <c r="G11" s="174">
        <f t="shared" si="1"/>
        <v>87.124184995545946</v>
      </c>
      <c r="H11" s="105">
        <f>SUM(H8:H10)</f>
        <v>20861317</v>
      </c>
      <c r="I11" s="174">
        <f>H11/H15*100</f>
        <v>87.287050406972142</v>
      </c>
      <c r="J11" s="106">
        <f t="shared" si="2"/>
        <v>109.24114149424393</v>
      </c>
      <c r="K11" s="106">
        <f t="shared" si="3"/>
        <v>106.68679950295068</v>
      </c>
      <c r="M11" s="15"/>
      <c r="O11" s="15"/>
    </row>
    <row r="12" spans="2:15" ht="20.100000000000001" customHeight="1" x14ac:dyDescent="0.25">
      <c r="B12" s="100" t="s">
        <v>314</v>
      </c>
      <c r="C12" s="117" t="s">
        <v>177</v>
      </c>
      <c r="D12" s="102">
        <v>3174184</v>
      </c>
      <c r="E12" s="103">
        <f t="shared" si="0"/>
        <v>14.983201283628114</v>
      </c>
      <c r="F12" s="102">
        <v>2813539</v>
      </c>
      <c r="G12" s="103">
        <f t="shared" si="1"/>
        <v>12.536047599160721</v>
      </c>
      <c r="H12" s="102">
        <v>2952746</v>
      </c>
      <c r="I12" s="103">
        <f>H12/H15*100</f>
        <v>12.354756362744759</v>
      </c>
      <c r="J12" s="104">
        <f t="shared" si="2"/>
        <v>88.638182285588982</v>
      </c>
      <c r="K12" s="104">
        <f t="shared" si="3"/>
        <v>104.9477544117924</v>
      </c>
      <c r="M12" s="15"/>
      <c r="O12" s="26"/>
    </row>
    <row r="13" spans="2:15" ht="20.100000000000001" customHeight="1" x14ac:dyDescent="0.25">
      <c r="B13" s="100" t="s">
        <v>315</v>
      </c>
      <c r="C13" s="117" t="s">
        <v>178</v>
      </c>
      <c r="D13" s="102">
        <v>111107</v>
      </c>
      <c r="E13" s="103">
        <f t="shared" si="0"/>
        <v>0.52446189162949253</v>
      </c>
      <c r="F13" s="102">
        <v>76256</v>
      </c>
      <c r="G13" s="103">
        <f t="shared" si="1"/>
        <v>0.33976740529333344</v>
      </c>
      <c r="H13" s="102">
        <v>85607</v>
      </c>
      <c r="I13" s="103">
        <f>H13/H15*100</f>
        <v>0.35819323028309596</v>
      </c>
      <c r="J13" s="104">
        <f t="shared" si="2"/>
        <v>68.632939418758497</v>
      </c>
      <c r="K13" s="104">
        <f t="shared" si="3"/>
        <v>112.26264162819975</v>
      </c>
      <c r="M13" s="15"/>
      <c r="O13" s="15"/>
    </row>
    <row r="14" spans="2:15" ht="20.100000000000001" customHeight="1" x14ac:dyDescent="0.25">
      <c r="B14" s="392" t="s">
        <v>773</v>
      </c>
      <c r="C14" s="392"/>
      <c r="D14" s="105">
        <f>SUM(D12:D13)</f>
        <v>3285291</v>
      </c>
      <c r="E14" s="174">
        <f t="shared" si="0"/>
        <v>15.507663175257608</v>
      </c>
      <c r="F14" s="105">
        <f>SUM(F12:F13)</f>
        <v>2889795</v>
      </c>
      <c r="G14" s="174">
        <f t="shared" si="1"/>
        <v>12.875815004454056</v>
      </c>
      <c r="H14" s="105">
        <f>SUM(H12:H13)</f>
        <v>3038353</v>
      </c>
      <c r="I14" s="174">
        <f>H14/H15*100</f>
        <v>12.712949593027853</v>
      </c>
      <c r="J14" s="106">
        <f t="shared" si="2"/>
        <v>87.961614359275941</v>
      </c>
      <c r="K14" s="106">
        <f t="shared" si="3"/>
        <v>105.14077988230999</v>
      </c>
      <c r="M14" s="15"/>
      <c r="O14" s="15"/>
    </row>
    <row r="15" spans="2:15" ht="20.100000000000001" customHeight="1" x14ac:dyDescent="0.25">
      <c r="B15" s="370" t="s">
        <v>774</v>
      </c>
      <c r="C15" s="370"/>
      <c r="D15" s="105">
        <f t="shared" ref="D15:G15" si="4">D11+D14</f>
        <v>21184952</v>
      </c>
      <c r="E15" s="106">
        <f t="shared" si="4"/>
        <v>100</v>
      </c>
      <c r="F15" s="105">
        <f t="shared" si="4"/>
        <v>22443589</v>
      </c>
      <c r="G15" s="97">
        <f t="shared" si="4"/>
        <v>100</v>
      </c>
      <c r="H15" s="105">
        <f>H11+H14</f>
        <v>23899670</v>
      </c>
      <c r="I15" s="106">
        <f>I11+I14</f>
        <v>100</v>
      </c>
      <c r="J15" s="106">
        <f t="shared" si="2"/>
        <v>105.94118410086554</v>
      </c>
      <c r="K15" s="106">
        <f t="shared" si="3"/>
        <v>106.48773687666441</v>
      </c>
      <c r="M15" s="15"/>
      <c r="O15" s="15"/>
    </row>
    <row r="16" spans="2:15" x14ac:dyDescent="0.25">
      <c r="I16" s="27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  <c r="F20" s="15"/>
    </row>
    <row r="21" spans="4:6" x14ac:dyDescent="0.25">
      <c r="D21" s="15"/>
      <c r="F21" s="15"/>
    </row>
    <row r="22" spans="4:6" x14ac:dyDescent="0.25">
      <c r="D22" s="15"/>
      <c r="F22" s="15"/>
    </row>
    <row r="23" spans="4:6" x14ac:dyDescent="0.25">
      <c r="D23" s="15"/>
      <c r="F23" s="15"/>
    </row>
    <row r="24" spans="4:6" x14ac:dyDescent="0.25">
      <c r="D24" s="15"/>
      <c r="F24" s="15"/>
    </row>
    <row r="25" spans="4:6" x14ac:dyDescent="0.25">
      <c r="D25" s="15"/>
      <c r="F25" s="15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5"/>
  <sheetViews>
    <sheetView workbookViewId="0">
      <selection activeCell="M13" sqref="M13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2"/>
    </row>
    <row r="3" spans="2:14" ht="16.5" thickBot="1" x14ac:dyDescent="0.3">
      <c r="C3" s="18" t="s">
        <v>6</v>
      </c>
      <c r="D3" s="1"/>
      <c r="E3" s="1"/>
      <c r="F3" s="1"/>
      <c r="G3" s="1"/>
      <c r="H3" s="1"/>
      <c r="I3" s="1"/>
      <c r="J3" s="1"/>
      <c r="K3" s="75" t="s">
        <v>326</v>
      </c>
    </row>
    <row r="4" spans="2:14" ht="24.95" customHeight="1" thickTop="1" x14ac:dyDescent="0.25">
      <c r="B4" s="367" t="s">
        <v>595</v>
      </c>
      <c r="C4" s="367"/>
      <c r="D4" s="367"/>
      <c r="E4" s="367"/>
      <c r="F4" s="367"/>
      <c r="G4" s="367"/>
      <c r="H4" s="367"/>
      <c r="I4" s="367"/>
      <c r="J4" s="367"/>
      <c r="K4" s="367"/>
    </row>
    <row r="5" spans="2:14" ht="15.75" x14ac:dyDescent="0.25">
      <c r="B5" s="363" t="s">
        <v>127</v>
      </c>
      <c r="C5" s="363" t="s">
        <v>0</v>
      </c>
      <c r="D5" s="363" t="s">
        <v>593</v>
      </c>
      <c r="E5" s="363"/>
      <c r="F5" s="363" t="s">
        <v>664</v>
      </c>
      <c r="G5" s="363"/>
      <c r="H5" s="363" t="s">
        <v>796</v>
      </c>
      <c r="I5" s="363"/>
      <c r="J5" s="363" t="s">
        <v>1</v>
      </c>
      <c r="K5" s="363"/>
    </row>
    <row r="6" spans="2:14" ht="15.75" x14ac:dyDescent="0.25">
      <c r="B6" s="363"/>
      <c r="C6" s="363"/>
      <c r="D6" s="63" t="s">
        <v>2</v>
      </c>
      <c r="E6" s="63" t="s">
        <v>549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410</v>
      </c>
      <c r="K6" s="63" t="s">
        <v>411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4" ht="15.75" x14ac:dyDescent="0.25">
      <c r="B8" s="65" t="s">
        <v>311</v>
      </c>
      <c r="C8" s="70" t="s">
        <v>3</v>
      </c>
      <c r="D8" s="68">
        <v>95412</v>
      </c>
      <c r="E8" s="71">
        <f>D8/D10*100</f>
        <v>3.0697389795270298</v>
      </c>
      <c r="F8" s="68">
        <v>119681</v>
      </c>
      <c r="G8" s="71">
        <f>F8/F10*100</f>
        <v>3.6969034059229653</v>
      </c>
      <c r="H8" s="68">
        <v>125094</v>
      </c>
      <c r="I8" s="71">
        <f>H8/H10*100</f>
        <v>3.4963768419746333</v>
      </c>
      <c r="J8" s="74">
        <f>F8/D8*100</f>
        <v>125.43600385695719</v>
      </c>
      <c r="K8" s="74">
        <f>H8/F8*100</f>
        <v>104.52285659377847</v>
      </c>
    </row>
    <row r="9" spans="2:14" ht="15.75" x14ac:dyDescent="0.25">
      <c r="B9" s="65" t="s">
        <v>312</v>
      </c>
      <c r="C9" s="66" t="s">
        <v>4</v>
      </c>
      <c r="D9" s="68">
        <v>3012735</v>
      </c>
      <c r="E9" s="73">
        <f>D9/D10*100</f>
        <v>96.930261020472969</v>
      </c>
      <c r="F9" s="68">
        <v>3117650</v>
      </c>
      <c r="G9" s="71">
        <f>F9/F10*100</f>
        <v>96.303096594077033</v>
      </c>
      <c r="H9" s="68">
        <v>3452724</v>
      </c>
      <c r="I9" s="71">
        <f>H9/H10*100</f>
        <v>96.503623158025363</v>
      </c>
      <c r="J9" s="74">
        <f>F9/D9*100</f>
        <v>103.48238394681243</v>
      </c>
      <c r="K9" s="74">
        <f>H9/F9*100</f>
        <v>110.74764646448448</v>
      </c>
    </row>
    <row r="10" spans="2:14" ht="15.75" x14ac:dyDescent="0.25">
      <c r="B10" s="363" t="s">
        <v>18</v>
      </c>
      <c r="C10" s="363"/>
      <c r="D10" s="69">
        <f t="shared" ref="D10:I10" si="0">SUM(D8:D9)</f>
        <v>3108147</v>
      </c>
      <c r="E10" s="72">
        <f t="shared" si="0"/>
        <v>100</v>
      </c>
      <c r="F10" s="69">
        <f t="shared" si="0"/>
        <v>3237331</v>
      </c>
      <c r="G10" s="63">
        <f t="shared" si="0"/>
        <v>100</v>
      </c>
      <c r="H10" s="69">
        <f t="shared" si="0"/>
        <v>3577818</v>
      </c>
      <c r="I10" s="72">
        <f t="shared" si="0"/>
        <v>100</v>
      </c>
      <c r="J10" s="72">
        <f>F10/D10*100</f>
        <v>104.15630277461136</v>
      </c>
      <c r="K10" s="72">
        <f>H10/F10*100</f>
        <v>110.51752199574278</v>
      </c>
      <c r="M10" s="15"/>
      <c r="N10" s="15"/>
    </row>
    <row r="12" spans="2:14" ht="19.5" customHeight="1" x14ac:dyDescent="0.25"/>
    <row r="13" spans="2:14" x14ac:dyDescent="0.25">
      <c r="H13" s="15"/>
    </row>
    <row r="45" spans="8:8" x14ac:dyDescent="0.25">
      <c r="H45" s="317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L33"/>
  <sheetViews>
    <sheetView workbookViewId="0">
      <selection activeCell="K26" sqref="K26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1" width="12.7109375" customWidth="1"/>
    <col min="12" max="12" width="11.28515625" customWidth="1"/>
    <col min="13" max="13" width="9" bestFit="1" customWidth="1"/>
    <col min="14" max="14" width="14.42578125" customWidth="1"/>
  </cols>
  <sheetData>
    <row r="3" spans="2:12" ht="16.5" thickBot="1" x14ac:dyDescent="0.3">
      <c r="B3" s="60"/>
      <c r="C3" s="60"/>
      <c r="D3" s="81"/>
      <c r="E3" s="81"/>
      <c r="F3" s="81"/>
      <c r="G3" s="81"/>
      <c r="H3" s="175" t="s">
        <v>333</v>
      </c>
    </row>
    <row r="4" spans="2:12" ht="24.95" customHeight="1" thickTop="1" x14ac:dyDescent="0.25">
      <c r="B4" s="372" t="s">
        <v>782</v>
      </c>
      <c r="C4" s="372"/>
      <c r="D4" s="372"/>
      <c r="E4" s="372"/>
      <c r="F4" s="372"/>
      <c r="G4" s="372"/>
      <c r="H4" s="372"/>
    </row>
    <row r="5" spans="2:12" ht="15.75" x14ac:dyDescent="0.25">
      <c r="B5" s="368" t="s">
        <v>127</v>
      </c>
      <c r="C5" s="370" t="s">
        <v>140</v>
      </c>
      <c r="D5" s="97" t="s">
        <v>593</v>
      </c>
      <c r="E5" s="97" t="s">
        <v>664</v>
      </c>
      <c r="F5" s="97" t="s">
        <v>796</v>
      </c>
      <c r="G5" s="370" t="s">
        <v>1</v>
      </c>
      <c r="H5" s="370"/>
    </row>
    <row r="6" spans="2:12" ht="15.75" x14ac:dyDescent="0.25">
      <c r="B6" s="368"/>
      <c r="C6" s="370"/>
      <c r="D6" s="97" t="s">
        <v>2</v>
      </c>
      <c r="E6" s="97" t="s">
        <v>2</v>
      </c>
      <c r="F6" s="97" t="s">
        <v>2</v>
      </c>
      <c r="G6" s="97" t="s">
        <v>73</v>
      </c>
      <c r="H6" s="97" t="s">
        <v>415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11"/>
      <c r="C8" s="138" t="s">
        <v>180</v>
      </c>
      <c r="D8" s="101"/>
      <c r="E8" s="101"/>
      <c r="F8" s="101"/>
      <c r="G8" s="101"/>
      <c r="H8" s="110"/>
    </row>
    <row r="9" spans="2:12" ht="15.75" x14ac:dyDescent="0.25">
      <c r="B9" s="111" t="s">
        <v>311</v>
      </c>
      <c r="C9" s="117" t="s">
        <v>788</v>
      </c>
      <c r="D9" s="107">
        <v>11876368</v>
      </c>
      <c r="E9" s="107">
        <v>12036634</v>
      </c>
      <c r="F9" s="107">
        <v>10602763</v>
      </c>
      <c r="G9" s="104">
        <f>E9/D9*100</f>
        <v>101.34945296407116</v>
      </c>
      <c r="H9" s="104">
        <f>F9/E9*100</f>
        <v>88.087442053982869</v>
      </c>
      <c r="J9" s="15"/>
      <c r="K9" s="15"/>
      <c r="L9" s="15"/>
    </row>
    <row r="10" spans="2:12" ht="15.75" x14ac:dyDescent="0.25">
      <c r="B10" s="111" t="s">
        <v>312</v>
      </c>
      <c r="C10" s="117" t="s">
        <v>457</v>
      </c>
      <c r="D10" s="107">
        <v>15288271</v>
      </c>
      <c r="E10" s="107">
        <v>16950559</v>
      </c>
      <c r="F10" s="107">
        <v>18486449</v>
      </c>
      <c r="G10" s="104">
        <f>E10/D10*100</f>
        <v>110.87296267838266</v>
      </c>
      <c r="H10" s="104">
        <f t="shared" ref="H10:H26" si="0">F10/E10*100</f>
        <v>109.06099910923292</v>
      </c>
      <c r="J10" s="15"/>
      <c r="K10" s="15"/>
      <c r="L10" s="15"/>
    </row>
    <row r="11" spans="2:12" ht="15.75" x14ac:dyDescent="0.25">
      <c r="B11" s="111" t="s">
        <v>313</v>
      </c>
      <c r="C11" s="117" t="s">
        <v>458</v>
      </c>
      <c r="D11" s="107">
        <f>D9-D10</f>
        <v>-3411903</v>
      </c>
      <c r="E11" s="107">
        <f>E9-E10</f>
        <v>-4913925</v>
      </c>
      <c r="F11" s="107">
        <f>F9-F10</f>
        <v>-7883686</v>
      </c>
      <c r="G11" s="114" t="s">
        <v>106</v>
      </c>
      <c r="H11" s="104" t="s">
        <v>106</v>
      </c>
      <c r="J11" s="15"/>
      <c r="K11" s="15"/>
      <c r="L11" s="15"/>
    </row>
    <row r="12" spans="2:12" ht="15.75" customHeight="1" x14ac:dyDescent="0.25">
      <c r="B12" s="111"/>
      <c r="C12" s="101" t="s">
        <v>181</v>
      </c>
      <c r="D12" s="203"/>
      <c r="E12" s="114"/>
      <c r="F12" s="114"/>
      <c r="G12" s="114"/>
      <c r="H12" s="104"/>
    </row>
    <row r="13" spans="2:12" ht="15.75" x14ac:dyDescent="0.25">
      <c r="B13" s="111" t="s">
        <v>286</v>
      </c>
      <c r="C13" s="101" t="s">
        <v>459</v>
      </c>
      <c r="D13" s="204">
        <f>D9/D10</f>
        <v>0.77682872052699747</v>
      </c>
      <c r="E13" s="204">
        <f>E9/E10</f>
        <v>0.71010248098602535</v>
      </c>
      <c r="F13" s="204">
        <f>F9/F10</f>
        <v>0.57354243640842006</v>
      </c>
      <c r="G13" s="110"/>
      <c r="H13" s="104"/>
      <c r="J13" s="23"/>
      <c r="K13" s="23"/>
      <c r="L13" s="23"/>
    </row>
    <row r="14" spans="2:12" ht="15.75" x14ac:dyDescent="0.25">
      <c r="B14" s="111" t="s">
        <v>287</v>
      </c>
      <c r="C14" s="101" t="s">
        <v>460</v>
      </c>
      <c r="D14" s="205">
        <v>0.65</v>
      </c>
      <c r="E14" s="205">
        <v>0.65</v>
      </c>
      <c r="F14" s="204"/>
      <c r="G14" s="110"/>
      <c r="H14" s="104"/>
      <c r="J14" s="23"/>
      <c r="K14" s="23"/>
      <c r="L14" s="23"/>
    </row>
    <row r="15" spans="2:12" ht="15.75" x14ac:dyDescent="0.25">
      <c r="B15" s="370" t="s">
        <v>182</v>
      </c>
      <c r="C15" s="370"/>
      <c r="D15" s="206">
        <f>D13-D14</f>
        <v>0.12682872052699745</v>
      </c>
      <c r="E15" s="206">
        <f>E13-E14</f>
        <v>6.0102480986025331E-2</v>
      </c>
      <c r="F15" s="206"/>
      <c r="G15" s="207"/>
      <c r="H15" s="106"/>
      <c r="J15" s="23"/>
      <c r="K15" s="23"/>
      <c r="L15" s="23"/>
    </row>
    <row r="16" spans="2:12" ht="16.350000000000001" customHeight="1" x14ac:dyDescent="0.25">
      <c r="B16" s="111"/>
      <c r="C16" s="138" t="s">
        <v>183</v>
      </c>
      <c r="D16" s="114"/>
      <c r="E16" s="114"/>
      <c r="F16" s="114"/>
      <c r="G16" s="114"/>
      <c r="H16" s="104"/>
    </row>
    <row r="17" spans="2:12" ht="15.75" x14ac:dyDescent="0.25">
      <c r="B17" s="111" t="s">
        <v>311</v>
      </c>
      <c r="C17" s="101" t="s">
        <v>788</v>
      </c>
      <c r="D17" s="107">
        <v>13050584</v>
      </c>
      <c r="E17" s="107">
        <v>13303221</v>
      </c>
      <c r="F17" s="107">
        <v>12011831</v>
      </c>
      <c r="G17" s="104">
        <f>E17/D17*100</f>
        <v>101.93582907860674</v>
      </c>
      <c r="H17" s="104">
        <f t="shared" si="0"/>
        <v>90.292651681874631</v>
      </c>
      <c r="J17" s="15"/>
      <c r="K17" s="15"/>
      <c r="L17" s="15"/>
    </row>
    <row r="18" spans="2:12" ht="15.75" x14ac:dyDescent="0.25">
      <c r="B18" s="111" t="s">
        <v>312</v>
      </c>
      <c r="C18" s="101" t="s">
        <v>457</v>
      </c>
      <c r="D18" s="107">
        <v>16112291</v>
      </c>
      <c r="E18" s="107">
        <v>17663350</v>
      </c>
      <c r="F18" s="107">
        <v>19237296</v>
      </c>
      <c r="G18" s="104">
        <f>E18/D18*100</f>
        <v>109.62655776264221</v>
      </c>
      <c r="H18" s="104">
        <f t="shared" si="0"/>
        <v>108.91080117871186</v>
      </c>
      <c r="J18" s="15"/>
      <c r="K18" s="15"/>
      <c r="L18" s="15"/>
    </row>
    <row r="19" spans="2:12" ht="15.75" x14ac:dyDescent="0.25">
      <c r="B19" s="111" t="s">
        <v>313</v>
      </c>
      <c r="C19" s="101" t="s">
        <v>458</v>
      </c>
      <c r="D19" s="107">
        <f>D17-D18</f>
        <v>-3061707</v>
      </c>
      <c r="E19" s="107">
        <f>E17-E18</f>
        <v>-4360129</v>
      </c>
      <c r="F19" s="107">
        <f>F17-F18</f>
        <v>-7225465</v>
      </c>
      <c r="G19" s="114" t="s">
        <v>106</v>
      </c>
      <c r="H19" s="104" t="s">
        <v>106</v>
      </c>
      <c r="J19" s="15"/>
      <c r="K19" s="15"/>
      <c r="L19" s="15"/>
    </row>
    <row r="20" spans="2:12" ht="15.75" customHeight="1" x14ac:dyDescent="0.25">
      <c r="B20" s="111"/>
      <c r="C20" s="101" t="s">
        <v>181</v>
      </c>
      <c r="D20" s="203"/>
      <c r="E20" s="114"/>
      <c r="F20" s="114"/>
      <c r="G20" s="114"/>
      <c r="H20" s="104"/>
    </row>
    <row r="21" spans="2:12" ht="15.75" x14ac:dyDescent="0.25">
      <c r="B21" s="111" t="s">
        <v>286</v>
      </c>
      <c r="C21" s="101" t="s">
        <v>459</v>
      </c>
      <c r="D21" s="204">
        <f>D17/D18</f>
        <v>0.80997693003434457</v>
      </c>
      <c r="E21" s="204">
        <f>E17/E18</f>
        <v>0.75315390342149136</v>
      </c>
      <c r="F21" s="204">
        <f>F17/F18</f>
        <v>0.62440329451706722</v>
      </c>
      <c r="G21" s="110"/>
      <c r="H21" s="104"/>
      <c r="J21" s="23"/>
      <c r="K21" s="23"/>
      <c r="L21" s="23"/>
    </row>
    <row r="22" spans="2:12" ht="15.75" x14ac:dyDescent="0.25">
      <c r="B22" s="111" t="s">
        <v>287</v>
      </c>
      <c r="C22" s="101" t="s">
        <v>460</v>
      </c>
      <c r="D22" s="205">
        <v>0.6</v>
      </c>
      <c r="E22" s="205">
        <v>0.6</v>
      </c>
      <c r="F22" s="204"/>
      <c r="G22" s="110"/>
      <c r="H22" s="104"/>
      <c r="J22" s="23"/>
      <c r="K22" s="23"/>
      <c r="L22" s="23"/>
    </row>
    <row r="23" spans="2:12" ht="15.6" customHeight="1" x14ac:dyDescent="0.25">
      <c r="B23" s="370" t="s">
        <v>182</v>
      </c>
      <c r="C23" s="370"/>
      <c r="D23" s="206">
        <f>D21-D22</f>
        <v>0.20997693003434459</v>
      </c>
      <c r="E23" s="206">
        <f>E21-E22</f>
        <v>0.15315390342149138</v>
      </c>
      <c r="F23" s="206"/>
      <c r="G23" s="207"/>
      <c r="H23" s="106"/>
      <c r="J23" s="23"/>
      <c r="K23" s="23"/>
      <c r="L23" s="23"/>
    </row>
    <row r="24" spans="2:12" ht="16.5" customHeight="1" x14ac:dyDescent="0.25">
      <c r="B24" s="111"/>
      <c r="C24" s="138" t="s">
        <v>184</v>
      </c>
      <c r="D24" s="114"/>
      <c r="E24" s="114"/>
      <c r="F24" s="114"/>
      <c r="G24" s="114"/>
      <c r="H24" s="104"/>
    </row>
    <row r="25" spans="2:12" ht="15.75" x14ac:dyDescent="0.25">
      <c r="B25" s="111" t="s">
        <v>311</v>
      </c>
      <c r="C25" s="101" t="s">
        <v>788</v>
      </c>
      <c r="D25" s="107">
        <v>14327268</v>
      </c>
      <c r="E25" s="107">
        <v>14669888</v>
      </c>
      <c r="F25" s="107">
        <v>13673457</v>
      </c>
      <c r="G25" s="104">
        <f>E25/D25*100</f>
        <v>102.39138403776631</v>
      </c>
      <c r="H25" s="104">
        <f t="shared" si="0"/>
        <v>93.207644121073045</v>
      </c>
      <c r="J25" s="15"/>
      <c r="K25" s="15"/>
      <c r="L25" s="15"/>
    </row>
    <row r="26" spans="2:12" ht="19.350000000000001" customHeight="1" x14ac:dyDescent="0.25">
      <c r="B26" s="111" t="s">
        <v>312</v>
      </c>
      <c r="C26" s="101" t="s">
        <v>457</v>
      </c>
      <c r="D26" s="107">
        <v>16976401</v>
      </c>
      <c r="E26" s="107">
        <v>18494275</v>
      </c>
      <c r="F26" s="107">
        <v>19950788</v>
      </c>
      <c r="G26" s="104">
        <f>E26/D26*100</f>
        <v>108.9410823884285</v>
      </c>
      <c r="H26" s="104">
        <f t="shared" si="0"/>
        <v>107.8754803851462</v>
      </c>
      <c r="J26" s="15"/>
      <c r="K26" s="15"/>
      <c r="L26" s="15"/>
    </row>
    <row r="27" spans="2:12" ht="15.75" x14ac:dyDescent="0.25">
      <c r="B27" s="111" t="s">
        <v>313</v>
      </c>
      <c r="C27" s="101" t="s">
        <v>458</v>
      </c>
      <c r="D27" s="107">
        <f>D25-D26</f>
        <v>-2649133</v>
      </c>
      <c r="E27" s="107">
        <f>E25-E26</f>
        <v>-3824387</v>
      </c>
      <c r="F27" s="107">
        <f>F25-F26</f>
        <v>-6277331</v>
      </c>
      <c r="G27" s="114" t="s">
        <v>106</v>
      </c>
      <c r="H27" s="104" t="s">
        <v>106</v>
      </c>
      <c r="J27" s="15"/>
      <c r="K27" s="15"/>
      <c r="L27" s="15"/>
    </row>
    <row r="28" spans="2:12" ht="15.75" customHeight="1" x14ac:dyDescent="0.25">
      <c r="B28" s="111"/>
      <c r="C28" s="101" t="s">
        <v>181</v>
      </c>
      <c r="D28" s="203"/>
      <c r="E28" s="114"/>
      <c r="F28" s="114"/>
      <c r="G28" s="114"/>
      <c r="H28" s="104"/>
    </row>
    <row r="29" spans="2:12" ht="15" customHeight="1" x14ac:dyDescent="0.25">
      <c r="B29" s="111" t="s">
        <v>286</v>
      </c>
      <c r="C29" s="101" t="s">
        <v>459</v>
      </c>
      <c r="D29" s="204">
        <f>D25/D26</f>
        <v>0.84395202493155053</v>
      </c>
      <c r="E29" s="204">
        <f>E25/E26</f>
        <v>0.79321238599512556</v>
      </c>
      <c r="F29" s="204">
        <f>F25/F26</f>
        <v>0.68535924495814404</v>
      </c>
      <c r="G29" s="110"/>
      <c r="H29" s="104"/>
      <c r="J29" s="23"/>
      <c r="K29" s="23"/>
      <c r="L29" s="23"/>
    </row>
    <row r="30" spans="2:12" ht="21" customHeight="1" x14ac:dyDescent="0.25">
      <c r="B30" s="111" t="s">
        <v>287</v>
      </c>
      <c r="C30" s="101" t="s">
        <v>460</v>
      </c>
      <c r="D30" s="205">
        <v>0.55000000000000004</v>
      </c>
      <c r="E30" s="205">
        <v>0.55000000000000004</v>
      </c>
      <c r="F30" s="204"/>
      <c r="G30" s="110"/>
      <c r="H30" s="104"/>
      <c r="J30" s="23"/>
      <c r="K30" s="23"/>
      <c r="L30" s="23"/>
    </row>
    <row r="31" spans="2:12" ht="18.75" customHeight="1" x14ac:dyDescent="0.25">
      <c r="B31" s="370" t="s">
        <v>182</v>
      </c>
      <c r="C31" s="370"/>
      <c r="D31" s="206">
        <f>D29-D30</f>
        <v>0.29395202493155048</v>
      </c>
      <c r="E31" s="206">
        <f>E29-E30</f>
        <v>0.24321238599512551</v>
      </c>
      <c r="F31" s="206"/>
      <c r="G31" s="208"/>
      <c r="H31" s="147"/>
      <c r="J31" s="23"/>
      <c r="K31" s="23"/>
      <c r="L31" s="23"/>
    </row>
    <row r="33" spans="2:2" x14ac:dyDescent="0.2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>
      <selection activeCell="K11" sqref="K11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8"/>
      <c r="C3" s="88"/>
      <c r="D3" s="90"/>
      <c r="E3" s="90"/>
      <c r="F3" s="166" t="s">
        <v>332</v>
      </c>
    </row>
    <row r="4" spans="2:7" ht="24.95" customHeight="1" thickTop="1" x14ac:dyDescent="0.25">
      <c r="B4" s="372" t="s">
        <v>738</v>
      </c>
      <c r="C4" s="372"/>
      <c r="D4" s="372"/>
      <c r="E4" s="372"/>
      <c r="F4" s="372"/>
    </row>
    <row r="5" spans="2:7" ht="15.75" x14ac:dyDescent="0.25">
      <c r="B5" s="194" t="s">
        <v>127</v>
      </c>
      <c r="C5" s="97" t="s">
        <v>659</v>
      </c>
      <c r="D5" s="97" t="s">
        <v>593</v>
      </c>
      <c r="E5" s="97" t="s">
        <v>664</v>
      </c>
      <c r="F5" s="97" t="s">
        <v>796</v>
      </c>
    </row>
    <row r="6" spans="2:7" x14ac:dyDescent="0.2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7" ht="15.75" x14ac:dyDescent="0.25">
      <c r="B7" s="111" t="s">
        <v>311</v>
      </c>
      <c r="C7" s="108" t="s">
        <v>475</v>
      </c>
      <c r="D7" s="113">
        <v>31.945030471701319</v>
      </c>
      <c r="E7" s="103">
        <v>32.101257528041323</v>
      </c>
      <c r="F7" s="103">
        <v>30.719845956593122</v>
      </c>
    </row>
    <row r="8" spans="2:7" ht="15.75" x14ac:dyDescent="0.25">
      <c r="B8" s="111" t="s">
        <v>312</v>
      </c>
      <c r="C8" s="101" t="s">
        <v>307</v>
      </c>
      <c r="D8" s="113">
        <v>44.586753673230028</v>
      </c>
      <c r="E8" s="103">
        <v>43.506141980471916</v>
      </c>
      <c r="F8" s="103">
        <v>41.677286646150726</v>
      </c>
    </row>
    <row r="9" spans="2:7" ht="15.75" x14ac:dyDescent="0.25">
      <c r="B9" s="111" t="s">
        <v>313</v>
      </c>
      <c r="C9" s="101" t="s">
        <v>380</v>
      </c>
      <c r="D9" s="113">
        <v>82.255203732714563</v>
      </c>
      <c r="E9" s="103">
        <v>84.630557549580345</v>
      </c>
      <c r="F9" s="103">
        <v>85.178189256747999</v>
      </c>
    </row>
    <row r="10" spans="2:7" ht="15.75" x14ac:dyDescent="0.25">
      <c r="B10" s="111" t="s">
        <v>314</v>
      </c>
      <c r="C10" s="101" t="s">
        <v>484</v>
      </c>
      <c r="D10" s="113">
        <v>72.349360160593505</v>
      </c>
      <c r="E10" s="103">
        <v>71.908472611214009</v>
      </c>
      <c r="F10" s="103">
        <v>71.738367627214998</v>
      </c>
    </row>
    <row r="11" spans="2:7" ht="15.75" x14ac:dyDescent="0.25">
      <c r="B11" s="111" t="s">
        <v>315</v>
      </c>
      <c r="C11" s="101" t="s">
        <v>485</v>
      </c>
      <c r="D11" s="113">
        <v>71.801607151119413</v>
      </c>
      <c r="E11" s="103">
        <v>70.971551693274435</v>
      </c>
      <c r="F11" s="103">
        <v>70.937775768050798</v>
      </c>
    </row>
    <row r="12" spans="2:7" ht="15.75" x14ac:dyDescent="0.25">
      <c r="B12" s="124"/>
      <c r="C12" s="125"/>
      <c r="D12" s="125"/>
      <c r="E12" s="125"/>
      <c r="F12" s="125"/>
    </row>
    <row r="13" spans="2:7" ht="32.25" customHeight="1" x14ac:dyDescent="0.25">
      <c r="B13" s="393" t="s">
        <v>179</v>
      </c>
      <c r="C13" s="393"/>
      <c r="D13" s="393"/>
      <c r="E13" s="393"/>
      <c r="F13" s="393"/>
      <c r="G13" s="2"/>
    </row>
    <row r="14" spans="2:7" ht="15.75" x14ac:dyDescent="0.25">
      <c r="B14" s="76" t="s">
        <v>486</v>
      </c>
      <c r="C14" s="76"/>
      <c r="D14" s="202"/>
      <c r="E14" s="202"/>
      <c r="F14" s="202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O34"/>
  <sheetViews>
    <sheetView topLeftCell="A10" workbookViewId="0">
      <selection activeCell="Q19" sqref="Q19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0.7109375" bestFit="1" customWidth="1"/>
  </cols>
  <sheetData>
    <row r="3" spans="2:15" ht="16.5" thickBot="1" x14ac:dyDescent="0.3">
      <c r="B3" s="88"/>
      <c r="C3" s="89" t="s">
        <v>191</v>
      </c>
      <c r="D3" s="90"/>
      <c r="E3" s="90"/>
      <c r="F3" s="90"/>
      <c r="G3" s="90"/>
      <c r="H3" s="90"/>
      <c r="I3" s="90"/>
      <c r="J3" s="90"/>
      <c r="K3" s="90"/>
      <c r="L3" s="209" t="s">
        <v>334</v>
      </c>
      <c r="M3" s="88"/>
    </row>
    <row r="4" spans="2:15" ht="24.95" customHeight="1" thickTop="1" x14ac:dyDescent="0.25">
      <c r="B4" s="372" t="s">
        <v>739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</row>
    <row r="5" spans="2:15" ht="15.75" x14ac:dyDescent="0.25">
      <c r="B5" s="368" t="s">
        <v>127</v>
      </c>
      <c r="C5" s="370" t="s">
        <v>140</v>
      </c>
      <c r="D5" s="370" t="s">
        <v>664</v>
      </c>
      <c r="E5" s="370"/>
      <c r="F5" s="370"/>
      <c r="G5" s="370"/>
      <c r="H5" s="370" t="s">
        <v>796</v>
      </c>
      <c r="I5" s="370"/>
      <c r="J5" s="370"/>
      <c r="K5" s="370"/>
      <c r="L5" s="370" t="s">
        <v>1</v>
      </c>
      <c r="M5" s="370"/>
    </row>
    <row r="6" spans="2:15" ht="15.75" x14ac:dyDescent="0.25">
      <c r="B6" s="368"/>
      <c r="C6" s="370"/>
      <c r="D6" s="370" t="s">
        <v>185</v>
      </c>
      <c r="E6" s="370"/>
      <c r="F6" s="370" t="s">
        <v>18</v>
      </c>
      <c r="G6" s="370"/>
      <c r="H6" s="370" t="s">
        <v>185</v>
      </c>
      <c r="I6" s="370"/>
      <c r="J6" s="370" t="s">
        <v>18</v>
      </c>
      <c r="K6" s="370"/>
      <c r="L6" s="97" t="s">
        <v>185</v>
      </c>
      <c r="M6" s="97" t="s">
        <v>18</v>
      </c>
    </row>
    <row r="7" spans="2:15" ht="15.75" x14ac:dyDescent="0.25">
      <c r="B7" s="368"/>
      <c r="C7" s="370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2</v>
      </c>
      <c r="K7" s="97" t="s">
        <v>26</v>
      </c>
      <c r="L7" s="97" t="s">
        <v>463</v>
      </c>
      <c r="M7" s="97" t="s">
        <v>464</v>
      </c>
    </row>
    <row r="8" spans="2:15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15" ht="31.5" x14ac:dyDescent="0.25">
      <c r="B9" s="111"/>
      <c r="C9" s="138" t="s">
        <v>784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15" ht="20.100000000000001" customHeight="1" x14ac:dyDescent="0.25">
      <c r="B10" s="111" t="s">
        <v>311</v>
      </c>
      <c r="C10" s="101" t="s">
        <v>791</v>
      </c>
      <c r="D10" s="107">
        <v>1145</v>
      </c>
      <c r="E10" s="103">
        <f>D10/D$15*100</f>
        <v>12.97009515178976</v>
      </c>
      <c r="F10" s="107">
        <v>1787</v>
      </c>
      <c r="G10" s="103">
        <f>F10/F$15*100</f>
        <v>18.485569463121962</v>
      </c>
      <c r="H10" s="107">
        <v>1829</v>
      </c>
      <c r="I10" s="103">
        <f>H10/H15*100</f>
        <v>20.898080438756857</v>
      </c>
      <c r="J10" s="107">
        <v>2458</v>
      </c>
      <c r="K10" s="103">
        <f>J10/J15*100</f>
        <v>25.873684210526314</v>
      </c>
      <c r="L10" s="104">
        <f>H10/D10*100</f>
        <v>159.73799126637556</v>
      </c>
      <c r="M10" s="104">
        <f>J10/F10*100</f>
        <v>137.54896474538333</v>
      </c>
      <c r="O10" s="26"/>
    </row>
    <row r="11" spans="2:15" ht="18.600000000000001" customHeight="1" x14ac:dyDescent="0.25">
      <c r="B11" s="111" t="s">
        <v>312</v>
      </c>
      <c r="C11" s="101" t="s">
        <v>403</v>
      </c>
      <c r="D11" s="107">
        <v>677</v>
      </c>
      <c r="E11" s="103">
        <f t="shared" ref="E11:E14" si="0">D11/D$15*100</f>
        <v>7.6687811508835519</v>
      </c>
      <c r="F11" s="107">
        <v>679</v>
      </c>
      <c r="G11" s="103">
        <f t="shared" ref="G11:G14" si="1">F11/F$15*100</f>
        <v>7.0238957277335272</v>
      </c>
      <c r="H11" s="107">
        <v>360</v>
      </c>
      <c r="I11" s="103">
        <f>H11/H15*100</f>
        <v>4.1133455210237662</v>
      </c>
      <c r="J11" s="107">
        <v>360</v>
      </c>
      <c r="K11" s="103">
        <f>J11/J15*100</f>
        <v>3.7894736842105265</v>
      </c>
      <c r="L11" s="104">
        <f t="shared" ref="L11:L15" si="2">H11/D11*100</f>
        <v>53.175775480059087</v>
      </c>
      <c r="M11" s="104">
        <f t="shared" ref="M11:M15" si="3">J11/F11*100</f>
        <v>53.019145802650961</v>
      </c>
      <c r="O11" s="26"/>
    </row>
    <row r="12" spans="2:15" ht="23.1" customHeight="1" x14ac:dyDescent="0.25">
      <c r="B12" s="111" t="s">
        <v>313</v>
      </c>
      <c r="C12" s="101" t="s">
        <v>482</v>
      </c>
      <c r="D12" s="107">
        <v>5332</v>
      </c>
      <c r="E12" s="103">
        <f t="shared" si="0"/>
        <v>60.398731309469866</v>
      </c>
      <c r="F12" s="107">
        <v>5333</v>
      </c>
      <c r="G12" s="103">
        <f t="shared" si="1"/>
        <v>55.167063204717081</v>
      </c>
      <c r="H12" s="107">
        <v>4810</v>
      </c>
      <c r="I12" s="103">
        <f>H12/H15*100</f>
        <v>54.958866544789764</v>
      </c>
      <c r="J12" s="107">
        <v>4810</v>
      </c>
      <c r="K12" s="103">
        <f>J12/J15*100</f>
        <v>50.631578947368418</v>
      </c>
      <c r="L12" s="104">
        <f t="shared" si="2"/>
        <v>90.210052513128275</v>
      </c>
      <c r="M12" s="104">
        <f t="shared" si="3"/>
        <v>90.193137071066943</v>
      </c>
      <c r="O12" s="26"/>
    </row>
    <row r="13" spans="2:15" ht="17.45" customHeight="1" x14ac:dyDescent="0.25">
      <c r="B13" s="111" t="s">
        <v>314</v>
      </c>
      <c r="C13" s="101" t="s">
        <v>71</v>
      </c>
      <c r="D13" s="107">
        <v>1548</v>
      </c>
      <c r="E13" s="103">
        <f t="shared" si="0"/>
        <v>17.535115541458996</v>
      </c>
      <c r="F13" s="107">
        <v>1742</v>
      </c>
      <c r="G13" s="103">
        <f t="shared" si="1"/>
        <v>18.02006827350781</v>
      </c>
      <c r="H13" s="107">
        <v>1645</v>
      </c>
      <c r="I13" s="103">
        <f>H13/H15*100</f>
        <v>18.795703839122485</v>
      </c>
      <c r="J13" s="107">
        <v>1764</v>
      </c>
      <c r="K13" s="103">
        <f>J13/J15*100</f>
        <v>18.568421052631578</v>
      </c>
      <c r="L13" s="104">
        <f t="shared" si="2"/>
        <v>106.26614987080103</v>
      </c>
      <c r="M13" s="104">
        <f t="shared" si="3"/>
        <v>101.26291618828932</v>
      </c>
      <c r="O13" s="26"/>
    </row>
    <row r="14" spans="2:15" ht="22.35" customHeight="1" x14ac:dyDescent="0.25">
      <c r="B14" s="111" t="s">
        <v>315</v>
      </c>
      <c r="C14" s="101" t="s">
        <v>790</v>
      </c>
      <c r="D14" s="107">
        <v>126</v>
      </c>
      <c r="E14" s="103">
        <f t="shared" si="0"/>
        <v>1.4272768463978251</v>
      </c>
      <c r="F14" s="107">
        <v>126</v>
      </c>
      <c r="G14" s="103">
        <f t="shared" si="1"/>
        <v>1.3034033309196236</v>
      </c>
      <c r="H14" s="107">
        <v>108</v>
      </c>
      <c r="I14" s="103">
        <f>H14/H15*100</f>
        <v>1.2340036563071299</v>
      </c>
      <c r="J14" s="107">
        <v>108</v>
      </c>
      <c r="K14" s="103">
        <f>J14/J15*100</f>
        <v>1.1368421052631579</v>
      </c>
      <c r="L14" s="104">
        <f t="shared" si="2"/>
        <v>85.714285714285708</v>
      </c>
      <c r="M14" s="104">
        <f t="shared" si="3"/>
        <v>85.714285714285708</v>
      </c>
      <c r="O14" s="26"/>
    </row>
    <row r="15" spans="2:15" ht="23.25" customHeight="1" x14ac:dyDescent="0.25">
      <c r="B15" s="370" t="s">
        <v>186</v>
      </c>
      <c r="C15" s="370"/>
      <c r="D15" s="121">
        <f t="shared" ref="D15:K15" si="4">SUM(D10:D14)</f>
        <v>8828</v>
      </c>
      <c r="E15" s="106">
        <f t="shared" si="4"/>
        <v>100</v>
      </c>
      <c r="F15" s="121">
        <f t="shared" si="4"/>
        <v>9667</v>
      </c>
      <c r="G15" s="106">
        <f t="shared" si="4"/>
        <v>100</v>
      </c>
      <c r="H15" s="121">
        <f t="shared" si="4"/>
        <v>8752</v>
      </c>
      <c r="I15" s="106">
        <f t="shared" si="4"/>
        <v>99.999999999999986</v>
      </c>
      <c r="J15" s="121">
        <f t="shared" si="4"/>
        <v>9500</v>
      </c>
      <c r="K15" s="106">
        <f t="shared" si="4"/>
        <v>100</v>
      </c>
      <c r="L15" s="106">
        <f t="shared" si="2"/>
        <v>99.139102854553698</v>
      </c>
      <c r="M15" s="106">
        <f t="shared" si="3"/>
        <v>98.272473362987483</v>
      </c>
      <c r="O15" s="26"/>
    </row>
    <row r="16" spans="2:15" ht="19.350000000000001" customHeight="1" x14ac:dyDescent="0.25">
      <c r="B16" s="111"/>
      <c r="C16" s="375" t="s">
        <v>559</v>
      </c>
      <c r="D16" s="375"/>
      <c r="E16" s="114"/>
      <c r="F16" s="107"/>
      <c r="G16" s="114"/>
      <c r="H16" s="107"/>
      <c r="I16" s="114"/>
      <c r="J16" s="107"/>
      <c r="K16" s="114"/>
      <c r="L16" s="104"/>
      <c r="M16" s="104"/>
      <c r="O16" s="26"/>
    </row>
    <row r="17" spans="2:15" ht="22.35" customHeight="1" x14ac:dyDescent="0.25">
      <c r="B17" s="111" t="s">
        <v>316</v>
      </c>
      <c r="C17" s="101" t="s">
        <v>37</v>
      </c>
      <c r="D17" s="107">
        <v>6075</v>
      </c>
      <c r="E17" s="103">
        <f>D17/D$21*100</f>
        <v>72.218259629101283</v>
      </c>
      <c r="F17" s="107">
        <v>6886</v>
      </c>
      <c r="G17" s="103">
        <f>F17/F$21*100</f>
        <v>74.580309758475039</v>
      </c>
      <c r="H17" s="107">
        <v>6184</v>
      </c>
      <c r="I17" s="103">
        <f>H17/H$21*100</f>
        <v>71.047794117647058</v>
      </c>
      <c r="J17" s="107">
        <v>6935</v>
      </c>
      <c r="K17" s="103">
        <f>J17/J21*100</f>
        <v>73.262201563490379</v>
      </c>
      <c r="L17" s="104">
        <f>H17/D17*100</f>
        <v>101.79423868312757</v>
      </c>
      <c r="M17" s="104">
        <f>J17/F17*100</f>
        <v>100.71158873075805</v>
      </c>
      <c r="O17" s="26"/>
    </row>
    <row r="18" spans="2:15" ht="20.45" customHeight="1" x14ac:dyDescent="0.25">
      <c r="B18" s="111" t="s">
        <v>317</v>
      </c>
      <c r="C18" s="101" t="s">
        <v>461</v>
      </c>
      <c r="D18" s="107">
        <v>520</v>
      </c>
      <c r="E18" s="103">
        <f t="shared" ref="E18:E20" si="5">D18/D$21*100</f>
        <v>6.1816452686638135</v>
      </c>
      <c r="F18" s="107">
        <v>520</v>
      </c>
      <c r="G18" s="103">
        <f t="shared" ref="G18:G20" si="6">F18/F$21*100</f>
        <v>5.6319722733672695</v>
      </c>
      <c r="H18" s="107">
        <v>461</v>
      </c>
      <c r="I18" s="103">
        <f t="shared" ref="I18:I20" si="7">H18/H$21*100</f>
        <v>5.2964154411764701</v>
      </c>
      <c r="J18" s="107">
        <v>461</v>
      </c>
      <c r="K18" s="103">
        <f>J18/J21*100</f>
        <v>4.8700612719205578</v>
      </c>
      <c r="L18" s="104">
        <f t="shared" ref="L18:L21" si="8">H18/D18*100</f>
        <v>88.653846153846146</v>
      </c>
      <c r="M18" s="104">
        <f t="shared" ref="M18:M21" si="9">J18/F18*100</f>
        <v>88.653846153846146</v>
      </c>
      <c r="O18" s="26"/>
    </row>
    <row r="19" spans="2:15" ht="19.350000000000001" customHeight="1" x14ac:dyDescent="0.25">
      <c r="B19" s="111" t="s">
        <v>318</v>
      </c>
      <c r="C19" s="101" t="s">
        <v>483</v>
      </c>
      <c r="D19" s="107">
        <v>1473</v>
      </c>
      <c r="E19" s="103">
        <f t="shared" si="5"/>
        <v>17.510699001426534</v>
      </c>
      <c r="F19" s="107">
        <v>1473</v>
      </c>
      <c r="G19" s="103">
        <f t="shared" si="6"/>
        <v>15.953644535903825</v>
      </c>
      <c r="H19" s="107">
        <v>1715</v>
      </c>
      <c r="I19" s="103">
        <f t="shared" si="7"/>
        <v>19.703584558823529</v>
      </c>
      <c r="J19" s="107">
        <v>1715</v>
      </c>
      <c r="K19" s="103">
        <f>J19/J21*100</f>
        <v>18.117473061483203</v>
      </c>
      <c r="L19" s="104">
        <f t="shared" si="8"/>
        <v>116.42905634758995</v>
      </c>
      <c r="M19" s="104">
        <f t="shared" si="9"/>
        <v>116.42905634758995</v>
      </c>
      <c r="O19" s="26"/>
    </row>
    <row r="20" spans="2:15" ht="22.35" customHeight="1" x14ac:dyDescent="0.25">
      <c r="B20" s="111" t="s">
        <v>319</v>
      </c>
      <c r="C20" s="101" t="s">
        <v>71</v>
      </c>
      <c r="D20" s="107">
        <v>344</v>
      </c>
      <c r="E20" s="103">
        <f t="shared" si="5"/>
        <v>4.0893961008083695</v>
      </c>
      <c r="F20" s="107">
        <v>354</v>
      </c>
      <c r="G20" s="103">
        <f t="shared" si="6"/>
        <v>3.8340734322538719</v>
      </c>
      <c r="H20" s="107">
        <v>344</v>
      </c>
      <c r="I20" s="103">
        <f t="shared" si="7"/>
        <v>3.9522058823529411</v>
      </c>
      <c r="J20" s="107">
        <v>355</v>
      </c>
      <c r="K20" s="103">
        <f>J20/J21*100</f>
        <v>3.7502641031058528</v>
      </c>
      <c r="L20" s="104">
        <f t="shared" si="8"/>
        <v>100</v>
      </c>
      <c r="M20" s="104">
        <f t="shared" si="9"/>
        <v>100.2824858757062</v>
      </c>
      <c r="O20" s="26"/>
    </row>
    <row r="21" spans="2:15" ht="22.35" customHeight="1" x14ac:dyDescent="0.25">
      <c r="B21" s="370" t="s">
        <v>462</v>
      </c>
      <c r="C21" s="370"/>
      <c r="D21" s="121">
        <f t="shared" ref="D21:K21" si="10">SUM(D17:D20)</f>
        <v>8412</v>
      </c>
      <c r="E21" s="106">
        <f t="shared" si="10"/>
        <v>100</v>
      </c>
      <c r="F21" s="121">
        <f t="shared" si="10"/>
        <v>9233</v>
      </c>
      <c r="G21" s="106">
        <f t="shared" si="10"/>
        <v>100</v>
      </c>
      <c r="H21" s="121">
        <f t="shared" si="10"/>
        <v>8704</v>
      </c>
      <c r="I21" s="106">
        <f t="shared" si="10"/>
        <v>99.999999999999986</v>
      </c>
      <c r="J21" s="121">
        <f t="shared" si="10"/>
        <v>9466</v>
      </c>
      <c r="K21" s="106">
        <f t="shared" si="10"/>
        <v>100</v>
      </c>
      <c r="L21" s="106">
        <f t="shared" si="8"/>
        <v>103.47123157394198</v>
      </c>
      <c r="M21" s="106">
        <f t="shared" si="9"/>
        <v>102.52355680710494</v>
      </c>
      <c r="O21" s="26"/>
    </row>
    <row r="22" spans="2:15" ht="21" customHeight="1" x14ac:dyDescent="0.25">
      <c r="B22" s="111"/>
      <c r="C22" s="375" t="s">
        <v>560</v>
      </c>
      <c r="D22" s="375"/>
      <c r="E22" s="101"/>
      <c r="F22" s="101"/>
      <c r="G22" s="101"/>
      <c r="H22" s="114"/>
      <c r="I22" s="114"/>
      <c r="J22" s="114"/>
      <c r="K22" s="114"/>
      <c r="L22" s="114"/>
      <c r="M22" s="114"/>
    </row>
    <row r="23" spans="2:15" ht="19.350000000000001" customHeight="1" x14ac:dyDescent="0.25">
      <c r="B23" s="111" t="s">
        <v>320</v>
      </c>
      <c r="C23" s="101" t="s">
        <v>789</v>
      </c>
      <c r="D23" s="114">
        <v>9</v>
      </c>
      <c r="E23" s="114"/>
      <c r="F23" s="114">
        <v>9</v>
      </c>
      <c r="G23" s="114"/>
      <c r="H23" s="104">
        <v>182</v>
      </c>
      <c r="I23" s="104"/>
      <c r="J23" s="104">
        <v>202</v>
      </c>
      <c r="K23" s="104"/>
      <c r="L23" s="104">
        <f>H23/D23*100</f>
        <v>2022.2222222222222</v>
      </c>
      <c r="M23" s="104">
        <f>J23/F23*100</f>
        <v>2244.4444444444443</v>
      </c>
    </row>
    <row r="24" spans="2:15" ht="17.100000000000001" customHeight="1" x14ac:dyDescent="0.25">
      <c r="B24" s="111" t="s">
        <v>321</v>
      </c>
      <c r="C24" s="101" t="s">
        <v>465</v>
      </c>
      <c r="D24" s="114">
        <v>354</v>
      </c>
      <c r="E24" s="114"/>
      <c r="F24" s="114">
        <v>372</v>
      </c>
      <c r="G24" s="114"/>
      <c r="H24" s="104">
        <v>149</v>
      </c>
      <c r="I24" s="104"/>
      <c r="J24" s="104">
        <v>151</v>
      </c>
      <c r="K24" s="104"/>
      <c r="L24" s="104">
        <f>H24/D24*100</f>
        <v>42.090395480225986</v>
      </c>
      <c r="M24" s="104">
        <f>J24/F24*100</f>
        <v>40.591397849462361</v>
      </c>
      <c r="O24" s="15"/>
    </row>
    <row r="25" spans="2:15" ht="20.100000000000001" customHeight="1" x14ac:dyDescent="0.25">
      <c r="B25" s="111"/>
      <c r="C25" s="138" t="s">
        <v>187</v>
      </c>
      <c r="D25" s="101"/>
      <c r="E25" s="101"/>
      <c r="F25" s="101"/>
      <c r="G25" s="101"/>
      <c r="H25" s="104"/>
      <c r="I25" s="104"/>
      <c r="J25" s="104"/>
      <c r="K25" s="104"/>
      <c r="L25" s="104"/>
      <c r="M25" s="104"/>
    </row>
    <row r="26" spans="2:15" ht="17.45" customHeight="1" x14ac:dyDescent="0.25">
      <c r="B26" s="111"/>
      <c r="C26" s="101" t="s">
        <v>188</v>
      </c>
      <c r="D26" s="114">
        <f>D15-D21+D23-D24</f>
        <v>71</v>
      </c>
      <c r="E26" s="101"/>
      <c r="F26" s="114">
        <f>F15-F21+F23-F24</f>
        <v>71</v>
      </c>
      <c r="G26" s="101"/>
      <c r="H26" s="104">
        <f>H15-H21+H23-H24</f>
        <v>81</v>
      </c>
      <c r="I26" s="104"/>
      <c r="J26" s="104">
        <f>J15-J21+J23-J24</f>
        <v>85</v>
      </c>
      <c r="K26" s="104"/>
      <c r="L26" s="104">
        <f>H26/D26*100</f>
        <v>114.08450704225352</v>
      </c>
      <c r="M26" s="104">
        <f>J26/F26*100</f>
        <v>119.71830985915493</v>
      </c>
      <c r="O26" s="354"/>
    </row>
    <row r="27" spans="2:15" ht="15.75" x14ac:dyDescent="0.25">
      <c r="B27" s="332"/>
      <c r="C27" s="333" t="s">
        <v>57</v>
      </c>
      <c r="D27" s="334">
        <v>2.43934608617686E-2</v>
      </c>
      <c r="E27" s="333"/>
      <c r="F27" s="334">
        <v>2.43934608617686E-2</v>
      </c>
      <c r="G27" s="333"/>
      <c r="H27" s="334">
        <v>2.5999999999999999E-2</v>
      </c>
      <c r="I27" s="350"/>
      <c r="J27" s="334">
        <v>2.7E-2</v>
      </c>
      <c r="K27" s="350"/>
      <c r="L27" s="350"/>
      <c r="M27" s="350"/>
      <c r="O27" s="355"/>
    </row>
    <row r="28" spans="2:15" ht="15.75" x14ac:dyDescent="0.25">
      <c r="B28" s="111"/>
      <c r="C28" s="101" t="s">
        <v>466</v>
      </c>
      <c r="D28" s="114"/>
      <c r="E28" s="114"/>
      <c r="F28" s="114"/>
      <c r="G28" s="101"/>
      <c r="H28" s="107"/>
      <c r="I28" s="114"/>
      <c r="J28" s="107"/>
      <c r="K28" s="114"/>
      <c r="L28" s="114"/>
      <c r="M28" s="114"/>
      <c r="O28" s="355"/>
    </row>
    <row r="29" spans="2:15" ht="15.75" x14ac:dyDescent="0.25">
      <c r="B29" s="111"/>
      <c r="C29" s="101" t="s">
        <v>57</v>
      </c>
      <c r="D29" s="114"/>
      <c r="E29" s="114"/>
      <c r="F29" s="114"/>
      <c r="G29" s="101"/>
      <c r="H29" s="204"/>
      <c r="I29" s="114"/>
      <c r="J29" s="204"/>
      <c r="K29" s="114"/>
      <c r="L29" s="114"/>
      <c r="M29" s="114"/>
    </row>
    <row r="30" spans="2:15" ht="18.600000000000001" customHeight="1" x14ac:dyDescent="0.25">
      <c r="B30" s="111"/>
      <c r="C30" s="101" t="s">
        <v>189</v>
      </c>
      <c r="D30" s="340">
        <v>0.4</v>
      </c>
      <c r="E30" s="341"/>
      <c r="F30" s="340">
        <v>0.4</v>
      </c>
      <c r="G30" s="341"/>
      <c r="H30" s="351">
        <v>0.4</v>
      </c>
      <c r="I30" s="341"/>
      <c r="J30" s="351">
        <v>0.4</v>
      </c>
      <c r="K30" s="341"/>
      <c r="L30" s="114"/>
      <c r="M30" s="114"/>
      <c r="O30" s="23"/>
    </row>
    <row r="31" spans="2:15" ht="19.350000000000001" customHeight="1" x14ac:dyDescent="0.25">
      <c r="B31" s="370" t="s">
        <v>190</v>
      </c>
      <c r="C31" s="370"/>
      <c r="D31" s="206">
        <f>D30-D27</f>
        <v>0.37560653913823144</v>
      </c>
      <c r="E31" s="206"/>
      <c r="F31" s="206">
        <f>F30-F27</f>
        <v>0.37560653913823144</v>
      </c>
      <c r="G31" s="97"/>
      <c r="H31" s="206">
        <f>H30-H27</f>
        <v>0.374</v>
      </c>
      <c r="I31" s="97"/>
      <c r="J31" s="206">
        <f>J30-J27</f>
        <v>0.373</v>
      </c>
      <c r="K31" s="97"/>
      <c r="L31" s="97"/>
      <c r="M31" s="97"/>
      <c r="O31" s="23"/>
    </row>
    <row r="32" spans="2:15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>
      <selection activeCell="G20" sqref="G20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41"/>
      <c r="C3" s="141"/>
      <c r="D3" s="141"/>
      <c r="E3" s="141"/>
      <c r="F3" s="141"/>
      <c r="G3" s="141"/>
      <c r="H3" s="166" t="s">
        <v>333</v>
      </c>
    </row>
    <row r="4" spans="2:10" ht="24.95" customHeight="1" thickTop="1" x14ac:dyDescent="0.25">
      <c r="B4" s="385" t="s">
        <v>740</v>
      </c>
      <c r="C4" s="385"/>
      <c r="D4" s="385"/>
      <c r="E4" s="385"/>
      <c r="F4" s="385"/>
      <c r="G4" s="385"/>
      <c r="H4" s="385"/>
    </row>
    <row r="5" spans="2:10" x14ac:dyDescent="0.25">
      <c r="B5" s="363" t="s">
        <v>127</v>
      </c>
      <c r="C5" s="363" t="s">
        <v>82</v>
      </c>
      <c r="D5" s="363" t="s">
        <v>593</v>
      </c>
      <c r="E5" s="363" t="s">
        <v>664</v>
      </c>
      <c r="F5" s="363" t="s">
        <v>796</v>
      </c>
      <c r="G5" s="363" t="s">
        <v>1</v>
      </c>
      <c r="H5" s="363"/>
    </row>
    <row r="6" spans="2:10" x14ac:dyDescent="0.25">
      <c r="B6" s="363"/>
      <c r="C6" s="363"/>
      <c r="D6" s="363"/>
      <c r="E6" s="363"/>
      <c r="F6" s="363"/>
      <c r="G6" s="63" t="s">
        <v>73</v>
      </c>
      <c r="H6" s="63" t="s">
        <v>415</v>
      </c>
    </row>
    <row r="7" spans="2:10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20.100000000000001" customHeight="1" x14ac:dyDescent="0.25">
      <c r="B8" s="65" t="s">
        <v>311</v>
      </c>
      <c r="C8" s="66" t="s">
        <v>518</v>
      </c>
      <c r="D8" s="68">
        <v>78394</v>
      </c>
      <c r="E8" s="68">
        <v>162878</v>
      </c>
      <c r="F8" s="68">
        <v>234742</v>
      </c>
      <c r="G8" s="74">
        <f>E8/D8*100</f>
        <v>207.76845166721944</v>
      </c>
      <c r="H8" s="74">
        <f>F8/E8*100</f>
        <v>144.12136691265854</v>
      </c>
    </row>
    <row r="9" spans="2:10" ht="20.100000000000001" customHeight="1" x14ac:dyDescent="0.25">
      <c r="B9" s="65" t="s">
        <v>312</v>
      </c>
      <c r="C9" s="66" t="s">
        <v>519</v>
      </c>
      <c r="D9" s="68">
        <v>26564</v>
      </c>
      <c r="E9" s="68">
        <v>44378</v>
      </c>
      <c r="F9" s="68">
        <v>49349</v>
      </c>
      <c r="G9" s="74">
        <f t="shared" ref="G9:G13" si="0">E9/D9*100</f>
        <v>167.06068363198315</v>
      </c>
      <c r="H9" s="74">
        <f t="shared" ref="H9:H13" si="1">F9/E9*100</f>
        <v>111.20149623687412</v>
      </c>
    </row>
    <row r="10" spans="2:10" ht="20.100000000000001" customHeight="1" x14ac:dyDescent="0.25">
      <c r="B10" s="65" t="s">
        <v>313</v>
      </c>
      <c r="C10" s="66" t="s">
        <v>520</v>
      </c>
      <c r="D10" s="68">
        <v>339</v>
      </c>
      <c r="E10" s="68">
        <v>329</v>
      </c>
      <c r="F10" s="68">
        <v>0</v>
      </c>
      <c r="G10" s="74">
        <f t="shared" si="0"/>
        <v>97.050147492625371</v>
      </c>
      <c r="H10" s="74">
        <f t="shared" si="1"/>
        <v>0</v>
      </c>
    </row>
    <row r="11" spans="2:10" ht="20.100000000000001" customHeight="1" x14ac:dyDescent="0.25">
      <c r="B11" s="65" t="s">
        <v>314</v>
      </c>
      <c r="C11" s="66" t="s">
        <v>521</v>
      </c>
      <c r="D11" s="68">
        <v>-3804</v>
      </c>
      <c r="E11" s="68">
        <v>-6633</v>
      </c>
      <c r="F11" s="68">
        <v>-8069</v>
      </c>
      <c r="G11" s="74">
        <f t="shared" si="0"/>
        <v>174.36908517350159</v>
      </c>
      <c r="H11" s="74">
        <f t="shared" si="1"/>
        <v>121.64932911201566</v>
      </c>
    </row>
    <row r="12" spans="2:10" ht="34.5" customHeight="1" x14ac:dyDescent="0.25">
      <c r="B12" s="63" t="s">
        <v>522</v>
      </c>
      <c r="C12" s="210" t="s">
        <v>523</v>
      </c>
      <c r="D12" s="69">
        <f>SUM(D8:D11)</f>
        <v>101493</v>
      </c>
      <c r="E12" s="69">
        <f>SUM(E8:E11)</f>
        <v>200952</v>
      </c>
      <c r="F12" s="69">
        <f>SUM(F8:F11)</f>
        <v>276022</v>
      </c>
      <c r="G12" s="72">
        <f t="shared" si="0"/>
        <v>197.99592090094885</v>
      </c>
      <c r="H12" s="72">
        <f t="shared" si="1"/>
        <v>137.35717982403759</v>
      </c>
    </row>
    <row r="13" spans="2:10" ht="20.100000000000001" customHeight="1" x14ac:dyDescent="0.25">
      <c r="B13" s="65" t="s">
        <v>316</v>
      </c>
      <c r="C13" s="66" t="s">
        <v>83</v>
      </c>
      <c r="D13" s="68">
        <v>2852902</v>
      </c>
      <c r="E13" s="68">
        <v>2926563</v>
      </c>
      <c r="F13" s="68">
        <v>3152001</v>
      </c>
      <c r="G13" s="74">
        <f t="shared" si="0"/>
        <v>102.58196741423295</v>
      </c>
      <c r="H13" s="74">
        <f t="shared" si="1"/>
        <v>107.70316579550826</v>
      </c>
    </row>
    <row r="14" spans="2:10" ht="30.75" customHeight="1" x14ac:dyDescent="0.25">
      <c r="B14" s="63" t="s">
        <v>524</v>
      </c>
      <c r="C14" s="62" t="s">
        <v>525</v>
      </c>
      <c r="D14" s="211">
        <f>D12/D13</f>
        <v>3.5575354498682397E-2</v>
      </c>
      <c r="E14" s="211">
        <f>E12/E13</f>
        <v>6.8664846784436212E-2</v>
      </c>
      <c r="F14" s="211">
        <f>F12/F13</f>
        <v>8.7570403689592735E-2</v>
      </c>
      <c r="G14" s="72"/>
      <c r="H14" s="72"/>
    </row>
    <row r="17" spans="4:6" x14ac:dyDescent="0.25">
      <c r="D17" s="50"/>
      <c r="E17" s="50"/>
      <c r="F17" s="50"/>
    </row>
    <row r="18" spans="4:6" x14ac:dyDescent="0.25">
      <c r="D18" s="50"/>
      <c r="E18" s="50"/>
      <c r="F18" s="50"/>
    </row>
    <row r="20" spans="4:6" x14ac:dyDescent="0.25">
      <c r="D20" s="50"/>
      <c r="E20" s="50"/>
      <c r="F20" s="50"/>
    </row>
    <row r="21" spans="4:6" x14ac:dyDescent="0.25">
      <c r="D21" s="50"/>
      <c r="E21" s="50"/>
      <c r="F21" s="50"/>
    </row>
    <row r="22" spans="4:6" x14ac:dyDescent="0.25">
      <c r="D22" s="50"/>
      <c r="E22" s="50"/>
      <c r="F22" s="50"/>
    </row>
    <row r="23" spans="4:6" x14ac:dyDescent="0.25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K22" sqref="K22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385" t="s">
        <v>714</v>
      </c>
      <c r="C4" s="385"/>
      <c r="D4" s="385"/>
      <c r="E4" s="385"/>
      <c r="F4" s="385"/>
      <c r="G4" s="385"/>
      <c r="H4" s="385"/>
    </row>
    <row r="5" spans="2:10" ht="15.75" x14ac:dyDescent="0.25">
      <c r="B5" s="394" t="s">
        <v>127</v>
      </c>
      <c r="C5" s="363" t="s">
        <v>12</v>
      </c>
      <c r="D5" s="363" t="s">
        <v>665</v>
      </c>
      <c r="E5" s="363"/>
      <c r="F5" s="363" t="s">
        <v>797</v>
      </c>
      <c r="G5" s="363"/>
      <c r="H5" s="63" t="s">
        <v>1</v>
      </c>
    </row>
    <row r="6" spans="2:10" ht="31.5" x14ac:dyDescent="0.25">
      <c r="B6" s="394"/>
      <c r="C6" s="363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410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311</v>
      </c>
      <c r="C8" s="66" t="s">
        <v>335</v>
      </c>
      <c r="D8" s="67">
        <v>718</v>
      </c>
      <c r="E8" s="73">
        <f>D8/D12*100</f>
        <v>50.849858356940516</v>
      </c>
      <c r="F8" s="67">
        <v>738</v>
      </c>
      <c r="G8" s="73">
        <f>F8/F12*100</f>
        <v>50.931677018633536</v>
      </c>
      <c r="H8" s="212">
        <f>F8/D8*100</f>
        <v>102.78551532033427</v>
      </c>
    </row>
    <row r="9" spans="2:10" ht="15.75" x14ac:dyDescent="0.25">
      <c r="B9" s="65" t="s">
        <v>312</v>
      </c>
      <c r="C9" s="66" t="s">
        <v>336</v>
      </c>
      <c r="D9" s="67">
        <v>118</v>
      </c>
      <c r="E9" s="73">
        <f>D9/D12*100</f>
        <v>8.3569405099150149</v>
      </c>
      <c r="F9" s="67">
        <v>130</v>
      </c>
      <c r="G9" s="73">
        <f>F9/F12*100</f>
        <v>8.9717046238785372</v>
      </c>
      <c r="H9" s="212">
        <f>F9/D9*100</f>
        <v>110.16949152542372</v>
      </c>
    </row>
    <row r="10" spans="2:10" ht="15.75" x14ac:dyDescent="0.25">
      <c r="B10" s="65" t="s">
        <v>313</v>
      </c>
      <c r="C10" s="66" t="s">
        <v>16</v>
      </c>
      <c r="D10" s="67">
        <v>566</v>
      </c>
      <c r="E10" s="73">
        <f>D10/D12*100</f>
        <v>40.084985835694056</v>
      </c>
      <c r="F10" s="67">
        <v>570</v>
      </c>
      <c r="G10" s="73">
        <f>F10/F12*100</f>
        <v>39.337474120082817</v>
      </c>
      <c r="H10" s="212">
        <f>F10/D10*100</f>
        <v>100.70671378091873</v>
      </c>
    </row>
    <row r="11" spans="2:10" ht="15.75" x14ac:dyDescent="0.25">
      <c r="B11" s="65" t="s">
        <v>314</v>
      </c>
      <c r="C11" s="66" t="s">
        <v>17</v>
      </c>
      <c r="D11" s="67">
        <v>10</v>
      </c>
      <c r="E11" s="73">
        <f>D11/D12*100</f>
        <v>0.708215297450425</v>
      </c>
      <c r="F11" s="67">
        <v>11</v>
      </c>
      <c r="G11" s="73">
        <f>F11/F12*100</f>
        <v>0.75914423740510695</v>
      </c>
      <c r="H11" s="212">
        <f>F11/D11*100</f>
        <v>110.00000000000001</v>
      </c>
    </row>
    <row r="12" spans="2:10" ht="15.75" x14ac:dyDescent="0.25">
      <c r="B12" s="363" t="s">
        <v>18</v>
      </c>
      <c r="C12" s="363"/>
      <c r="D12" s="69">
        <f>SUM(D8:D11)</f>
        <v>1412</v>
      </c>
      <c r="E12" s="213">
        <v>100</v>
      </c>
      <c r="F12" s="69">
        <f>SUM(F8:F11)</f>
        <v>1449</v>
      </c>
      <c r="G12" s="213">
        <f>SUM(G8:G11)</f>
        <v>100</v>
      </c>
      <c r="H12" s="213">
        <f>F12/D12*100</f>
        <v>102.62039660056656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>
      <selection activeCell="I32" sqref="I32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41"/>
      <c r="C3" s="141"/>
      <c r="D3" s="141"/>
      <c r="E3" s="141"/>
      <c r="F3" s="141"/>
      <c r="G3" s="141"/>
      <c r="H3" s="141"/>
      <c r="I3" s="141"/>
      <c r="J3" s="141"/>
      <c r="K3" s="221"/>
      <c r="L3" s="164" t="s">
        <v>337</v>
      </c>
    </row>
    <row r="4" spans="2:16" ht="24.95" customHeight="1" thickTop="1" x14ac:dyDescent="0.25">
      <c r="B4" s="395" t="s">
        <v>741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2:16" ht="15.75" x14ac:dyDescent="0.25">
      <c r="B5" s="363" t="s">
        <v>127</v>
      </c>
      <c r="C5" s="363" t="s">
        <v>82</v>
      </c>
      <c r="D5" s="368" t="s">
        <v>668</v>
      </c>
      <c r="E5" s="368"/>
      <c r="F5" s="368"/>
      <c r="G5" s="368"/>
      <c r="H5" s="368" t="s">
        <v>803</v>
      </c>
      <c r="I5" s="368"/>
      <c r="J5" s="368"/>
      <c r="K5" s="368"/>
      <c r="L5" s="63" t="s">
        <v>1</v>
      </c>
    </row>
    <row r="6" spans="2:16" ht="15.75" x14ac:dyDescent="0.25">
      <c r="B6" s="363"/>
      <c r="C6" s="363"/>
      <c r="D6" s="63" t="s">
        <v>193</v>
      </c>
      <c r="E6" s="63" t="s">
        <v>194</v>
      </c>
      <c r="F6" s="63" t="s">
        <v>18</v>
      </c>
      <c r="G6" s="63" t="s">
        <v>57</v>
      </c>
      <c r="H6" s="63" t="s">
        <v>193</v>
      </c>
      <c r="I6" s="63" t="s">
        <v>194</v>
      </c>
      <c r="J6" s="63" t="s">
        <v>18</v>
      </c>
      <c r="K6" s="214" t="s">
        <v>57</v>
      </c>
      <c r="L6" s="63" t="s">
        <v>464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368</v>
      </c>
      <c r="G7" s="61">
        <v>6</v>
      </c>
      <c r="H7" s="61">
        <v>7</v>
      </c>
      <c r="I7" s="61">
        <v>8</v>
      </c>
      <c r="J7" s="61" t="s">
        <v>369</v>
      </c>
      <c r="K7" s="118">
        <v>10</v>
      </c>
      <c r="L7" s="61">
        <v>11</v>
      </c>
    </row>
    <row r="8" spans="2:16" ht="15.75" x14ac:dyDescent="0.25">
      <c r="B8" s="161"/>
      <c r="C8" s="161" t="s">
        <v>196</v>
      </c>
      <c r="D8" s="397"/>
      <c r="E8" s="397"/>
      <c r="F8" s="397"/>
      <c r="G8" s="397"/>
      <c r="H8" s="397"/>
      <c r="I8" s="397"/>
      <c r="J8" s="397"/>
      <c r="K8" s="397"/>
      <c r="L8" s="397"/>
    </row>
    <row r="9" spans="2:16" ht="15.75" x14ac:dyDescent="0.25">
      <c r="B9" s="65" t="s">
        <v>311</v>
      </c>
      <c r="C9" s="66" t="s">
        <v>28</v>
      </c>
      <c r="D9" s="68">
        <v>43803</v>
      </c>
      <c r="E9" s="68">
        <v>10602</v>
      </c>
      <c r="F9" s="68">
        <f t="shared" ref="F9:F17" si="0">D9+E9</f>
        <v>54405</v>
      </c>
      <c r="G9" s="71">
        <f>F9/F18*100</f>
        <v>7.4638844301765648</v>
      </c>
      <c r="H9" s="68">
        <v>31162</v>
      </c>
      <c r="I9" s="68">
        <v>17716</v>
      </c>
      <c r="J9" s="68">
        <f t="shared" ref="J9:J17" si="1">H9+I9</f>
        <v>48878</v>
      </c>
      <c r="K9" s="215">
        <f>J9/J18*100</f>
        <v>5.9074993745384576</v>
      </c>
      <c r="L9" s="212">
        <f>J9/F9*100</f>
        <v>89.841007260362105</v>
      </c>
      <c r="N9" s="45"/>
      <c r="O9" s="45"/>
      <c r="P9" s="54"/>
    </row>
    <row r="10" spans="2:16" ht="15.75" x14ac:dyDescent="0.25">
      <c r="B10" s="217" t="s">
        <v>312</v>
      </c>
      <c r="C10" s="66" t="s">
        <v>402</v>
      </c>
      <c r="D10" s="68">
        <v>182</v>
      </c>
      <c r="E10" s="68">
        <v>0</v>
      </c>
      <c r="F10" s="68">
        <f t="shared" si="0"/>
        <v>182</v>
      </c>
      <c r="G10" s="71">
        <f>F10/F18*100</f>
        <v>2.4968789013732832E-2</v>
      </c>
      <c r="H10" s="68">
        <v>0</v>
      </c>
      <c r="I10" s="68">
        <v>0</v>
      </c>
      <c r="J10" s="68">
        <f t="shared" si="1"/>
        <v>0</v>
      </c>
      <c r="K10" s="215">
        <f>J10/J18*100</f>
        <v>0</v>
      </c>
      <c r="L10" s="212">
        <f t="shared" ref="L10:L18" si="2">J10/F10*100</f>
        <v>0</v>
      </c>
      <c r="N10" s="46"/>
      <c r="O10" s="46"/>
      <c r="P10" s="54"/>
    </row>
    <row r="11" spans="2:16" ht="15.75" x14ac:dyDescent="0.25">
      <c r="B11" s="65" t="s">
        <v>313</v>
      </c>
      <c r="C11" s="66" t="s">
        <v>216</v>
      </c>
      <c r="D11" s="68">
        <v>440182</v>
      </c>
      <c r="E11" s="68">
        <v>165440</v>
      </c>
      <c r="F11" s="68">
        <f t="shared" si="0"/>
        <v>605622</v>
      </c>
      <c r="G11" s="71">
        <f>F11/F18*100</f>
        <v>83.085977692719268</v>
      </c>
      <c r="H11" s="68">
        <v>474936</v>
      </c>
      <c r="I11" s="68">
        <v>204121</v>
      </c>
      <c r="J11" s="68">
        <f t="shared" si="1"/>
        <v>679057</v>
      </c>
      <c r="K11" s="215">
        <f>J11/J18*100</f>
        <v>82.072277973238698</v>
      </c>
      <c r="L11" s="212">
        <f t="shared" si="2"/>
        <v>112.12555026072368</v>
      </c>
      <c r="N11" s="45"/>
      <c r="O11" s="45"/>
      <c r="P11" s="54"/>
    </row>
    <row r="12" spans="2:16" ht="15.75" x14ac:dyDescent="0.25">
      <c r="B12" s="65" t="s">
        <v>314</v>
      </c>
      <c r="C12" s="66" t="s">
        <v>215</v>
      </c>
      <c r="D12" s="68">
        <v>2954</v>
      </c>
      <c r="E12" s="68">
        <v>4213</v>
      </c>
      <c r="F12" s="68">
        <f t="shared" si="0"/>
        <v>7167</v>
      </c>
      <c r="G12" s="71">
        <f>F12/F18*100</f>
        <v>0.98324896077705071</v>
      </c>
      <c r="H12" s="68">
        <v>3012</v>
      </c>
      <c r="I12" s="68">
        <v>3034</v>
      </c>
      <c r="J12" s="68">
        <f t="shared" si="1"/>
        <v>6046</v>
      </c>
      <c r="K12" s="215">
        <f>J12/J18*100</f>
        <v>0.73073246078930232</v>
      </c>
      <c r="L12" s="212">
        <f t="shared" si="2"/>
        <v>84.358867029440489</v>
      </c>
      <c r="N12" s="45"/>
      <c r="O12" s="45"/>
      <c r="P12" s="54"/>
    </row>
    <row r="13" spans="2:16" ht="15.75" x14ac:dyDescent="0.25">
      <c r="B13" s="65" t="s">
        <v>315</v>
      </c>
      <c r="C13" s="66" t="s">
        <v>561</v>
      </c>
      <c r="D13" s="68">
        <f>D11-D12</f>
        <v>437228</v>
      </c>
      <c r="E13" s="68">
        <f>E11-E12</f>
        <v>161227</v>
      </c>
      <c r="F13" s="68">
        <f>D13+E13</f>
        <v>598455</v>
      </c>
      <c r="G13" s="71">
        <f>F13/F18*100</f>
        <v>82.102728731942221</v>
      </c>
      <c r="H13" s="68">
        <f>H11-H12</f>
        <v>471924</v>
      </c>
      <c r="I13" s="68">
        <f>I11-I12</f>
        <v>201087</v>
      </c>
      <c r="J13" s="68">
        <f>H13+I13</f>
        <v>673011</v>
      </c>
      <c r="K13" s="215">
        <f>J13/J18*100</f>
        <v>81.341545512449414</v>
      </c>
      <c r="L13" s="212">
        <f t="shared" si="2"/>
        <v>112.45807955485374</v>
      </c>
      <c r="N13" s="45"/>
      <c r="O13" s="45"/>
      <c r="P13" s="54"/>
    </row>
    <row r="14" spans="2:16" ht="15.75" x14ac:dyDescent="0.25">
      <c r="B14" s="65" t="s">
        <v>316</v>
      </c>
      <c r="C14" s="66" t="s">
        <v>562</v>
      </c>
      <c r="D14" s="68">
        <v>24706</v>
      </c>
      <c r="E14" s="68">
        <v>5026</v>
      </c>
      <c r="F14" s="68">
        <f t="shared" si="0"/>
        <v>29732</v>
      </c>
      <c r="G14" s="71">
        <f>F14/F18*100</f>
        <v>4.0789672250346412</v>
      </c>
      <c r="H14" s="68">
        <v>22466</v>
      </c>
      <c r="I14" s="68">
        <v>6652</v>
      </c>
      <c r="J14" s="68">
        <f t="shared" si="1"/>
        <v>29118</v>
      </c>
      <c r="K14" s="215">
        <f>J14/J18*100</f>
        <v>3.51926361119135</v>
      </c>
      <c r="L14" s="212">
        <f t="shared" si="2"/>
        <v>97.934884972420292</v>
      </c>
      <c r="N14" s="45"/>
      <c r="O14" s="45"/>
      <c r="P14" s="54"/>
    </row>
    <row r="15" spans="2:16" ht="15.75" x14ac:dyDescent="0.25">
      <c r="B15" s="65" t="s">
        <v>317</v>
      </c>
      <c r="C15" s="66" t="s">
        <v>404</v>
      </c>
      <c r="D15" s="68">
        <v>34388</v>
      </c>
      <c r="E15" s="68">
        <v>0</v>
      </c>
      <c r="F15" s="68">
        <f t="shared" si="0"/>
        <v>34388</v>
      </c>
      <c r="G15" s="71">
        <f>F15/F18*100</f>
        <v>4.7177292121112346</v>
      </c>
      <c r="H15" s="68">
        <v>65379</v>
      </c>
      <c r="I15" s="68">
        <v>0</v>
      </c>
      <c r="J15" s="68">
        <f t="shared" si="1"/>
        <v>65379</v>
      </c>
      <c r="K15" s="215">
        <f>J15/J18*100</f>
        <v>7.9018454439205748</v>
      </c>
      <c r="L15" s="212">
        <f t="shared" si="2"/>
        <v>190.12155403047575</v>
      </c>
      <c r="N15" s="45"/>
      <c r="O15" s="46"/>
      <c r="P15" s="54"/>
    </row>
    <row r="16" spans="2:16" ht="15.75" x14ac:dyDescent="0.25">
      <c r="B16" s="65" t="s">
        <v>318</v>
      </c>
      <c r="C16" s="66" t="s">
        <v>35</v>
      </c>
      <c r="D16" s="68">
        <v>10250</v>
      </c>
      <c r="E16" s="68">
        <v>1498</v>
      </c>
      <c r="F16" s="68">
        <f t="shared" si="0"/>
        <v>11748</v>
      </c>
      <c r="G16" s="71">
        <f>F16/F18*100</f>
        <v>1.611721611721612</v>
      </c>
      <c r="H16" s="68">
        <v>9300</v>
      </c>
      <c r="I16" s="68">
        <v>1704</v>
      </c>
      <c r="J16" s="68">
        <f t="shared" si="1"/>
        <v>11004</v>
      </c>
      <c r="K16" s="215">
        <f>J16/J18*100</f>
        <v>1.3299669200339865</v>
      </c>
      <c r="L16" s="212">
        <f t="shared" si="2"/>
        <v>93.667007150153211</v>
      </c>
      <c r="N16" s="45"/>
      <c r="O16" s="45"/>
      <c r="P16" s="54"/>
    </row>
    <row r="17" spans="2:16" ht="15.75" x14ac:dyDescent="0.25">
      <c r="B17" s="65" t="s">
        <v>319</v>
      </c>
      <c r="C17" s="216" t="s">
        <v>405</v>
      </c>
      <c r="D17" s="68">
        <v>0</v>
      </c>
      <c r="E17" s="68">
        <v>0</v>
      </c>
      <c r="F17" s="68">
        <f t="shared" si="0"/>
        <v>0</v>
      </c>
      <c r="G17" s="71">
        <f>F17/F18*100</f>
        <v>0</v>
      </c>
      <c r="H17" s="68">
        <v>0</v>
      </c>
      <c r="I17" s="68">
        <v>1</v>
      </c>
      <c r="J17" s="68">
        <f t="shared" si="1"/>
        <v>1</v>
      </c>
      <c r="K17" s="215">
        <f>J17/J18*100</f>
        <v>1.2086213377262691E-4</v>
      </c>
      <c r="L17" s="212" t="s">
        <v>106</v>
      </c>
      <c r="N17" s="46"/>
      <c r="O17" s="46"/>
      <c r="P17" s="54"/>
    </row>
    <row r="18" spans="2:16" ht="15.75" x14ac:dyDescent="0.25">
      <c r="B18" s="363" t="s">
        <v>197</v>
      </c>
      <c r="C18" s="363"/>
      <c r="D18" s="69">
        <f>D9+D10+D13+D14+D15+D16-D17</f>
        <v>550557</v>
      </c>
      <c r="E18" s="69">
        <f>E9+E10+E13+E14+E15+E16-E17</f>
        <v>178353</v>
      </c>
      <c r="F18" s="69">
        <f>F9+F10+F13+F14+F15+F16-F17</f>
        <v>728910</v>
      </c>
      <c r="G18" s="72">
        <f>G9+G10+G13+G14+G15+G16+G17</f>
        <v>100.00000000000001</v>
      </c>
      <c r="H18" s="69">
        <f>H9+H10+H13+H14+H15+H16-H17</f>
        <v>600231</v>
      </c>
      <c r="I18" s="69">
        <f>I9+I10+I13+I14+I15+I16-I17</f>
        <v>227158</v>
      </c>
      <c r="J18" s="69">
        <f>J9+J10+J13+J14+J15+J16-J17</f>
        <v>827389</v>
      </c>
      <c r="K18" s="213">
        <f t="shared" ref="K18" si="3">K9+K10+K13+K14+K15+K16+K17</f>
        <v>100.00024172426755</v>
      </c>
      <c r="L18" s="213">
        <f t="shared" si="2"/>
        <v>113.51044710595272</v>
      </c>
      <c r="N18" s="55"/>
      <c r="O18" s="55"/>
      <c r="P18" s="54"/>
    </row>
    <row r="19" spans="2:16" ht="15.75" x14ac:dyDescent="0.25">
      <c r="B19" s="397" t="s">
        <v>198</v>
      </c>
      <c r="C19" s="397"/>
      <c r="D19" s="398"/>
      <c r="E19" s="398"/>
      <c r="F19" s="398"/>
      <c r="G19" s="398"/>
      <c r="H19" s="398"/>
      <c r="I19" s="398"/>
      <c r="J19" s="398"/>
      <c r="K19" s="398"/>
      <c r="L19" s="398"/>
      <c r="N19" s="396"/>
      <c r="O19" s="396"/>
      <c r="P19" s="396"/>
    </row>
    <row r="20" spans="2:16" ht="15.75" x14ac:dyDescent="0.25">
      <c r="B20" s="65" t="s">
        <v>320</v>
      </c>
      <c r="C20" s="66" t="s">
        <v>406</v>
      </c>
      <c r="D20" s="68">
        <v>228663</v>
      </c>
      <c r="E20" s="68">
        <v>109602</v>
      </c>
      <c r="F20" s="68">
        <f>D20+E20</f>
        <v>338265</v>
      </c>
      <c r="G20" s="71">
        <f>F20/F23*100</f>
        <v>46.406963822694159</v>
      </c>
      <c r="H20" s="68">
        <v>251713</v>
      </c>
      <c r="I20" s="68">
        <v>132346</v>
      </c>
      <c r="J20" s="68">
        <f>H20+I20</f>
        <v>384059</v>
      </c>
      <c r="K20" s="215">
        <f>J20/J23*100</f>
        <v>46.418190234581317</v>
      </c>
      <c r="L20" s="212">
        <f>J20/F20*100</f>
        <v>113.53790667080543</v>
      </c>
      <c r="N20" s="45"/>
      <c r="O20" s="45"/>
      <c r="P20" s="54"/>
    </row>
    <row r="21" spans="2:16" ht="15.75" x14ac:dyDescent="0.25">
      <c r="B21" s="65" t="s">
        <v>321</v>
      </c>
      <c r="C21" s="66" t="s">
        <v>40</v>
      </c>
      <c r="D21" s="68">
        <v>26719</v>
      </c>
      <c r="E21" s="68">
        <v>10805</v>
      </c>
      <c r="F21" s="68">
        <f>D21+E21</f>
        <v>37524</v>
      </c>
      <c r="G21" s="71">
        <f>F21/F23*100</f>
        <v>5.1479606535786306</v>
      </c>
      <c r="H21" s="68">
        <v>27939</v>
      </c>
      <c r="I21" s="68">
        <v>9997</v>
      </c>
      <c r="J21" s="68">
        <f>H21+I21</f>
        <v>37936</v>
      </c>
      <c r="K21" s="215">
        <f>J21/J23*100</f>
        <v>4.5850259067983741</v>
      </c>
      <c r="L21" s="212">
        <f>J21/F21*100</f>
        <v>101.09796396972604</v>
      </c>
      <c r="N21" s="45"/>
      <c r="O21" s="45"/>
      <c r="P21" s="54"/>
    </row>
    <row r="22" spans="2:16" ht="15.75" x14ac:dyDescent="0.25">
      <c r="B22" s="65" t="s">
        <v>322</v>
      </c>
      <c r="C22" s="66" t="s">
        <v>42</v>
      </c>
      <c r="D22" s="68">
        <v>295175</v>
      </c>
      <c r="E22" s="68">
        <v>57946</v>
      </c>
      <c r="F22" s="68">
        <f>D22+E22</f>
        <v>353121</v>
      </c>
      <c r="G22" s="71">
        <f>F22/F23*100</f>
        <v>48.445075523727212</v>
      </c>
      <c r="H22" s="68">
        <v>320579</v>
      </c>
      <c r="I22" s="68">
        <v>84815</v>
      </c>
      <c r="J22" s="68">
        <f>H22+I22</f>
        <v>405394</v>
      </c>
      <c r="K22" s="215">
        <f>J22/J23*100</f>
        <v>48.996783858620311</v>
      </c>
      <c r="L22" s="212">
        <f>J22/F22*100</f>
        <v>114.80314113292611</v>
      </c>
      <c r="N22" s="45"/>
      <c r="O22" s="45"/>
      <c r="P22" s="54"/>
    </row>
    <row r="23" spans="2:16" ht="15.75" x14ac:dyDescent="0.25">
      <c r="B23" s="363" t="s">
        <v>199</v>
      </c>
      <c r="C23" s="363"/>
      <c r="D23" s="69">
        <f t="shared" ref="D23:I23" si="4">SUM(D20:D22)</f>
        <v>550557</v>
      </c>
      <c r="E23" s="69">
        <f t="shared" si="4"/>
        <v>178353</v>
      </c>
      <c r="F23" s="69">
        <f t="shared" si="4"/>
        <v>728910</v>
      </c>
      <c r="G23" s="72">
        <f t="shared" si="4"/>
        <v>100</v>
      </c>
      <c r="H23" s="69">
        <f t="shared" si="4"/>
        <v>600231</v>
      </c>
      <c r="I23" s="69">
        <f t="shared" si="4"/>
        <v>227158</v>
      </c>
      <c r="J23" s="69">
        <f>H23+I23</f>
        <v>827389</v>
      </c>
      <c r="K23" s="218">
        <f>SUM(K20:K22)</f>
        <v>100</v>
      </c>
      <c r="L23" s="213">
        <f>J23/F23*100</f>
        <v>113.51044710595272</v>
      </c>
      <c r="N23" s="55"/>
      <c r="O23" s="55"/>
      <c r="P23" s="54"/>
    </row>
    <row r="24" spans="2:16" ht="15.75" x14ac:dyDescent="0.25">
      <c r="B24" s="65" t="s">
        <v>323</v>
      </c>
      <c r="C24" s="66" t="s">
        <v>407</v>
      </c>
      <c r="D24" s="68">
        <v>181648</v>
      </c>
      <c r="E24" s="68">
        <v>36139</v>
      </c>
      <c r="F24" s="68">
        <f>D24+E24</f>
        <v>217787</v>
      </c>
      <c r="G24" s="219"/>
      <c r="H24" s="68">
        <v>187267</v>
      </c>
      <c r="I24" s="68">
        <v>58263</v>
      </c>
      <c r="J24" s="68">
        <f>H24+I24</f>
        <v>245530</v>
      </c>
      <c r="K24" s="220"/>
      <c r="L24" s="212">
        <f>J24/F24*100</f>
        <v>112.73859321263436</v>
      </c>
      <c r="N24" s="45"/>
      <c r="O24" s="45"/>
      <c r="P24" s="54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>
      <selection activeCell="J16" sqref="J16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6" t="s">
        <v>339</v>
      </c>
    </row>
    <row r="4" spans="2:12" ht="24.95" customHeight="1" thickTop="1" x14ac:dyDescent="0.25">
      <c r="B4" s="385" t="s">
        <v>742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2:12" ht="14.45" customHeight="1" x14ac:dyDescent="0.25">
      <c r="B5" s="363" t="s">
        <v>127</v>
      </c>
      <c r="C5" s="368" t="s">
        <v>206</v>
      </c>
      <c r="D5" s="363" t="s">
        <v>668</v>
      </c>
      <c r="E5" s="363"/>
      <c r="F5" s="363"/>
      <c r="G5" s="363"/>
      <c r="H5" s="363" t="s">
        <v>803</v>
      </c>
      <c r="I5" s="363"/>
      <c r="J5" s="363"/>
      <c r="K5" s="363"/>
      <c r="L5" s="194" t="s">
        <v>1</v>
      </c>
    </row>
    <row r="6" spans="2:12" ht="15" customHeight="1" x14ac:dyDescent="0.25">
      <c r="B6" s="363"/>
      <c r="C6" s="368"/>
      <c r="D6" s="363" t="s">
        <v>193</v>
      </c>
      <c r="E6" s="363" t="s">
        <v>370</v>
      </c>
      <c r="F6" s="363" t="s">
        <v>18</v>
      </c>
      <c r="G6" s="363" t="s">
        <v>57</v>
      </c>
      <c r="H6" s="363" t="s">
        <v>207</v>
      </c>
      <c r="I6" s="363" t="s">
        <v>194</v>
      </c>
      <c r="J6" s="363" t="s">
        <v>18</v>
      </c>
      <c r="K6" s="363" t="s">
        <v>57</v>
      </c>
      <c r="L6" s="368" t="s">
        <v>464</v>
      </c>
    </row>
    <row r="7" spans="2:12" ht="15.75" customHeight="1" x14ac:dyDescent="0.25">
      <c r="B7" s="363"/>
      <c r="C7" s="368"/>
      <c r="D7" s="363"/>
      <c r="E7" s="363"/>
      <c r="F7" s="363"/>
      <c r="G7" s="363"/>
      <c r="H7" s="363"/>
      <c r="I7" s="363"/>
      <c r="J7" s="363"/>
      <c r="K7" s="363"/>
      <c r="L7" s="368"/>
    </row>
    <row r="8" spans="2:12" s="29" customFormat="1" x14ac:dyDescent="0.25">
      <c r="B8" s="61">
        <v>1</v>
      </c>
      <c r="C8" s="118">
        <v>2</v>
      </c>
      <c r="D8" s="118">
        <v>3</v>
      </c>
      <c r="E8" s="118">
        <v>4</v>
      </c>
      <c r="F8" s="118" t="s">
        <v>384</v>
      </c>
      <c r="G8" s="118">
        <v>6</v>
      </c>
      <c r="H8" s="118">
        <v>7</v>
      </c>
      <c r="I8" s="118">
        <v>8</v>
      </c>
      <c r="J8" s="118" t="s">
        <v>369</v>
      </c>
      <c r="K8" s="118">
        <v>10</v>
      </c>
      <c r="L8" s="118">
        <v>11</v>
      </c>
    </row>
    <row r="9" spans="2:12" ht="15.75" x14ac:dyDescent="0.25">
      <c r="B9" s="65" t="s">
        <v>311</v>
      </c>
      <c r="C9" s="229" t="s">
        <v>208</v>
      </c>
      <c r="D9" s="230">
        <v>48098</v>
      </c>
      <c r="E9" s="230">
        <v>0</v>
      </c>
      <c r="F9" s="230">
        <f t="shared" ref="F9:F15" si="0">D9+E9</f>
        <v>48098</v>
      </c>
      <c r="G9" s="231">
        <f>F9/F16*100</f>
        <v>13.62082685538385</v>
      </c>
      <c r="H9" s="223">
        <v>48098</v>
      </c>
      <c r="I9" s="225">
        <v>0</v>
      </c>
      <c r="J9" s="223">
        <f t="shared" ref="J9:J15" si="1">H9+I9</f>
        <v>48098</v>
      </c>
      <c r="K9" s="231">
        <f>J9/J16*100</f>
        <v>11.864507121467017</v>
      </c>
      <c r="L9" s="232">
        <f>J9/F9*100</f>
        <v>100</v>
      </c>
    </row>
    <row r="10" spans="2:12" ht="18.75" customHeight="1" x14ac:dyDescent="0.25">
      <c r="B10" s="65" t="s">
        <v>312</v>
      </c>
      <c r="C10" s="229" t="s">
        <v>85</v>
      </c>
      <c r="D10" s="230">
        <v>3696</v>
      </c>
      <c r="E10" s="230">
        <v>34177</v>
      </c>
      <c r="F10" s="230">
        <f t="shared" si="0"/>
        <v>37873</v>
      </c>
      <c r="G10" s="231">
        <f>F10/F16*100</f>
        <v>10.725218834337239</v>
      </c>
      <c r="H10" s="223">
        <v>3626</v>
      </c>
      <c r="I10" s="223">
        <v>65711</v>
      </c>
      <c r="J10" s="223">
        <f t="shared" si="1"/>
        <v>69337</v>
      </c>
      <c r="K10" s="231">
        <f>J10/J16*100</f>
        <v>17.103607848167464</v>
      </c>
      <c r="L10" s="232">
        <f>J10/F10*100</f>
        <v>183.07765426557179</v>
      </c>
    </row>
    <row r="11" spans="2:12" ht="20.25" customHeight="1" x14ac:dyDescent="0.25">
      <c r="B11" s="65" t="s">
        <v>313</v>
      </c>
      <c r="C11" s="96" t="s">
        <v>371</v>
      </c>
      <c r="D11" s="230">
        <v>242416</v>
      </c>
      <c r="E11" s="223">
        <v>0</v>
      </c>
      <c r="F11" s="223">
        <f t="shared" si="0"/>
        <v>242416</v>
      </c>
      <c r="G11" s="231">
        <f>F11/F16*100</f>
        <v>68.649556384355506</v>
      </c>
      <c r="H11" s="223">
        <v>268012</v>
      </c>
      <c r="I11" s="225">
        <v>0</v>
      </c>
      <c r="J11" s="223">
        <f t="shared" si="1"/>
        <v>268012</v>
      </c>
      <c r="K11" s="231">
        <f>J11/J16*100</f>
        <v>66.111486603156436</v>
      </c>
      <c r="L11" s="232">
        <f>J11/F11*100</f>
        <v>110.55870899610586</v>
      </c>
    </row>
    <row r="12" spans="2:12" ht="15.75" x14ac:dyDescent="0.25">
      <c r="B12" s="65" t="s">
        <v>314</v>
      </c>
      <c r="C12" s="229" t="s">
        <v>209</v>
      </c>
      <c r="D12" s="230">
        <v>0</v>
      </c>
      <c r="E12" s="230">
        <v>0</v>
      </c>
      <c r="F12" s="230">
        <f t="shared" si="0"/>
        <v>0</v>
      </c>
      <c r="G12" s="231">
        <f>F12/F16*100</f>
        <v>0</v>
      </c>
      <c r="H12" s="225">
        <v>0</v>
      </c>
      <c r="I12" s="225">
        <v>0</v>
      </c>
      <c r="J12" s="223">
        <f t="shared" si="1"/>
        <v>0</v>
      </c>
      <c r="K12" s="231">
        <f>J12/J16*100</f>
        <v>0</v>
      </c>
      <c r="L12" s="232" t="s">
        <v>106</v>
      </c>
    </row>
    <row r="13" spans="2:12" ht="15.75" x14ac:dyDescent="0.25">
      <c r="B13" s="65" t="s">
        <v>315</v>
      </c>
      <c r="C13" s="229" t="s">
        <v>210</v>
      </c>
      <c r="D13" s="230">
        <v>0</v>
      </c>
      <c r="E13" s="230">
        <v>10191</v>
      </c>
      <c r="F13" s="230">
        <f t="shared" si="0"/>
        <v>10191</v>
      </c>
      <c r="G13" s="231">
        <f>F13/F16*100</f>
        <v>2.8859795933971641</v>
      </c>
      <c r="H13" s="225">
        <v>0</v>
      </c>
      <c r="I13" s="223">
        <v>10713</v>
      </c>
      <c r="J13" s="223">
        <f t="shared" si="1"/>
        <v>10713</v>
      </c>
      <c r="K13" s="231">
        <f>J13/J16*100</f>
        <v>2.6426143455502547</v>
      </c>
      <c r="L13" s="232">
        <f>J13/F13*100</f>
        <v>105.12216661760377</v>
      </c>
    </row>
    <row r="14" spans="2:12" ht="15.75" x14ac:dyDescent="0.25">
      <c r="B14" s="65" t="s">
        <v>316</v>
      </c>
      <c r="C14" s="229" t="s">
        <v>211</v>
      </c>
      <c r="D14" s="230">
        <v>0</v>
      </c>
      <c r="E14" s="230">
        <v>5569</v>
      </c>
      <c r="F14" s="230">
        <f t="shared" si="0"/>
        <v>5569</v>
      </c>
      <c r="G14" s="231">
        <f>F14/F16*100</f>
        <v>1.5770798111695423</v>
      </c>
      <c r="H14" s="225">
        <v>0</v>
      </c>
      <c r="I14" s="223">
        <v>6586</v>
      </c>
      <c r="J14" s="223">
        <f t="shared" si="1"/>
        <v>6586</v>
      </c>
      <c r="K14" s="231">
        <f>J14/J16*100</f>
        <v>1.6245923718653952</v>
      </c>
      <c r="L14" s="232">
        <f>J14/F14*100</f>
        <v>118.26180642844318</v>
      </c>
    </row>
    <row r="15" spans="2:12" ht="15.75" x14ac:dyDescent="0.25">
      <c r="B15" s="65" t="s">
        <v>317</v>
      </c>
      <c r="C15" s="229" t="s">
        <v>212</v>
      </c>
      <c r="D15" s="230">
        <v>965</v>
      </c>
      <c r="E15" s="230">
        <v>8009</v>
      </c>
      <c r="F15" s="230">
        <f t="shared" si="0"/>
        <v>8974</v>
      </c>
      <c r="G15" s="231">
        <f>F15/F16*100</f>
        <v>2.5413385213567024</v>
      </c>
      <c r="H15" s="223">
        <v>843</v>
      </c>
      <c r="I15" s="223">
        <v>1805</v>
      </c>
      <c r="J15" s="223">
        <f t="shared" si="1"/>
        <v>2648</v>
      </c>
      <c r="K15" s="231">
        <f>J15/J16*100</f>
        <v>0.65319170979343555</v>
      </c>
      <c r="L15" s="232">
        <f>J15/F15*100</f>
        <v>29.50746601292623</v>
      </c>
    </row>
    <row r="16" spans="2:12" ht="15.75" x14ac:dyDescent="0.25">
      <c r="B16" s="368" t="s">
        <v>213</v>
      </c>
      <c r="C16" s="368"/>
      <c r="D16" s="179">
        <f t="shared" ref="D16:K16" si="2">SUM(D9:D15)</f>
        <v>295175</v>
      </c>
      <c r="E16" s="179">
        <f t="shared" si="2"/>
        <v>57946</v>
      </c>
      <c r="F16" s="179">
        <f t="shared" si="2"/>
        <v>353121</v>
      </c>
      <c r="G16" s="233">
        <f t="shared" si="2"/>
        <v>100.00000000000001</v>
      </c>
      <c r="H16" s="179">
        <f t="shared" si="2"/>
        <v>320579</v>
      </c>
      <c r="I16" s="234">
        <f t="shared" si="2"/>
        <v>84815</v>
      </c>
      <c r="J16" s="234">
        <f t="shared" si="2"/>
        <v>405394</v>
      </c>
      <c r="K16" s="233">
        <f t="shared" si="2"/>
        <v>100</v>
      </c>
      <c r="L16" s="218">
        <f>J16/F16*100</f>
        <v>114.80314113292611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>
      <selection activeCell="I20" sqref="I20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27"/>
      <c r="C3" s="191"/>
      <c r="D3" s="191"/>
      <c r="E3" s="191"/>
      <c r="F3" s="191"/>
      <c r="G3" s="191"/>
      <c r="H3" s="191"/>
      <c r="I3" s="191"/>
      <c r="J3" s="191"/>
      <c r="K3" s="191"/>
      <c r="L3" s="228" t="s">
        <v>338</v>
      </c>
    </row>
    <row r="4" spans="2:12" ht="24.95" customHeight="1" thickTop="1" x14ac:dyDescent="0.25">
      <c r="B4" s="399" t="s">
        <v>743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2:12" ht="15.75" x14ac:dyDescent="0.25">
      <c r="B5" s="370" t="s">
        <v>127</v>
      </c>
      <c r="C5" s="378" t="s">
        <v>82</v>
      </c>
      <c r="D5" s="378" t="s">
        <v>668</v>
      </c>
      <c r="E5" s="378"/>
      <c r="F5" s="378"/>
      <c r="G5" s="378"/>
      <c r="H5" s="378" t="s">
        <v>803</v>
      </c>
      <c r="I5" s="378"/>
      <c r="J5" s="378"/>
      <c r="K5" s="378"/>
      <c r="L5" s="97" t="s">
        <v>1</v>
      </c>
    </row>
    <row r="6" spans="2:12" ht="15.75" x14ac:dyDescent="0.25">
      <c r="B6" s="370"/>
      <c r="C6" s="378"/>
      <c r="D6" s="289" t="s">
        <v>200</v>
      </c>
      <c r="E6" s="289" t="s">
        <v>201</v>
      </c>
      <c r="F6" s="289" t="s">
        <v>18</v>
      </c>
      <c r="G6" s="289" t="s">
        <v>57</v>
      </c>
      <c r="H6" s="289" t="s">
        <v>200</v>
      </c>
      <c r="I6" s="289" t="s">
        <v>201</v>
      </c>
      <c r="J6" s="289" t="s">
        <v>18</v>
      </c>
      <c r="K6" s="289" t="s">
        <v>57</v>
      </c>
      <c r="L6" s="97" t="s">
        <v>464</v>
      </c>
    </row>
    <row r="7" spans="2:12" x14ac:dyDescent="0.25">
      <c r="B7" s="99">
        <v>1</v>
      </c>
      <c r="C7" s="143">
        <v>2</v>
      </c>
      <c r="D7" s="143">
        <v>3</v>
      </c>
      <c r="E7" s="143">
        <v>4</v>
      </c>
      <c r="F7" s="143" t="s">
        <v>368</v>
      </c>
      <c r="G7" s="143">
        <v>6</v>
      </c>
      <c r="H7" s="143">
        <v>7</v>
      </c>
      <c r="I7" s="143">
        <v>8</v>
      </c>
      <c r="J7" s="143" t="s">
        <v>369</v>
      </c>
      <c r="K7" s="143">
        <v>10</v>
      </c>
      <c r="L7" s="143">
        <v>11</v>
      </c>
    </row>
    <row r="8" spans="2:12" ht="15.75" x14ac:dyDescent="0.25">
      <c r="B8" s="114" t="s">
        <v>311</v>
      </c>
      <c r="C8" s="152" t="s">
        <v>203</v>
      </c>
      <c r="D8" s="119">
        <v>12292</v>
      </c>
      <c r="E8" s="119">
        <v>7856</v>
      </c>
      <c r="F8" s="119">
        <f>D8+E8</f>
        <v>20148</v>
      </c>
      <c r="G8" s="222">
        <f>F8/F11*100</f>
        <v>5.956276883508492</v>
      </c>
      <c r="H8" s="223">
        <v>16046</v>
      </c>
      <c r="I8" s="119">
        <v>6380</v>
      </c>
      <c r="J8" s="162">
        <f>H8+I8</f>
        <v>22426</v>
      </c>
      <c r="K8" s="222">
        <f>J8/J$11*100</f>
        <v>5.8392069968416314</v>
      </c>
      <c r="L8" s="224">
        <f>J8/F8*100</f>
        <v>111.30633313480247</v>
      </c>
    </row>
    <row r="9" spans="2:12" ht="15.75" x14ac:dyDescent="0.25">
      <c r="B9" s="114" t="s">
        <v>312</v>
      </c>
      <c r="C9" s="152" t="s">
        <v>204</v>
      </c>
      <c r="D9" s="119">
        <v>215159</v>
      </c>
      <c r="E9" s="119">
        <v>100616</v>
      </c>
      <c r="F9" s="119">
        <f>D9+E9</f>
        <v>315775</v>
      </c>
      <c r="G9" s="222">
        <f>F9/F11*100</f>
        <v>93.351366532156746</v>
      </c>
      <c r="H9" s="223">
        <v>234273</v>
      </c>
      <c r="I9" s="119">
        <v>124622</v>
      </c>
      <c r="J9" s="162">
        <f t="shared" ref="J9:J10" si="0">H9+I9</f>
        <v>358895</v>
      </c>
      <c r="K9" s="222">
        <f t="shared" ref="K9:K10" si="1">J9/J$11*100</f>
        <v>93.447881705675428</v>
      </c>
      <c r="L9" s="224">
        <f t="shared" ref="L9:L10" si="2">J9/F9*100</f>
        <v>113.65529253424116</v>
      </c>
    </row>
    <row r="10" spans="2:12" ht="15.75" x14ac:dyDescent="0.25">
      <c r="B10" s="114" t="s">
        <v>313</v>
      </c>
      <c r="C10" s="152" t="s">
        <v>383</v>
      </c>
      <c r="D10" s="119">
        <v>1212</v>
      </c>
      <c r="E10" s="119">
        <v>1130</v>
      </c>
      <c r="F10" s="119">
        <f>D10+E10</f>
        <v>2342</v>
      </c>
      <c r="G10" s="222">
        <f>F10/F11*100</f>
        <v>0.6923565843347671</v>
      </c>
      <c r="H10" s="223">
        <v>1394</v>
      </c>
      <c r="I10" s="119">
        <v>1344</v>
      </c>
      <c r="J10" s="162">
        <f t="shared" si="0"/>
        <v>2738</v>
      </c>
      <c r="K10" s="222">
        <f t="shared" si="1"/>
        <v>0.7129112974829388</v>
      </c>
      <c r="L10" s="224">
        <f t="shared" si="2"/>
        <v>116.90862510674637</v>
      </c>
    </row>
    <row r="11" spans="2:12" ht="15.75" x14ac:dyDescent="0.25">
      <c r="B11" s="378" t="s">
        <v>205</v>
      </c>
      <c r="C11" s="378"/>
      <c r="D11" s="120">
        <f t="shared" ref="D11:K11" si="3">SUM(D8:D10)</f>
        <v>228663</v>
      </c>
      <c r="E11" s="120">
        <f t="shared" si="3"/>
        <v>109602</v>
      </c>
      <c r="F11" s="120">
        <f t="shared" si="3"/>
        <v>338265</v>
      </c>
      <c r="G11" s="226">
        <f t="shared" si="3"/>
        <v>100</v>
      </c>
      <c r="H11" s="145">
        <f t="shared" si="3"/>
        <v>251713</v>
      </c>
      <c r="I11" s="120">
        <f t="shared" si="3"/>
        <v>132346</v>
      </c>
      <c r="J11" s="120">
        <f t="shared" si="3"/>
        <v>384059</v>
      </c>
      <c r="K11" s="226">
        <f t="shared" si="3"/>
        <v>99.999999999999986</v>
      </c>
      <c r="L11" s="226">
        <f>J11/F11*100</f>
        <v>113.53790667080543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H22" sqref="H22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41"/>
      <c r="D3" s="141"/>
      <c r="E3" s="141"/>
      <c r="F3" s="141"/>
      <c r="G3" s="141"/>
      <c r="H3" s="141"/>
      <c r="I3" s="141"/>
      <c r="J3" s="237" t="s">
        <v>340</v>
      </c>
    </row>
    <row r="4" spans="2:10" ht="24.95" customHeight="1" thickTop="1" x14ac:dyDescent="0.25">
      <c r="B4" s="395" t="s">
        <v>744</v>
      </c>
      <c r="C4" s="395"/>
      <c r="D4" s="395"/>
      <c r="E4" s="395"/>
      <c r="F4" s="395"/>
      <c r="G4" s="395"/>
      <c r="H4" s="395"/>
      <c r="I4" s="395"/>
      <c r="J4" s="395"/>
    </row>
    <row r="5" spans="2:10" ht="15.75" x14ac:dyDescent="0.25">
      <c r="B5" s="363" t="s">
        <v>127</v>
      </c>
      <c r="C5" s="363" t="s">
        <v>82</v>
      </c>
      <c r="D5" s="363" t="s">
        <v>668</v>
      </c>
      <c r="E5" s="363"/>
      <c r="F5" s="363"/>
      <c r="G5" s="363" t="s">
        <v>803</v>
      </c>
      <c r="H5" s="363"/>
      <c r="I5" s="363"/>
      <c r="J5" s="194" t="s">
        <v>1</v>
      </c>
    </row>
    <row r="6" spans="2:10" ht="15.75" x14ac:dyDescent="0.25">
      <c r="B6" s="363"/>
      <c r="C6" s="363"/>
      <c r="D6" s="63" t="s">
        <v>200</v>
      </c>
      <c r="E6" s="63" t="s">
        <v>201</v>
      </c>
      <c r="F6" s="63" t="s">
        <v>18</v>
      </c>
      <c r="G6" s="63" t="s">
        <v>200</v>
      </c>
      <c r="H6" s="63" t="s">
        <v>201</v>
      </c>
      <c r="I6" s="63" t="s">
        <v>18</v>
      </c>
      <c r="J6" s="194" t="s">
        <v>437</v>
      </c>
    </row>
    <row r="7" spans="2:10" ht="12" customHeight="1" x14ac:dyDescent="0.25">
      <c r="B7" s="118">
        <v>1</v>
      </c>
      <c r="C7" s="118">
        <v>2</v>
      </c>
      <c r="D7" s="118">
        <v>3</v>
      </c>
      <c r="E7" s="118">
        <v>4</v>
      </c>
      <c r="F7" s="118" t="s">
        <v>368</v>
      </c>
      <c r="G7" s="118">
        <v>6</v>
      </c>
      <c r="H7" s="118">
        <v>7</v>
      </c>
      <c r="I7" s="118" t="s">
        <v>385</v>
      </c>
      <c r="J7" s="118">
        <v>9</v>
      </c>
    </row>
    <row r="8" spans="2:10" ht="15.75" x14ac:dyDescent="0.25">
      <c r="B8" s="100" t="s">
        <v>311</v>
      </c>
      <c r="C8" s="229" t="s">
        <v>214</v>
      </c>
      <c r="D8" s="223">
        <v>440182</v>
      </c>
      <c r="E8" s="223">
        <v>165440</v>
      </c>
      <c r="F8" s="223">
        <f>D8+E8</f>
        <v>605622</v>
      </c>
      <c r="G8" s="223">
        <v>474936</v>
      </c>
      <c r="H8" s="223">
        <v>204121</v>
      </c>
      <c r="I8" s="223">
        <f>G8+H8</f>
        <v>679057</v>
      </c>
      <c r="J8" s="232">
        <f>I8/F8*100</f>
        <v>112.12555026072368</v>
      </c>
    </row>
    <row r="9" spans="2:10" ht="15.75" x14ac:dyDescent="0.25">
      <c r="B9" s="100" t="s">
        <v>312</v>
      </c>
      <c r="C9" s="229" t="s">
        <v>215</v>
      </c>
      <c r="D9" s="223">
        <v>2954</v>
      </c>
      <c r="E9" s="223">
        <v>4213</v>
      </c>
      <c r="F9" s="223">
        <f>D9+E9</f>
        <v>7167</v>
      </c>
      <c r="G9" s="223">
        <v>3012</v>
      </c>
      <c r="H9" s="223">
        <v>3034</v>
      </c>
      <c r="I9" s="223">
        <f>G9+H9</f>
        <v>6046</v>
      </c>
      <c r="J9" s="232">
        <f>I9/F9*100</f>
        <v>84.358867029440489</v>
      </c>
    </row>
    <row r="10" spans="2:10" ht="15.75" x14ac:dyDescent="0.25">
      <c r="B10" s="368" t="s">
        <v>386</v>
      </c>
      <c r="C10" s="368"/>
      <c r="D10" s="234">
        <f t="shared" ref="D10:I10" si="0">D8-D9</f>
        <v>437228</v>
      </c>
      <c r="E10" s="234">
        <f t="shared" si="0"/>
        <v>161227</v>
      </c>
      <c r="F10" s="234">
        <f>F8-F9</f>
        <v>598455</v>
      </c>
      <c r="G10" s="234">
        <f t="shared" si="0"/>
        <v>471924</v>
      </c>
      <c r="H10" s="234">
        <f t="shared" si="0"/>
        <v>201087</v>
      </c>
      <c r="I10" s="234">
        <f t="shared" si="0"/>
        <v>673011</v>
      </c>
      <c r="J10" s="218">
        <f>I10/F10*100</f>
        <v>112.45807955485374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>
      <selection activeCell="J28" sqref="J28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42"/>
      <c r="C3" s="242"/>
      <c r="D3" s="242"/>
      <c r="E3" s="242"/>
      <c r="F3" s="242"/>
      <c r="G3" s="242"/>
      <c r="H3" s="236" t="s">
        <v>340</v>
      </c>
    </row>
    <row r="4" spans="2:8" ht="24.95" customHeight="1" thickTop="1" x14ac:dyDescent="0.25">
      <c r="B4" s="395" t="s">
        <v>745</v>
      </c>
      <c r="C4" s="395"/>
      <c r="D4" s="395"/>
      <c r="E4" s="395"/>
      <c r="F4" s="395"/>
      <c r="G4" s="395"/>
      <c r="H4" s="395"/>
    </row>
    <row r="5" spans="2:8" x14ac:dyDescent="0.25">
      <c r="B5" s="363" t="s">
        <v>127</v>
      </c>
      <c r="C5" s="363" t="s">
        <v>216</v>
      </c>
      <c r="D5" s="363" t="s">
        <v>217</v>
      </c>
      <c r="E5" s="63" t="s">
        <v>218</v>
      </c>
      <c r="F5" s="63" t="s">
        <v>220</v>
      </c>
      <c r="G5" s="363" t="s">
        <v>18</v>
      </c>
      <c r="H5" s="363" t="s">
        <v>57</v>
      </c>
    </row>
    <row r="6" spans="2:8" x14ac:dyDescent="0.25">
      <c r="B6" s="363"/>
      <c r="C6" s="363"/>
      <c r="D6" s="363"/>
      <c r="E6" s="63" t="s">
        <v>219</v>
      </c>
      <c r="F6" s="63" t="s">
        <v>221</v>
      </c>
      <c r="G6" s="363"/>
      <c r="H6" s="363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387</v>
      </c>
      <c r="H7" s="61">
        <v>7</v>
      </c>
    </row>
    <row r="8" spans="2:8" x14ac:dyDescent="0.25">
      <c r="B8" s="240" t="s">
        <v>311</v>
      </c>
      <c r="C8" s="400" t="s">
        <v>222</v>
      </c>
      <c r="D8" s="400"/>
      <c r="E8" s="238"/>
      <c r="F8" s="229"/>
      <c r="G8" s="66"/>
      <c r="H8" s="65"/>
    </row>
    <row r="9" spans="2:8" x14ac:dyDescent="0.25">
      <c r="B9" s="100" t="s">
        <v>286</v>
      </c>
      <c r="C9" s="229" t="s">
        <v>223</v>
      </c>
      <c r="D9" s="225">
        <v>399</v>
      </c>
      <c r="E9" s="223">
        <v>10361</v>
      </c>
      <c r="F9" s="225">
        <v>38</v>
      </c>
      <c r="G9" s="223">
        <f>D9+E9+F9</f>
        <v>10798</v>
      </c>
      <c r="H9" s="215">
        <f>G9/G$14*100</f>
        <v>46.313532060904997</v>
      </c>
    </row>
    <row r="10" spans="2:8" x14ac:dyDescent="0.25">
      <c r="B10" s="100" t="s">
        <v>287</v>
      </c>
      <c r="C10" s="229" t="s">
        <v>224</v>
      </c>
      <c r="D10" s="225">
        <v>205</v>
      </c>
      <c r="E10" s="223">
        <v>3325</v>
      </c>
      <c r="F10" s="225">
        <v>12</v>
      </c>
      <c r="G10" s="223">
        <f>D10+E10+F10</f>
        <v>3542</v>
      </c>
      <c r="H10" s="215">
        <f t="shared" ref="H10:H13" si="0">G10/G$14*100</f>
        <v>15.191936521552648</v>
      </c>
    </row>
    <row r="11" spans="2:8" x14ac:dyDescent="0.25">
      <c r="B11" s="100" t="s">
        <v>288</v>
      </c>
      <c r="C11" s="229" t="s">
        <v>225</v>
      </c>
      <c r="D11" s="225">
        <v>23</v>
      </c>
      <c r="E11" s="223">
        <v>1483</v>
      </c>
      <c r="F11" s="225">
        <v>1</v>
      </c>
      <c r="G11" s="223">
        <f>D11+E11+F11</f>
        <v>1507</v>
      </c>
      <c r="H11" s="215">
        <f t="shared" si="0"/>
        <v>6.4636500107227102</v>
      </c>
    </row>
    <row r="12" spans="2:8" x14ac:dyDescent="0.25">
      <c r="B12" s="100" t="s">
        <v>289</v>
      </c>
      <c r="C12" s="229" t="s">
        <v>226</v>
      </c>
      <c r="D12" s="225">
        <v>187</v>
      </c>
      <c r="E12" s="223">
        <v>3146</v>
      </c>
      <c r="F12" s="225">
        <v>6</v>
      </c>
      <c r="G12" s="223">
        <f>D12+E12+F12</f>
        <v>3339</v>
      </c>
      <c r="H12" s="215">
        <f t="shared" si="0"/>
        <v>14.321252412609908</v>
      </c>
    </row>
    <row r="13" spans="2:8" x14ac:dyDescent="0.25">
      <c r="B13" s="100" t="s">
        <v>290</v>
      </c>
      <c r="C13" s="229" t="s">
        <v>71</v>
      </c>
      <c r="D13" s="225">
        <v>70</v>
      </c>
      <c r="E13" s="225">
        <v>4038</v>
      </c>
      <c r="F13" s="225">
        <v>21</v>
      </c>
      <c r="G13" s="223">
        <f>D13+E13+F13</f>
        <v>4129</v>
      </c>
      <c r="H13" s="215">
        <f t="shared" si="0"/>
        <v>17.709628994209737</v>
      </c>
    </row>
    <row r="14" spans="2:8" x14ac:dyDescent="0.25">
      <c r="B14" s="368" t="s">
        <v>467</v>
      </c>
      <c r="C14" s="368"/>
      <c r="D14" s="234">
        <f>SUM(D9:D13)</f>
        <v>884</v>
      </c>
      <c r="E14" s="234">
        <f>SUM(E9:E13)</f>
        <v>22353</v>
      </c>
      <c r="F14" s="234">
        <f>SUM(F9:F13)</f>
        <v>78</v>
      </c>
      <c r="G14" s="234">
        <f>SUM(G9:G13)</f>
        <v>23315</v>
      </c>
      <c r="H14" s="218">
        <f>SUM(H9:H13)</f>
        <v>100</v>
      </c>
    </row>
    <row r="15" spans="2:8" x14ac:dyDescent="0.25">
      <c r="B15" s="240" t="s">
        <v>312</v>
      </c>
      <c r="C15" s="400" t="s">
        <v>227</v>
      </c>
      <c r="D15" s="400"/>
      <c r="E15" s="239"/>
      <c r="F15" s="239"/>
      <c r="G15" s="223"/>
      <c r="H15" s="241"/>
    </row>
    <row r="16" spans="2:8" x14ac:dyDescent="0.25">
      <c r="B16" s="100" t="s">
        <v>286</v>
      </c>
      <c r="C16" s="229" t="s">
        <v>223</v>
      </c>
      <c r="D16" s="223">
        <v>377</v>
      </c>
      <c r="E16" s="223">
        <v>20582</v>
      </c>
      <c r="F16" s="225">
        <v>104</v>
      </c>
      <c r="G16" s="223">
        <f t="shared" ref="G16:G21" si="1">D16+E16+F16</f>
        <v>21063</v>
      </c>
      <c r="H16" s="215">
        <f>G16/G22*100</f>
        <v>3.228026188345205</v>
      </c>
    </row>
    <row r="17" spans="2:8" x14ac:dyDescent="0.25">
      <c r="B17" s="100" t="s">
        <v>287</v>
      </c>
      <c r="C17" s="229" t="s">
        <v>224</v>
      </c>
      <c r="D17" s="225">
        <v>163</v>
      </c>
      <c r="E17" s="223">
        <v>4595</v>
      </c>
      <c r="F17" s="225">
        <v>15</v>
      </c>
      <c r="G17" s="223">
        <f t="shared" si="1"/>
        <v>4773</v>
      </c>
      <c r="H17" s="215">
        <f>G17/G22*100</f>
        <v>0.73148976864509641</v>
      </c>
    </row>
    <row r="18" spans="2:8" x14ac:dyDescent="0.25">
      <c r="B18" s="100" t="s">
        <v>288</v>
      </c>
      <c r="C18" s="229" t="s">
        <v>225</v>
      </c>
      <c r="D18" s="223">
        <v>5497</v>
      </c>
      <c r="E18" s="223">
        <v>180262</v>
      </c>
      <c r="F18" s="225">
        <v>291</v>
      </c>
      <c r="G18" s="223">
        <f t="shared" si="1"/>
        <v>186050</v>
      </c>
      <c r="H18" s="215">
        <f>G18/G22*100</f>
        <v>28.513235167907013</v>
      </c>
    </row>
    <row r="19" spans="2:8" x14ac:dyDescent="0.25">
      <c r="B19" s="100" t="s">
        <v>289</v>
      </c>
      <c r="C19" s="229" t="s">
        <v>226</v>
      </c>
      <c r="D19" s="225">
        <v>74</v>
      </c>
      <c r="E19" s="223">
        <v>2615</v>
      </c>
      <c r="F19" s="225">
        <v>10</v>
      </c>
      <c r="G19" s="223">
        <f t="shared" si="1"/>
        <v>2699</v>
      </c>
      <c r="H19" s="215">
        <f>G19/G22*100</f>
        <v>0.41363731103564122</v>
      </c>
    </row>
    <row r="20" spans="2:8" x14ac:dyDescent="0.25">
      <c r="B20" s="100" t="s">
        <v>290</v>
      </c>
      <c r="C20" s="229" t="s">
        <v>228</v>
      </c>
      <c r="D20" s="223">
        <v>3749</v>
      </c>
      <c r="E20" s="223">
        <v>222765</v>
      </c>
      <c r="F20" s="225">
        <v>326</v>
      </c>
      <c r="G20" s="223">
        <f t="shared" si="1"/>
        <v>226840</v>
      </c>
      <c r="H20" s="215">
        <f>G20/G22*100</f>
        <v>34.764537841913615</v>
      </c>
    </row>
    <row r="21" spans="2:8" x14ac:dyDescent="0.25">
      <c r="B21" s="100" t="s">
        <v>291</v>
      </c>
      <c r="C21" s="229" t="s">
        <v>71</v>
      </c>
      <c r="D21" s="223">
        <v>15036</v>
      </c>
      <c r="E21" s="223">
        <v>195395</v>
      </c>
      <c r="F21" s="223">
        <v>648</v>
      </c>
      <c r="G21" s="223">
        <f t="shared" si="1"/>
        <v>211079</v>
      </c>
      <c r="H21" s="215">
        <f>G21/G22*100</f>
        <v>32.349073722153427</v>
      </c>
    </row>
    <row r="22" spans="2:8" x14ac:dyDescent="0.25">
      <c r="B22" s="368" t="s">
        <v>468</v>
      </c>
      <c r="C22" s="368"/>
      <c r="D22" s="234">
        <f>SUM(D16:D21)</f>
        <v>24896</v>
      </c>
      <c r="E22" s="234">
        <f>SUM(E16:E21)</f>
        <v>626214</v>
      </c>
      <c r="F22" s="234">
        <f>SUM(F16:F21)</f>
        <v>1394</v>
      </c>
      <c r="G22" s="234">
        <f>SUM(G16:G21)</f>
        <v>652504</v>
      </c>
      <c r="H22" s="218">
        <f>SUM(H16:H21)</f>
        <v>100</v>
      </c>
    </row>
    <row r="23" spans="2:8" x14ac:dyDescent="0.25">
      <c r="B23" s="368" t="s">
        <v>469</v>
      </c>
      <c r="C23" s="368"/>
      <c r="D23" s="234">
        <f>D14+D22</f>
        <v>25780</v>
      </c>
      <c r="E23" s="234">
        <f>E14+E22</f>
        <v>648567</v>
      </c>
      <c r="F23" s="234">
        <f>F14+F22</f>
        <v>1472</v>
      </c>
      <c r="G23" s="234">
        <f>G14+G22</f>
        <v>675819</v>
      </c>
      <c r="H23" s="194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>
      <selection activeCell="M16" sqref="M16"/>
    </sheetView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2"/>
    </row>
    <row r="3" spans="2:13" ht="16.5" thickBot="1" x14ac:dyDescent="0.3">
      <c r="C3" s="3" t="s">
        <v>11</v>
      </c>
      <c r="D3" s="4"/>
      <c r="E3" s="4"/>
      <c r="F3" s="4"/>
      <c r="G3" s="4"/>
      <c r="H3" s="4"/>
      <c r="I3" s="4"/>
      <c r="J3" s="4"/>
      <c r="K3" s="77" t="s">
        <v>327</v>
      </c>
    </row>
    <row r="4" spans="2:13" ht="24.95" customHeight="1" thickTop="1" x14ac:dyDescent="0.25">
      <c r="B4" s="367" t="s">
        <v>596</v>
      </c>
      <c r="C4" s="367"/>
      <c r="D4" s="367"/>
      <c r="E4" s="367"/>
      <c r="F4" s="367"/>
      <c r="G4" s="367"/>
      <c r="H4" s="367"/>
      <c r="I4" s="367"/>
      <c r="J4" s="367"/>
      <c r="K4" s="367"/>
    </row>
    <row r="5" spans="2:13" ht="15.75" x14ac:dyDescent="0.25">
      <c r="B5" s="363" t="s">
        <v>127</v>
      </c>
      <c r="C5" s="363" t="s">
        <v>7</v>
      </c>
      <c r="D5" s="363" t="s">
        <v>593</v>
      </c>
      <c r="E5" s="363"/>
      <c r="F5" s="363" t="s">
        <v>664</v>
      </c>
      <c r="G5" s="363"/>
      <c r="H5" s="363" t="s">
        <v>796</v>
      </c>
      <c r="I5" s="363"/>
      <c r="J5" s="363" t="s">
        <v>1</v>
      </c>
      <c r="K5" s="363"/>
    </row>
    <row r="6" spans="2:13" ht="15.75" x14ac:dyDescent="0.25">
      <c r="B6" s="363"/>
      <c r="C6" s="363"/>
      <c r="D6" s="63" t="s">
        <v>2</v>
      </c>
      <c r="E6" s="63" t="s">
        <v>148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410</v>
      </c>
      <c r="K6" s="63" t="s">
        <v>411</v>
      </c>
    </row>
    <row r="7" spans="2:13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3" ht="15.75" x14ac:dyDescent="0.25">
      <c r="B8" s="65" t="s">
        <v>311</v>
      </c>
      <c r="C8" s="66" t="s">
        <v>8</v>
      </c>
      <c r="D8" s="68">
        <v>66556</v>
      </c>
      <c r="E8" s="71">
        <f>D8/D11*100</f>
        <v>4.8129065382376446</v>
      </c>
      <c r="F8" s="68">
        <v>96556</v>
      </c>
      <c r="G8" s="71">
        <f>F8/F11*100</f>
        <v>6.1800230288359685</v>
      </c>
      <c r="H8" s="68">
        <v>96556</v>
      </c>
      <c r="I8" s="71">
        <f>H8/H11*100</f>
        <v>6.1019129935812249</v>
      </c>
      <c r="J8" s="74">
        <f>F8/D8*100</f>
        <v>145.07482420818559</v>
      </c>
      <c r="K8" s="74">
        <f>H8/F8*100</f>
        <v>100</v>
      </c>
    </row>
    <row r="9" spans="2:13" ht="15.75" x14ac:dyDescent="0.25">
      <c r="B9" s="65" t="s">
        <v>312</v>
      </c>
      <c r="C9" s="66" t="s">
        <v>9</v>
      </c>
      <c r="D9" s="68">
        <v>137373</v>
      </c>
      <c r="E9" s="71">
        <f>D9/D11*100</f>
        <v>9.9339414910349166</v>
      </c>
      <c r="F9" s="68">
        <v>363207</v>
      </c>
      <c r="G9" s="71">
        <f>F9/F11*100</f>
        <v>23.24689945973762</v>
      </c>
      <c r="H9" s="68">
        <v>363108</v>
      </c>
      <c r="I9" s="71">
        <f>H9/H11*100</f>
        <v>22.946822810320345</v>
      </c>
      <c r="J9" s="74">
        <f t="shared" ref="J9:J10" si="0">F9/D9*100</f>
        <v>264.39475006005546</v>
      </c>
      <c r="K9" s="74">
        <f t="shared" ref="K9:K10" si="1">H9/F9*100</f>
        <v>99.972742816080086</v>
      </c>
      <c r="M9" s="15"/>
    </row>
    <row r="10" spans="2:13" ht="15.75" x14ac:dyDescent="0.25">
      <c r="B10" s="65" t="s">
        <v>313</v>
      </c>
      <c r="C10" s="66" t="s">
        <v>10</v>
      </c>
      <c r="D10" s="68">
        <v>1178936</v>
      </c>
      <c r="E10" s="71">
        <f>D10/D11*100</f>
        <v>85.25315197072743</v>
      </c>
      <c r="F10" s="68">
        <v>1102626</v>
      </c>
      <c r="G10" s="71">
        <f>F10/F11*100</f>
        <v>70.573077511426405</v>
      </c>
      <c r="H10" s="68">
        <v>1122725</v>
      </c>
      <c r="I10" s="71">
        <f>H10/H11*100</f>
        <v>70.951264196098435</v>
      </c>
      <c r="J10" s="74">
        <f t="shared" si="0"/>
        <v>93.527214369567133</v>
      </c>
      <c r="K10" s="74">
        <f t="shared" si="1"/>
        <v>101.82283022529852</v>
      </c>
    </row>
    <row r="11" spans="2:13" ht="15.75" x14ac:dyDescent="0.25">
      <c r="B11" s="363" t="s">
        <v>18</v>
      </c>
      <c r="C11" s="363"/>
      <c r="D11" s="69">
        <f t="shared" ref="D11:I11" si="2">SUM(D8:D10)</f>
        <v>1382865</v>
      </c>
      <c r="E11" s="72">
        <f t="shared" si="2"/>
        <v>99.999999999999986</v>
      </c>
      <c r="F11" s="69">
        <f t="shared" si="2"/>
        <v>1562389</v>
      </c>
      <c r="G11" s="72">
        <f t="shared" si="2"/>
        <v>100</v>
      </c>
      <c r="H11" s="69">
        <f t="shared" si="2"/>
        <v>1582389</v>
      </c>
      <c r="I11" s="72">
        <f t="shared" si="2"/>
        <v>100</v>
      </c>
      <c r="J11" s="72">
        <f>F11/D11*100</f>
        <v>112.98203367646155</v>
      </c>
      <c r="K11" s="72">
        <f>H11/F11*100</f>
        <v>101.28009093766022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6"/>
  <sheetViews>
    <sheetView workbookViewId="0">
      <selection activeCell="J15" sqref="J15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8" t="s">
        <v>229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7" t="s">
        <v>339</v>
      </c>
    </row>
    <row r="4" spans="1:14" ht="24.95" customHeight="1" thickTop="1" x14ac:dyDescent="0.25">
      <c r="B4" s="395" t="s">
        <v>746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1:14" ht="15.75" x14ac:dyDescent="0.25">
      <c r="B5" s="363" t="s">
        <v>127</v>
      </c>
      <c r="C5" s="363" t="s">
        <v>230</v>
      </c>
      <c r="D5" s="363" t="s">
        <v>231</v>
      </c>
      <c r="E5" s="363" t="s">
        <v>390</v>
      </c>
      <c r="F5" s="363" t="s">
        <v>232</v>
      </c>
      <c r="G5" s="363" t="s">
        <v>233</v>
      </c>
      <c r="H5" s="363"/>
      <c r="I5" s="363" t="s">
        <v>388</v>
      </c>
      <c r="J5" s="363" t="s">
        <v>234</v>
      </c>
      <c r="K5" s="363"/>
      <c r="L5" s="363"/>
      <c r="M5" s="363"/>
      <c r="N5" s="363" t="s">
        <v>235</v>
      </c>
    </row>
    <row r="6" spans="1:14" ht="15" customHeight="1" x14ac:dyDescent="0.25">
      <c r="B6" s="363"/>
      <c r="C6" s="363"/>
      <c r="D6" s="363"/>
      <c r="E6" s="363"/>
      <c r="F6" s="363"/>
      <c r="G6" s="363" t="s">
        <v>236</v>
      </c>
      <c r="H6" s="363" t="s">
        <v>237</v>
      </c>
      <c r="I6" s="363"/>
      <c r="J6" s="363" t="s">
        <v>238</v>
      </c>
      <c r="K6" s="363" t="s">
        <v>239</v>
      </c>
      <c r="L6" s="363" t="s">
        <v>240</v>
      </c>
      <c r="M6" s="363" t="s">
        <v>389</v>
      </c>
      <c r="N6" s="363"/>
    </row>
    <row r="7" spans="1:14" x14ac:dyDescent="0.25"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</row>
    <row r="8" spans="1:14" s="41" customFormat="1" ht="12.75" x14ac:dyDescent="0.2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491</v>
      </c>
      <c r="K8" s="118" t="s">
        <v>492</v>
      </c>
      <c r="L8" s="118" t="s">
        <v>493</v>
      </c>
      <c r="M8" s="118">
        <v>12</v>
      </c>
      <c r="N8" s="118" t="s">
        <v>494</v>
      </c>
    </row>
    <row r="9" spans="1:14" ht="15.95" customHeight="1" x14ac:dyDescent="0.25">
      <c r="B9" s="100" t="s">
        <v>311</v>
      </c>
      <c r="C9" s="100">
        <v>0</v>
      </c>
      <c r="D9" s="243">
        <v>0</v>
      </c>
      <c r="E9" s="223">
        <v>663178</v>
      </c>
      <c r="F9" s="73">
        <f>E9/E15*100</f>
        <v>98.129528764358511</v>
      </c>
      <c r="G9" s="243">
        <v>0</v>
      </c>
      <c r="H9" s="225">
        <v>76</v>
      </c>
      <c r="I9" s="225">
        <v>450</v>
      </c>
      <c r="J9" s="223">
        <f>E9*D9</f>
        <v>0</v>
      </c>
      <c r="K9" s="225">
        <f>H9*G9</f>
        <v>0</v>
      </c>
      <c r="L9" s="225">
        <f>I9*D9</f>
        <v>0</v>
      </c>
      <c r="M9" s="67">
        <v>156</v>
      </c>
      <c r="N9" s="223">
        <f t="shared" ref="N9:N14" si="0">J9+K9+L9+M9</f>
        <v>156</v>
      </c>
    </row>
    <row r="10" spans="1:14" ht="15.95" customHeight="1" x14ac:dyDescent="0.25">
      <c r="B10" s="100" t="s">
        <v>312</v>
      </c>
      <c r="C10" s="100" t="s">
        <v>241</v>
      </c>
      <c r="D10" s="243">
        <v>0.02</v>
      </c>
      <c r="E10" s="223">
        <v>3312</v>
      </c>
      <c r="F10" s="73">
        <f>E10/E15*100</f>
        <v>0.49007204591761994</v>
      </c>
      <c r="G10" s="243">
        <v>0.02</v>
      </c>
      <c r="H10" s="225">
        <v>62</v>
      </c>
      <c r="I10" s="225">
        <v>0</v>
      </c>
      <c r="J10" s="223">
        <f>E10*D10+0.3</f>
        <v>66.539999999999992</v>
      </c>
      <c r="K10" s="223">
        <f t="shared" ref="K10:K14" si="1">H10*G10</f>
        <v>1.24</v>
      </c>
      <c r="L10" s="225">
        <f t="shared" ref="L10:L14" si="2">I10*D10</f>
        <v>0</v>
      </c>
      <c r="M10" s="67">
        <v>23</v>
      </c>
      <c r="N10" s="223">
        <f t="shared" si="0"/>
        <v>90.779999999999987</v>
      </c>
    </row>
    <row r="11" spans="1:14" ht="15.95" customHeight="1" x14ac:dyDescent="0.25">
      <c r="B11" s="100" t="s">
        <v>313</v>
      </c>
      <c r="C11" s="100" t="s">
        <v>242</v>
      </c>
      <c r="D11" s="243">
        <v>0.15</v>
      </c>
      <c r="E11" s="223">
        <v>3283</v>
      </c>
      <c r="F11" s="73">
        <f>E11/E15*100</f>
        <v>0.48578095614358285</v>
      </c>
      <c r="G11" s="243">
        <v>1</v>
      </c>
      <c r="H11" s="225">
        <v>52</v>
      </c>
      <c r="I11" s="225">
        <v>0</v>
      </c>
      <c r="J11" s="223">
        <f t="shared" ref="J11:J14" si="3">E11*D11</f>
        <v>492.45</v>
      </c>
      <c r="K11" s="225">
        <f t="shared" si="1"/>
        <v>52</v>
      </c>
      <c r="L11" s="225">
        <f t="shared" si="2"/>
        <v>0</v>
      </c>
      <c r="M11" s="67">
        <v>48</v>
      </c>
      <c r="N11" s="223">
        <f t="shared" si="0"/>
        <v>592.45000000000005</v>
      </c>
    </row>
    <row r="12" spans="1:14" ht="15.95" customHeight="1" x14ac:dyDescent="0.25">
      <c r="B12" s="100" t="s">
        <v>314</v>
      </c>
      <c r="C12" s="100" t="s">
        <v>243</v>
      </c>
      <c r="D12" s="243">
        <v>0.5</v>
      </c>
      <c r="E12" s="223">
        <v>1841</v>
      </c>
      <c r="F12" s="73">
        <f>E12/E15*100</f>
        <v>0.27241021634490892</v>
      </c>
      <c r="G12" s="243">
        <v>1</v>
      </c>
      <c r="H12" s="225">
        <v>59</v>
      </c>
      <c r="I12" s="225">
        <v>0</v>
      </c>
      <c r="J12" s="223">
        <f t="shared" si="3"/>
        <v>920.5</v>
      </c>
      <c r="K12" s="225">
        <f t="shared" si="1"/>
        <v>59</v>
      </c>
      <c r="L12" s="225">
        <f t="shared" si="2"/>
        <v>0</v>
      </c>
      <c r="M12" s="67">
        <v>31</v>
      </c>
      <c r="N12" s="223">
        <f t="shared" si="0"/>
        <v>1010.5</v>
      </c>
    </row>
    <row r="13" spans="1:14" ht="15.95" customHeight="1" x14ac:dyDescent="0.25">
      <c r="B13" s="100" t="s">
        <v>315</v>
      </c>
      <c r="C13" s="100" t="s">
        <v>244</v>
      </c>
      <c r="D13" s="243">
        <v>0.8</v>
      </c>
      <c r="E13" s="223">
        <v>1229</v>
      </c>
      <c r="F13" s="73">
        <f>E13/E15*100</f>
        <v>0.18185342525143566</v>
      </c>
      <c r="G13" s="243">
        <v>1</v>
      </c>
      <c r="H13" s="225">
        <v>53</v>
      </c>
      <c r="I13" s="225">
        <v>0</v>
      </c>
      <c r="J13" s="223">
        <f>E13*D13</f>
        <v>983.2</v>
      </c>
      <c r="K13" s="225">
        <f t="shared" si="1"/>
        <v>53</v>
      </c>
      <c r="L13" s="225">
        <f t="shared" si="2"/>
        <v>0</v>
      </c>
      <c r="M13" s="67">
        <v>11</v>
      </c>
      <c r="N13" s="223">
        <f t="shared" si="0"/>
        <v>1047.2</v>
      </c>
    </row>
    <row r="14" spans="1:14" ht="15.95" customHeight="1" x14ac:dyDescent="0.25">
      <c r="B14" s="100" t="s">
        <v>316</v>
      </c>
      <c r="C14" s="100" t="s">
        <v>245</v>
      </c>
      <c r="D14" s="243">
        <v>1</v>
      </c>
      <c r="E14" s="223">
        <v>2976</v>
      </c>
      <c r="F14" s="73">
        <f>E14/E15*100</f>
        <v>0.44035459198394833</v>
      </c>
      <c r="G14" s="243">
        <v>1</v>
      </c>
      <c r="H14" s="225">
        <v>173</v>
      </c>
      <c r="I14" s="225">
        <v>0</v>
      </c>
      <c r="J14" s="223">
        <f t="shared" si="3"/>
        <v>2976</v>
      </c>
      <c r="K14" s="225">
        <f t="shared" si="1"/>
        <v>173</v>
      </c>
      <c r="L14" s="225">
        <f t="shared" si="2"/>
        <v>0</v>
      </c>
      <c r="M14" s="67">
        <v>0</v>
      </c>
      <c r="N14" s="223">
        <f t="shared" si="0"/>
        <v>3149</v>
      </c>
    </row>
    <row r="15" spans="1:14" ht="15.95" customHeight="1" x14ac:dyDescent="0.25">
      <c r="B15" s="368" t="s">
        <v>246</v>
      </c>
      <c r="C15" s="368"/>
      <c r="D15" s="368"/>
      <c r="E15" s="234">
        <f>SUM(E9:E14)</f>
        <v>675819</v>
      </c>
      <c r="F15" s="213">
        <f>SUM(F9:F14)</f>
        <v>100</v>
      </c>
      <c r="G15" s="244"/>
      <c r="H15" s="245">
        <f t="shared" ref="H15:M15" si="4">SUM(H9:H14)</f>
        <v>475</v>
      </c>
      <c r="I15" s="245">
        <f t="shared" si="4"/>
        <v>450</v>
      </c>
      <c r="J15" s="234">
        <f>SUM(J9:J14)</f>
        <v>5438.6900000000005</v>
      </c>
      <c r="K15" s="246">
        <f>SUM(K9:K14)</f>
        <v>338.24</v>
      </c>
      <c r="L15" s="245">
        <f t="shared" si="4"/>
        <v>0</v>
      </c>
      <c r="M15" s="245">
        <f t="shared" si="4"/>
        <v>269</v>
      </c>
      <c r="N15" s="179">
        <f>J15+K15+L15+M15</f>
        <v>6045.93</v>
      </c>
    </row>
    <row r="16" spans="1:14" ht="15.95" customHeight="1" x14ac:dyDescent="0.25">
      <c r="B16" s="100" t="s">
        <v>317</v>
      </c>
      <c r="C16" s="100" t="s">
        <v>247</v>
      </c>
      <c r="D16" s="100" t="s">
        <v>248</v>
      </c>
      <c r="E16" s="223">
        <v>1777</v>
      </c>
      <c r="F16" s="65"/>
      <c r="G16" s="243"/>
      <c r="H16" s="225">
        <v>145</v>
      </c>
      <c r="I16" s="247"/>
      <c r="J16" s="247"/>
      <c r="K16" s="247"/>
      <c r="L16" s="247"/>
      <c r="M16" s="247"/>
      <c r="N16" s="247"/>
    </row>
  </sheetData>
  <mergeCells count="17"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</mergeCells>
  <pageMargins left="0.7" right="0.7" top="0.75" bottom="0.75" header="0.3" footer="0.3"/>
  <ignoredErrors>
    <ignoredError sqref="E15 H15:I15 M15" formulaRange="1"/>
    <ignoredError sqref="J10" formula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>
      <selection activeCell="L21" sqref="L21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7" t="s">
        <v>339</v>
      </c>
    </row>
    <row r="4" spans="2:15" ht="24.95" customHeight="1" thickTop="1" x14ac:dyDescent="0.25">
      <c r="B4" s="401" t="s">
        <v>747</v>
      </c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</row>
    <row r="5" spans="2:15" ht="15.75" x14ac:dyDescent="0.25">
      <c r="B5" s="363" t="s">
        <v>563</v>
      </c>
      <c r="C5" s="363" t="s">
        <v>82</v>
      </c>
      <c r="D5" s="363" t="s">
        <v>800</v>
      </c>
      <c r="E5" s="363"/>
      <c r="F5" s="363"/>
      <c r="G5" s="363"/>
      <c r="H5" s="363"/>
      <c r="I5" s="363"/>
      <c r="J5" s="363" t="s">
        <v>801</v>
      </c>
      <c r="K5" s="363"/>
      <c r="L5" s="363"/>
      <c r="M5" s="363"/>
      <c r="N5" s="363"/>
      <c r="O5" s="363"/>
    </row>
    <row r="6" spans="2:15" ht="15.75" x14ac:dyDescent="0.25">
      <c r="B6" s="363"/>
      <c r="C6" s="363"/>
      <c r="D6" s="363" t="s">
        <v>2</v>
      </c>
      <c r="E6" s="363"/>
      <c r="F6" s="363"/>
      <c r="G6" s="363" t="s">
        <v>564</v>
      </c>
      <c r="H6" s="363"/>
      <c r="I6" s="363"/>
      <c r="J6" s="363" t="s">
        <v>2</v>
      </c>
      <c r="K6" s="363"/>
      <c r="L6" s="363"/>
      <c r="M6" s="363" t="s">
        <v>564</v>
      </c>
      <c r="N6" s="363"/>
      <c r="O6" s="363"/>
    </row>
    <row r="7" spans="2:15" ht="15.75" x14ac:dyDescent="0.25">
      <c r="B7" s="363"/>
      <c r="C7" s="363"/>
      <c r="D7" s="63" t="s">
        <v>200</v>
      </c>
      <c r="E7" s="63" t="s">
        <v>201</v>
      </c>
      <c r="F7" s="63" t="s">
        <v>18</v>
      </c>
      <c r="G7" s="63" t="s">
        <v>200</v>
      </c>
      <c r="H7" s="63" t="s">
        <v>201</v>
      </c>
      <c r="I7" s="63" t="s">
        <v>18</v>
      </c>
      <c r="J7" s="63" t="s">
        <v>200</v>
      </c>
      <c r="K7" s="63" t="s">
        <v>201</v>
      </c>
      <c r="L7" s="63" t="s">
        <v>18</v>
      </c>
      <c r="M7" s="63" t="s">
        <v>200</v>
      </c>
      <c r="N7" s="63" t="s">
        <v>201</v>
      </c>
      <c r="O7" s="63" t="s">
        <v>18</v>
      </c>
    </row>
    <row r="8" spans="2:15" ht="15.75" x14ac:dyDescent="0.25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.100000000000001" customHeight="1" x14ac:dyDescent="0.25">
      <c r="B9" s="65" t="s">
        <v>311</v>
      </c>
      <c r="C9" s="70" t="s">
        <v>565</v>
      </c>
      <c r="D9" s="68">
        <v>13821</v>
      </c>
      <c r="E9" s="68">
        <v>5353</v>
      </c>
      <c r="F9" s="68">
        <f>D9+E9</f>
        <v>19174</v>
      </c>
      <c r="G9" s="67">
        <v>8</v>
      </c>
      <c r="H9" s="67">
        <v>2</v>
      </c>
      <c r="I9" s="67">
        <f>G9+H9</f>
        <v>10</v>
      </c>
      <c r="J9" s="68">
        <v>25399</v>
      </c>
      <c r="K9" s="68">
        <v>6350</v>
      </c>
      <c r="L9" s="68">
        <f>J9+K9</f>
        <v>31749</v>
      </c>
      <c r="M9" s="67">
        <v>8</v>
      </c>
      <c r="N9" s="67">
        <v>2</v>
      </c>
      <c r="O9" s="67">
        <f>M9+N9</f>
        <v>10</v>
      </c>
    </row>
    <row r="10" spans="2:15" ht="20.100000000000001" customHeight="1" x14ac:dyDescent="0.25">
      <c r="B10" s="65" t="s">
        <v>312</v>
      </c>
      <c r="C10" s="70" t="s">
        <v>566</v>
      </c>
      <c r="D10" s="67">
        <v>396</v>
      </c>
      <c r="E10" s="68">
        <v>5510</v>
      </c>
      <c r="F10" s="68">
        <f>D10+E10</f>
        <v>5906</v>
      </c>
      <c r="G10" s="67">
        <v>2</v>
      </c>
      <c r="H10" s="67">
        <v>1</v>
      </c>
      <c r="I10" s="67">
        <f>G10+H10</f>
        <v>3</v>
      </c>
      <c r="J10" s="67">
        <v>66</v>
      </c>
      <c r="K10" s="68">
        <v>2116</v>
      </c>
      <c r="L10" s="68">
        <f>J10+K10</f>
        <v>2182</v>
      </c>
      <c r="M10" s="67">
        <v>1</v>
      </c>
      <c r="N10" s="67">
        <v>2</v>
      </c>
      <c r="O10" s="67">
        <f>M10+N10</f>
        <v>3</v>
      </c>
    </row>
    <row r="11" spans="2:15" ht="15.75" x14ac:dyDescent="0.25">
      <c r="B11" s="292"/>
      <c r="C11" s="292" t="s">
        <v>18</v>
      </c>
      <c r="D11" s="69">
        <f>D9-D10</f>
        <v>13425</v>
      </c>
      <c r="E11" s="69">
        <f>E9-E10</f>
        <v>-157</v>
      </c>
      <c r="F11" s="69">
        <f>F9-F10</f>
        <v>13268</v>
      </c>
      <c r="G11" s="293">
        <f>G9+G10</f>
        <v>10</v>
      </c>
      <c r="H11" s="293">
        <f t="shared" ref="H11:I11" si="0">H9+H10</f>
        <v>3</v>
      </c>
      <c r="I11" s="293">
        <f t="shared" si="0"/>
        <v>13</v>
      </c>
      <c r="J11" s="69">
        <f>J9-J10</f>
        <v>25333</v>
      </c>
      <c r="K11" s="69">
        <f>K9-K10</f>
        <v>4234</v>
      </c>
      <c r="L11" s="69">
        <f>L9-L10</f>
        <v>29567</v>
      </c>
      <c r="M11" s="293">
        <f>M9+M10</f>
        <v>9</v>
      </c>
      <c r="N11" s="293">
        <f t="shared" ref="N11:O11" si="1">N9+N10</f>
        <v>4</v>
      </c>
      <c r="O11" s="293">
        <f t="shared" si="1"/>
        <v>13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L23"/>
  <sheetViews>
    <sheetView workbookViewId="0">
      <selection activeCell="I21" sqref="I21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4" t="s">
        <v>339</v>
      </c>
    </row>
    <row r="4" spans="2:12" ht="24.95" customHeight="1" thickTop="1" x14ac:dyDescent="0.25">
      <c r="B4" s="385" t="s">
        <v>748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2:12" ht="15.75" x14ac:dyDescent="0.25">
      <c r="B5" s="363" t="s">
        <v>127</v>
      </c>
      <c r="C5" s="363" t="s">
        <v>158</v>
      </c>
      <c r="D5" s="368" t="s">
        <v>800</v>
      </c>
      <c r="E5" s="368"/>
      <c r="F5" s="368"/>
      <c r="G5" s="368"/>
      <c r="H5" s="368" t="s">
        <v>801</v>
      </c>
      <c r="I5" s="368"/>
      <c r="J5" s="368"/>
      <c r="K5" s="368"/>
      <c r="L5" s="194" t="s">
        <v>1</v>
      </c>
    </row>
    <row r="6" spans="2:12" ht="15.75" x14ac:dyDescent="0.25">
      <c r="B6" s="363"/>
      <c r="C6" s="363"/>
      <c r="D6" s="368" t="s">
        <v>200</v>
      </c>
      <c r="E6" s="363" t="s">
        <v>201</v>
      </c>
      <c r="F6" s="363" t="s">
        <v>18</v>
      </c>
      <c r="G6" s="63" t="s">
        <v>495</v>
      </c>
      <c r="H6" s="368" t="s">
        <v>200</v>
      </c>
      <c r="I6" s="363" t="s">
        <v>201</v>
      </c>
      <c r="J6" s="363" t="s">
        <v>18</v>
      </c>
      <c r="K6" s="63" t="s">
        <v>495</v>
      </c>
      <c r="L6" s="363" t="s">
        <v>464</v>
      </c>
    </row>
    <row r="7" spans="2:12" ht="15.75" x14ac:dyDescent="0.25">
      <c r="B7" s="363"/>
      <c r="C7" s="363"/>
      <c r="D7" s="368"/>
      <c r="E7" s="363"/>
      <c r="F7" s="363"/>
      <c r="G7" s="63" t="s">
        <v>57</v>
      </c>
      <c r="H7" s="368"/>
      <c r="I7" s="363"/>
      <c r="J7" s="363"/>
      <c r="K7" s="63" t="s">
        <v>57</v>
      </c>
      <c r="L7" s="36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49" t="s">
        <v>496</v>
      </c>
      <c r="D9" s="225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84</v>
      </c>
      <c r="C10" s="66" t="s">
        <v>497</v>
      </c>
      <c r="D10" s="223">
        <v>3</v>
      </c>
      <c r="E10" s="223">
        <v>2</v>
      </c>
      <c r="F10" s="68">
        <f>D10+E10</f>
        <v>5</v>
      </c>
      <c r="G10" s="73">
        <f>F10/F$23*100</f>
        <v>3.9681909810955381E-3</v>
      </c>
      <c r="H10" s="223">
        <v>0</v>
      </c>
      <c r="I10" s="223">
        <v>3</v>
      </c>
      <c r="J10" s="68">
        <f>H10+I10</f>
        <v>3</v>
      </c>
      <c r="K10" s="73">
        <f>J10/J$23*100</f>
        <v>2.0526153740891518E-3</v>
      </c>
      <c r="L10" s="250">
        <f>J10/F10*100</f>
        <v>60</v>
      </c>
    </row>
    <row r="11" spans="2:12" ht="15.75" x14ac:dyDescent="0.25">
      <c r="B11" s="65" t="s">
        <v>115</v>
      </c>
      <c r="C11" s="229" t="s">
        <v>498</v>
      </c>
      <c r="D11" s="223">
        <v>14</v>
      </c>
      <c r="E11" s="223">
        <v>0</v>
      </c>
      <c r="F11" s="68">
        <f t="shared" ref="F11:F15" si="0">D11+E11</f>
        <v>14</v>
      </c>
      <c r="G11" s="73">
        <f t="shared" ref="G11:G22" si="1">F11/F$23*100</f>
        <v>1.1110934747067508E-2</v>
      </c>
      <c r="H11" s="223">
        <v>0</v>
      </c>
      <c r="I11" s="223">
        <v>0</v>
      </c>
      <c r="J11" s="68">
        <f t="shared" ref="J11:J15" si="2">H11+I11</f>
        <v>0</v>
      </c>
      <c r="K11" s="73">
        <f t="shared" ref="K11:K15" si="3">J11/J$23*100</f>
        <v>0</v>
      </c>
      <c r="L11" s="250">
        <f t="shared" ref="L11:L23" si="4">J11/F11*100</f>
        <v>0</v>
      </c>
    </row>
    <row r="12" spans="2:12" ht="15.75" x14ac:dyDescent="0.25">
      <c r="B12" s="65" t="s">
        <v>342</v>
      </c>
      <c r="C12" s="229" t="s">
        <v>499</v>
      </c>
      <c r="D12" s="223">
        <v>77477</v>
      </c>
      <c r="E12" s="223">
        <v>29832</v>
      </c>
      <c r="F12" s="68">
        <f t="shared" si="0"/>
        <v>107309</v>
      </c>
      <c r="G12" s="73">
        <f t="shared" si="1"/>
        <v>85.16452119807623</v>
      </c>
      <c r="H12" s="223">
        <v>84641</v>
      </c>
      <c r="I12" s="223">
        <v>31225</v>
      </c>
      <c r="J12" s="68">
        <f t="shared" si="2"/>
        <v>115866</v>
      </c>
      <c r="K12" s="73">
        <f t="shared" si="3"/>
        <v>79.27611097807123</v>
      </c>
      <c r="L12" s="250">
        <f t="shared" si="4"/>
        <v>107.97416805673336</v>
      </c>
    </row>
    <row r="13" spans="2:12" ht="15.75" x14ac:dyDescent="0.25">
      <c r="B13" s="65" t="s">
        <v>343</v>
      </c>
      <c r="C13" s="229" t="s">
        <v>274</v>
      </c>
      <c r="D13" s="223">
        <v>5059</v>
      </c>
      <c r="E13" s="223">
        <v>1460</v>
      </c>
      <c r="F13" s="68">
        <f t="shared" si="0"/>
        <v>6519</v>
      </c>
      <c r="G13" s="73">
        <f t="shared" si="1"/>
        <v>5.1737274011523633</v>
      </c>
      <c r="H13" s="223">
        <v>6015</v>
      </c>
      <c r="I13" s="223">
        <v>1394</v>
      </c>
      <c r="J13" s="68">
        <f t="shared" si="2"/>
        <v>7409</v>
      </c>
      <c r="K13" s="73">
        <f t="shared" si="3"/>
        <v>5.0692757688755083</v>
      </c>
      <c r="L13" s="250">
        <f t="shared" si="4"/>
        <v>113.65240067495014</v>
      </c>
    </row>
    <row r="14" spans="2:12" ht="15.75" x14ac:dyDescent="0.25">
      <c r="B14" s="65" t="s">
        <v>344</v>
      </c>
      <c r="C14" s="229" t="s">
        <v>500</v>
      </c>
      <c r="D14" s="223">
        <v>597</v>
      </c>
      <c r="E14" s="223">
        <v>266</v>
      </c>
      <c r="F14" s="68">
        <f t="shared" si="0"/>
        <v>863</v>
      </c>
      <c r="G14" s="73">
        <f t="shared" si="1"/>
        <v>0.68490976333708997</v>
      </c>
      <c r="H14" s="223">
        <v>709</v>
      </c>
      <c r="I14" s="223">
        <v>263</v>
      </c>
      <c r="J14" s="68">
        <f t="shared" si="2"/>
        <v>972</v>
      </c>
      <c r="K14" s="73">
        <f t="shared" si="3"/>
        <v>0.66504738120488527</v>
      </c>
      <c r="L14" s="250">
        <f t="shared" si="4"/>
        <v>112.63035921205098</v>
      </c>
    </row>
    <row r="15" spans="2:12" ht="15.75" x14ac:dyDescent="0.25">
      <c r="B15" s="65" t="s">
        <v>501</v>
      </c>
      <c r="C15" s="229" t="s">
        <v>502</v>
      </c>
      <c r="D15" s="223">
        <v>1095</v>
      </c>
      <c r="E15" s="223">
        <v>332</v>
      </c>
      <c r="F15" s="68">
        <f t="shared" si="0"/>
        <v>1427</v>
      </c>
      <c r="G15" s="73">
        <f t="shared" si="1"/>
        <v>1.1325217060046666</v>
      </c>
      <c r="H15" s="223">
        <v>1054</v>
      </c>
      <c r="I15" s="223">
        <v>104</v>
      </c>
      <c r="J15" s="68">
        <f t="shared" si="2"/>
        <v>1158</v>
      </c>
      <c r="K15" s="73">
        <f t="shared" si="3"/>
        <v>0.79230953439841256</v>
      </c>
      <c r="L15" s="250">
        <f t="shared" si="4"/>
        <v>81.149264190609671</v>
      </c>
    </row>
    <row r="16" spans="2:12" ht="15.75" x14ac:dyDescent="0.25">
      <c r="B16" s="251"/>
      <c r="C16" s="252" t="s">
        <v>54</v>
      </c>
      <c r="D16" s="234">
        <f>SUM(D10:D15)</f>
        <v>84245</v>
      </c>
      <c r="E16" s="234">
        <f>SUM(E10:E15)</f>
        <v>31892</v>
      </c>
      <c r="F16" s="234">
        <f>SUM(F10:F15)</f>
        <v>116137</v>
      </c>
      <c r="G16" s="253">
        <f t="shared" si="1"/>
        <v>92.170759194298498</v>
      </c>
      <c r="H16" s="234">
        <f>SUM(H10:H15)</f>
        <v>92419</v>
      </c>
      <c r="I16" s="234">
        <f>SUM(I10:I15)</f>
        <v>32989</v>
      </c>
      <c r="J16" s="69">
        <f>SUM(J10:J15)</f>
        <v>125408</v>
      </c>
      <c r="K16" s="253">
        <f>J16/J23*100</f>
        <v>85.804796277924126</v>
      </c>
      <c r="L16" s="233">
        <f t="shared" si="4"/>
        <v>107.98281340141385</v>
      </c>
    </row>
    <row r="17" spans="2:12" ht="15.75" x14ac:dyDescent="0.25">
      <c r="B17" s="161" t="s">
        <v>312</v>
      </c>
      <c r="C17" s="249" t="s">
        <v>249</v>
      </c>
      <c r="D17" s="225"/>
      <c r="E17" s="225"/>
      <c r="F17" s="67"/>
      <c r="G17" s="73"/>
      <c r="H17" s="225"/>
      <c r="I17" s="225"/>
      <c r="J17" s="67"/>
      <c r="K17" s="73"/>
      <c r="L17" s="250"/>
    </row>
    <row r="18" spans="2:12" ht="15.75" x14ac:dyDescent="0.25">
      <c r="B18" s="65" t="s">
        <v>345</v>
      </c>
      <c r="C18" s="229" t="s">
        <v>449</v>
      </c>
      <c r="D18" s="225">
        <v>236</v>
      </c>
      <c r="E18" s="225">
        <v>0</v>
      </c>
      <c r="F18" s="67">
        <f>D18+E18</f>
        <v>236</v>
      </c>
      <c r="G18" s="73">
        <f t="shared" si="1"/>
        <v>0.18729861430770942</v>
      </c>
      <c r="H18" s="225">
        <v>251</v>
      </c>
      <c r="I18" s="225">
        <v>0</v>
      </c>
      <c r="J18" s="67">
        <f>H18+I18</f>
        <v>251</v>
      </c>
      <c r="K18" s="73">
        <f>J18/J$23*100</f>
        <v>0.17173548629879237</v>
      </c>
      <c r="L18" s="250">
        <f t="shared" si="4"/>
        <v>106.35593220338984</v>
      </c>
    </row>
    <row r="19" spans="2:12" ht="15.75" x14ac:dyDescent="0.25">
      <c r="B19" s="65" t="s">
        <v>346</v>
      </c>
      <c r="C19" s="229" t="s">
        <v>503</v>
      </c>
      <c r="D19" s="223">
        <v>6896</v>
      </c>
      <c r="E19" s="225">
        <v>979</v>
      </c>
      <c r="F19" s="67">
        <f t="shared" ref="F19:F20" si="5">D19+E19</f>
        <v>7875</v>
      </c>
      <c r="G19" s="73">
        <f t="shared" si="1"/>
        <v>6.2499007952254733</v>
      </c>
      <c r="H19" s="223">
        <v>6597</v>
      </c>
      <c r="I19" s="225">
        <v>1075</v>
      </c>
      <c r="J19" s="67">
        <f t="shared" ref="J19:J20" si="6">H19+I19</f>
        <v>7672</v>
      </c>
      <c r="K19" s="73">
        <f t="shared" ref="K19:K22" si="7">J19/J$23*100</f>
        <v>5.2492217166706583</v>
      </c>
      <c r="L19" s="250">
        <f t="shared" si="4"/>
        <v>97.422222222222217</v>
      </c>
    </row>
    <row r="20" spans="2:12" ht="15.75" x14ac:dyDescent="0.25">
      <c r="B20" s="65" t="s">
        <v>347</v>
      </c>
      <c r="C20" s="229" t="s">
        <v>504</v>
      </c>
      <c r="D20" s="225">
        <v>9</v>
      </c>
      <c r="E20" s="225">
        <v>16</v>
      </c>
      <c r="F20" s="67">
        <f t="shared" si="5"/>
        <v>25</v>
      </c>
      <c r="G20" s="73">
        <f t="shared" si="1"/>
        <v>1.984095490547769E-2</v>
      </c>
      <c r="H20" s="225">
        <v>10</v>
      </c>
      <c r="I20" s="225">
        <v>5</v>
      </c>
      <c r="J20" s="67">
        <f t="shared" si="6"/>
        <v>15</v>
      </c>
      <c r="K20" s="73">
        <f t="shared" si="7"/>
        <v>1.026307687044576E-2</v>
      </c>
      <c r="L20" s="250">
        <f t="shared" si="4"/>
        <v>60</v>
      </c>
    </row>
    <row r="21" spans="2:12" ht="15.75" x14ac:dyDescent="0.25">
      <c r="B21" s="251"/>
      <c r="C21" s="252" t="s">
        <v>18</v>
      </c>
      <c r="D21" s="234">
        <f>SUM(D18:D20)</f>
        <v>7141</v>
      </c>
      <c r="E21" s="234">
        <f t="shared" ref="E21:F21" si="8">SUM(E18:E20)</f>
        <v>995</v>
      </c>
      <c r="F21" s="234">
        <f t="shared" si="8"/>
        <v>8136</v>
      </c>
      <c r="G21" s="253">
        <f t="shared" si="1"/>
        <v>6.4570403644386598</v>
      </c>
      <c r="H21" s="234">
        <f>SUM(H18:H20)</f>
        <v>6858</v>
      </c>
      <c r="I21" s="234">
        <f>SUM(I18:I20)</f>
        <v>1080</v>
      </c>
      <c r="J21" s="69">
        <f>SUM(J18:J20)</f>
        <v>7938</v>
      </c>
      <c r="K21" s="253">
        <f t="shared" si="7"/>
        <v>5.4312202798398959</v>
      </c>
      <c r="L21" s="233">
        <f t="shared" si="4"/>
        <v>97.56637168141593</v>
      </c>
    </row>
    <row r="22" spans="2:12" ht="15.75" x14ac:dyDescent="0.25">
      <c r="B22" s="161" t="s">
        <v>313</v>
      </c>
      <c r="C22" s="249" t="s">
        <v>391</v>
      </c>
      <c r="D22" s="257">
        <v>1472</v>
      </c>
      <c r="E22" s="257">
        <v>257</v>
      </c>
      <c r="F22" s="193">
        <f>D22+E22</f>
        <v>1729</v>
      </c>
      <c r="G22" s="255">
        <f t="shared" si="1"/>
        <v>1.372200441262837</v>
      </c>
      <c r="H22" s="257">
        <v>11984</v>
      </c>
      <c r="I22" s="239">
        <v>825</v>
      </c>
      <c r="J22" s="193">
        <f>H22+I22</f>
        <v>12809</v>
      </c>
      <c r="K22" s="255">
        <f t="shared" si="7"/>
        <v>8.7639834422359826</v>
      </c>
      <c r="L22" s="256">
        <f t="shared" si="4"/>
        <v>740.83285135916719</v>
      </c>
    </row>
    <row r="23" spans="2:12" ht="15.75" x14ac:dyDescent="0.25">
      <c r="B23" s="63"/>
      <c r="C23" s="252" t="s">
        <v>505</v>
      </c>
      <c r="D23" s="234">
        <f>D16+D21+D22</f>
        <v>92858</v>
      </c>
      <c r="E23" s="234">
        <f t="shared" ref="E23:J23" si="9">E16+E21+E22</f>
        <v>33144</v>
      </c>
      <c r="F23" s="234">
        <f t="shared" si="9"/>
        <v>126002</v>
      </c>
      <c r="G23" s="233">
        <f t="shared" si="9"/>
        <v>99.999999999999986</v>
      </c>
      <c r="H23" s="234">
        <f t="shared" si="9"/>
        <v>111261</v>
      </c>
      <c r="I23" s="234">
        <f t="shared" si="9"/>
        <v>34894</v>
      </c>
      <c r="J23" s="234">
        <f t="shared" si="9"/>
        <v>146155</v>
      </c>
      <c r="K23" s="63">
        <f>K16+K21+K22</f>
        <v>100</v>
      </c>
      <c r="L23" s="233">
        <f t="shared" si="4"/>
        <v>115.99419056840368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L25"/>
  <sheetViews>
    <sheetView workbookViewId="0">
      <selection activeCell="I29" sqref="I29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4" t="s">
        <v>339</v>
      </c>
    </row>
    <row r="4" spans="2:12" ht="24.95" customHeight="1" thickTop="1" x14ac:dyDescent="0.25">
      <c r="B4" s="385" t="s">
        <v>749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</row>
    <row r="5" spans="2:12" ht="15.75" x14ac:dyDescent="0.25">
      <c r="B5" s="363" t="s">
        <v>127</v>
      </c>
      <c r="C5" s="363" t="s">
        <v>165</v>
      </c>
      <c r="D5" s="368" t="s">
        <v>800</v>
      </c>
      <c r="E5" s="368"/>
      <c r="F5" s="368"/>
      <c r="G5" s="368"/>
      <c r="H5" s="368" t="s">
        <v>801</v>
      </c>
      <c r="I5" s="368"/>
      <c r="J5" s="368"/>
      <c r="K5" s="368"/>
      <c r="L5" s="194" t="s">
        <v>1</v>
      </c>
    </row>
    <row r="6" spans="2:12" ht="15.75" x14ac:dyDescent="0.25">
      <c r="B6" s="363"/>
      <c r="C6" s="363"/>
      <c r="D6" s="368" t="s">
        <v>200</v>
      </c>
      <c r="E6" s="363" t="s">
        <v>201</v>
      </c>
      <c r="F6" s="363" t="s">
        <v>18</v>
      </c>
      <c r="G6" s="63" t="s">
        <v>495</v>
      </c>
      <c r="H6" s="368" t="s">
        <v>200</v>
      </c>
      <c r="I6" s="363" t="s">
        <v>201</v>
      </c>
      <c r="J6" s="363" t="s">
        <v>18</v>
      </c>
      <c r="K6" s="63" t="s">
        <v>495</v>
      </c>
      <c r="L6" s="363" t="s">
        <v>464</v>
      </c>
    </row>
    <row r="7" spans="2:12" ht="15.75" x14ac:dyDescent="0.25">
      <c r="B7" s="363"/>
      <c r="C7" s="363"/>
      <c r="D7" s="368"/>
      <c r="E7" s="363"/>
      <c r="F7" s="363"/>
      <c r="G7" s="63" t="s">
        <v>57</v>
      </c>
      <c r="H7" s="368"/>
      <c r="I7" s="363"/>
      <c r="J7" s="363"/>
      <c r="K7" s="63" t="s">
        <v>57</v>
      </c>
      <c r="L7" s="36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49" t="s">
        <v>506</v>
      </c>
      <c r="D9" s="225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84</v>
      </c>
      <c r="C10" s="229" t="s">
        <v>273</v>
      </c>
      <c r="D10" s="223">
        <v>6617</v>
      </c>
      <c r="E10" s="223">
        <v>4613</v>
      </c>
      <c r="F10" s="68">
        <f>D10+E10</f>
        <v>11230</v>
      </c>
      <c r="G10" s="73">
        <f>F10/F$25*100</f>
        <v>9.9615022974435394</v>
      </c>
      <c r="H10" s="223">
        <v>8272</v>
      </c>
      <c r="I10" s="223">
        <v>4874</v>
      </c>
      <c r="J10" s="68">
        <f>H10+I10</f>
        <v>13146</v>
      </c>
      <c r="K10" s="73">
        <f>J10/J$25*100</f>
        <v>11.275602978008029</v>
      </c>
      <c r="L10" s="232">
        <f>J10/F10*100</f>
        <v>117.06144256455921</v>
      </c>
    </row>
    <row r="11" spans="2:12" ht="15.75" x14ac:dyDescent="0.25">
      <c r="B11" s="65" t="s">
        <v>115</v>
      </c>
      <c r="C11" s="229" t="s">
        <v>507</v>
      </c>
      <c r="D11" s="223">
        <v>696</v>
      </c>
      <c r="E11" s="223">
        <v>546</v>
      </c>
      <c r="F11" s="68">
        <f t="shared" ref="F11:F13" si="0">D11+E11</f>
        <v>1242</v>
      </c>
      <c r="G11" s="73">
        <f t="shared" ref="G11:G13" si="1">F11/F$25*100</f>
        <v>1.1017084464314226</v>
      </c>
      <c r="H11" s="223">
        <v>661</v>
      </c>
      <c r="I11" s="223">
        <v>479</v>
      </c>
      <c r="J11" s="68">
        <f t="shared" ref="J11:J13" si="2">H11+I11</f>
        <v>1140</v>
      </c>
      <c r="K11" s="73">
        <f t="shared" ref="K11:K13" si="3">J11/J$25*100</f>
        <v>0.97780217518097912</v>
      </c>
      <c r="L11" s="232">
        <f t="shared" ref="L11:L13" si="4">J11/F11*100</f>
        <v>91.787439613526573</v>
      </c>
    </row>
    <row r="12" spans="2:12" ht="15.75" x14ac:dyDescent="0.25">
      <c r="B12" s="65" t="s">
        <v>342</v>
      </c>
      <c r="C12" s="229" t="s">
        <v>500</v>
      </c>
      <c r="D12" s="223">
        <v>0</v>
      </c>
      <c r="E12" s="223">
        <v>0</v>
      </c>
      <c r="F12" s="68">
        <f t="shared" si="0"/>
        <v>0</v>
      </c>
      <c r="G12" s="73">
        <f t="shared" si="1"/>
        <v>0</v>
      </c>
      <c r="H12" s="223">
        <v>20</v>
      </c>
      <c r="I12" s="223">
        <v>0</v>
      </c>
      <c r="J12" s="68">
        <f t="shared" si="2"/>
        <v>20</v>
      </c>
      <c r="K12" s="73">
        <f t="shared" si="3"/>
        <v>1.7154424125982091E-2</v>
      </c>
      <c r="L12" s="232" t="s">
        <v>106</v>
      </c>
    </row>
    <row r="13" spans="2:12" ht="15.75" x14ac:dyDescent="0.25">
      <c r="B13" s="65" t="s">
        <v>343</v>
      </c>
      <c r="C13" s="229" t="s">
        <v>508</v>
      </c>
      <c r="D13" s="223">
        <v>429</v>
      </c>
      <c r="E13" s="223">
        <v>1848</v>
      </c>
      <c r="F13" s="68">
        <f t="shared" si="0"/>
        <v>2277</v>
      </c>
      <c r="G13" s="73">
        <f t="shared" si="1"/>
        <v>2.0197988184576081</v>
      </c>
      <c r="H13" s="223">
        <v>410</v>
      </c>
      <c r="I13" s="223">
        <v>219</v>
      </c>
      <c r="J13" s="68">
        <f t="shared" si="2"/>
        <v>629</v>
      </c>
      <c r="K13" s="73">
        <f t="shared" si="3"/>
        <v>0.53950663876213678</v>
      </c>
      <c r="L13" s="232">
        <f t="shared" si="4"/>
        <v>27.624066754501538</v>
      </c>
    </row>
    <row r="14" spans="2:12" ht="15.75" x14ac:dyDescent="0.25">
      <c r="B14" s="63"/>
      <c r="C14" s="252" t="s">
        <v>54</v>
      </c>
      <c r="D14" s="234">
        <f>SUM(D10:D13)</f>
        <v>7742</v>
      </c>
      <c r="E14" s="234">
        <f>SUM(E10:E13)</f>
        <v>7007</v>
      </c>
      <c r="F14" s="69">
        <f>SUM(F10:F13)</f>
        <v>14749</v>
      </c>
      <c r="G14" s="253">
        <f>F14/F$25*100</f>
        <v>13.08300956233257</v>
      </c>
      <c r="H14" s="234">
        <f>SUM(H10:H13)</f>
        <v>9363</v>
      </c>
      <c r="I14" s="234">
        <f>SUM(I10:I13)</f>
        <v>5572</v>
      </c>
      <c r="J14" s="69">
        <f>SUM(J10:J13)</f>
        <v>14935</v>
      </c>
      <c r="K14" s="253">
        <f>SUM(K10:K13)</f>
        <v>12.810066216077129</v>
      </c>
      <c r="L14" s="218">
        <f>J14/F14*100</f>
        <v>101.26110244762356</v>
      </c>
    </row>
    <row r="15" spans="2:12" ht="15.75" x14ac:dyDescent="0.25">
      <c r="B15" s="161" t="s">
        <v>312</v>
      </c>
      <c r="C15" s="249" t="s">
        <v>250</v>
      </c>
      <c r="D15" s="225"/>
      <c r="E15" s="225"/>
      <c r="F15" s="67"/>
      <c r="G15" s="73"/>
      <c r="H15" s="223"/>
      <c r="I15" s="223"/>
      <c r="J15" s="68"/>
      <c r="K15" s="73"/>
      <c r="L15" s="232"/>
    </row>
    <row r="16" spans="2:12" ht="15.75" x14ac:dyDescent="0.25">
      <c r="B16" s="65" t="s">
        <v>345</v>
      </c>
      <c r="C16" s="229" t="s">
        <v>166</v>
      </c>
      <c r="D16" s="223">
        <v>41117</v>
      </c>
      <c r="E16" s="223">
        <v>10304</v>
      </c>
      <c r="F16" s="68">
        <f>D16+E16</f>
        <v>51421</v>
      </c>
      <c r="G16" s="73">
        <f>F16/F$25*100</f>
        <v>45.612681178703852</v>
      </c>
      <c r="H16" s="223">
        <v>44977</v>
      </c>
      <c r="I16" s="223">
        <v>11333</v>
      </c>
      <c r="J16" s="68">
        <f>H16+I16</f>
        <v>56310</v>
      </c>
      <c r="K16" s="73">
        <f>J16/J$25*100</f>
        <v>48.298281126702577</v>
      </c>
      <c r="L16" s="232">
        <f>J16/F16*100</f>
        <v>109.50778864666187</v>
      </c>
    </row>
    <row r="17" spans="2:12" ht="15.75" x14ac:dyDescent="0.25">
      <c r="B17" s="65" t="s">
        <v>346</v>
      </c>
      <c r="C17" s="229" t="s">
        <v>509</v>
      </c>
      <c r="D17" s="223">
        <v>4630</v>
      </c>
      <c r="E17" s="223">
        <v>1454</v>
      </c>
      <c r="F17" s="68">
        <f t="shared" ref="F17:F20" si="5">D17+E17</f>
        <v>6084</v>
      </c>
      <c r="G17" s="73">
        <f t="shared" ref="G17:G20" si="6">F17/F$25*100</f>
        <v>5.3967747086060998</v>
      </c>
      <c r="H17" s="223">
        <v>4702</v>
      </c>
      <c r="I17" s="223">
        <v>1461</v>
      </c>
      <c r="J17" s="68">
        <f t="shared" ref="J17:J20" si="7">H17+I17</f>
        <v>6163</v>
      </c>
      <c r="K17" s="73">
        <f t="shared" ref="K17:K20" si="8">J17/J$25*100</f>
        <v>5.2861357944213818</v>
      </c>
      <c r="L17" s="232">
        <f t="shared" ref="L17:L20" si="9">J17/F17*100</f>
        <v>101.29848783694936</v>
      </c>
    </row>
    <row r="18" spans="2:12" ht="15.75" x14ac:dyDescent="0.25">
      <c r="B18" s="65" t="s">
        <v>347</v>
      </c>
      <c r="C18" s="229" t="s">
        <v>510</v>
      </c>
      <c r="D18" s="223">
        <v>2418</v>
      </c>
      <c r="E18" s="223">
        <v>710</v>
      </c>
      <c r="F18" s="68">
        <f t="shared" si="5"/>
        <v>3128</v>
      </c>
      <c r="G18" s="73">
        <f t="shared" si="6"/>
        <v>2.7746731243458052</v>
      </c>
      <c r="H18" s="223">
        <v>2265</v>
      </c>
      <c r="I18" s="223">
        <v>524</v>
      </c>
      <c r="J18" s="68">
        <f t="shared" si="7"/>
        <v>2789</v>
      </c>
      <c r="K18" s="73">
        <f t="shared" si="8"/>
        <v>2.3921844443682025</v>
      </c>
      <c r="L18" s="232">
        <f t="shared" si="9"/>
        <v>89.162404092071611</v>
      </c>
    </row>
    <row r="19" spans="2:12" ht="15.75" x14ac:dyDescent="0.25">
      <c r="B19" s="65" t="s">
        <v>348</v>
      </c>
      <c r="C19" s="229" t="s">
        <v>511</v>
      </c>
      <c r="D19" s="223">
        <v>15062</v>
      </c>
      <c r="E19" s="223">
        <v>6329</v>
      </c>
      <c r="F19" s="68">
        <f t="shared" si="5"/>
        <v>21391</v>
      </c>
      <c r="G19" s="73">
        <f t="shared" si="6"/>
        <v>18.974754732378873</v>
      </c>
      <c r="H19" s="223">
        <v>15720</v>
      </c>
      <c r="I19" s="223">
        <v>5342</v>
      </c>
      <c r="J19" s="68">
        <f t="shared" si="7"/>
        <v>21062</v>
      </c>
      <c r="K19" s="73">
        <f t="shared" si="8"/>
        <v>18.065324047071741</v>
      </c>
      <c r="L19" s="232">
        <f t="shared" si="9"/>
        <v>98.46196998737787</v>
      </c>
    </row>
    <row r="20" spans="2:12" ht="15.75" x14ac:dyDescent="0.25">
      <c r="B20" s="65" t="s">
        <v>512</v>
      </c>
      <c r="C20" s="229" t="s">
        <v>513</v>
      </c>
      <c r="D20" s="223">
        <v>2641</v>
      </c>
      <c r="E20" s="223">
        <v>836</v>
      </c>
      <c r="F20" s="68">
        <f t="shared" si="5"/>
        <v>3477</v>
      </c>
      <c r="G20" s="73">
        <f t="shared" si="6"/>
        <v>3.0842514237053593</v>
      </c>
      <c r="H20" s="223">
        <v>2791</v>
      </c>
      <c r="I20" s="223">
        <v>1258</v>
      </c>
      <c r="J20" s="68">
        <f t="shared" si="7"/>
        <v>4049</v>
      </c>
      <c r="K20" s="73">
        <f t="shared" si="8"/>
        <v>3.4729131643050741</v>
      </c>
      <c r="L20" s="232">
        <f t="shared" si="9"/>
        <v>116.45096347425942</v>
      </c>
    </row>
    <row r="21" spans="2:12" ht="15.75" x14ac:dyDescent="0.25">
      <c r="B21" s="63"/>
      <c r="C21" s="252" t="s">
        <v>18</v>
      </c>
      <c r="D21" s="234">
        <f>SUM(D16:D20)</f>
        <v>65868</v>
      </c>
      <c r="E21" s="234">
        <f>SUM(E16:E20)</f>
        <v>19633</v>
      </c>
      <c r="F21" s="69">
        <f>SUM(F16:F20)</f>
        <v>85501</v>
      </c>
      <c r="G21" s="253">
        <f>F21/F$25*100</f>
        <v>75.843135167740002</v>
      </c>
      <c r="H21" s="234">
        <f>SUM(H16:H20)</f>
        <v>70455</v>
      </c>
      <c r="I21" s="234">
        <f>SUM(I16:I20)</f>
        <v>19918</v>
      </c>
      <c r="J21" s="69">
        <f>SUM(J16:J20)</f>
        <v>90373</v>
      </c>
      <c r="K21" s="253">
        <f>J21/J$25*100</f>
        <v>77.514838576868968</v>
      </c>
      <c r="L21" s="218">
        <f>J21/F21*100</f>
        <v>105.69817896866702</v>
      </c>
    </row>
    <row r="22" spans="2:12" ht="15.75" x14ac:dyDescent="0.25">
      <c r="B22" s="65" t="s">
        <v>313</v>
      </c>
      <c r="C22" s="229" t="s">
        <v>392</v>
      </c>
      <c r="D22" s="223">
        <v>733</v>
      </c>
      <c r="E22" s="223">
        <v>243</v>
      </c>
      <c r="F22" s="68">
        <f>D22+E22</f>
        <v>976</v>
      </c>
      <c r="G22" s="73">
        <f>F22/F$25*100</f>
        <v>0.86575478560150454</v>
      </c>
      <c r="H22" s="223">
        <v>802</v>
      </c>
      <c r="I22" s="223">
        <v>659</v>
      </c>
      <c r="J22" s="68">
        <f>H22+I22</f>
        <v>1461</v>
      </c>
      <c r="K22" s="73">
        <f>J22/J$25*100</f>
        <v>1.2531306824029917</v>
      </c>
      <c r="L22" s="232">
        <f>J22/F22*100</f>
        <v>149.69262295081967</v>
      </c>
    </row>
    <row r="23" spans="2:12" ht="15.75" x14ac:dyDescent="0.25">
      <c r="B23" s="65" t="s">
        <v>314</v>
      </c>
      <c r="C23" s="229" t="s">
        <v>514</v>
      </c>
      <c r="D23" s="223">
        <v>3844</v>
      </c>
      <c r="E23" s="223">
        <v>5824</v>
      </c>
      <c r="F23" s="68">
        <f>D23+E23</f>
        <v>9668</v>
      </c>
      <c r="G23" s="73">
        <f>F23/F$25*100</f>
        <v>8.5759398229460508</v>
      </c>
      <c r="H23" s="223">
        <v>3963</v>
      </c>
      <c r="I23" s="223">
        <v>3806</v>
      </c>
      <c r="J23" s="68">
        <f>H23+I23</f>
        <v>7769</v>
      </c>
      <c r="K23" s="73">
        <f>J23/J$25*100</f>
        <v>6.6636360517377442</v>
      </c>
      <c r="L23" s="232">
        <f>J23/F23*100</f>
        <v>80.357881671493587</v>
      </c>
    </row>
    <row r="24" spans="2:12" ht="15.75" x14ac:dyDescent="0.25">
      <c r="B24" s="65" t="s">
        <v>315</v>
      </c>
      <c r="C24" s="229" t="s">
        <v>515</v>
      </c>
      <c r="D24" s="223">
        <v>1246</v>
      </c>
      <c r="E24" s="223">
        <v>594</v>
      </c>
      <c r="F24" s="68">
        <f>D24+E24</f>
        <v>1840</v>
      </c>
      <c r="G24" s="73">
        <f>F24/F$25*100</f>
        <v>1.6321606613798854</v>
      </c>
      <c r="H24" s="223">
        <v>1345</v>
      </c>
      <c r="I24" s="223">
        <v>705</v>
      </c>
      <c r="J24" s="68">
        <f>H24+I24</f>
        <v>2050</v>
      </c>
      <c r="K24" s="73">
        <f>J24/J$25*100</f>
        <v>1.7583284729131641</v>
      </c>
      <c r="L24" s="232">
        <f>J24/F24*100</f>
        <v>111.41304347826086</v>
      </c>
    </row>
    <row r="25" spans="2:12" ht="15.75" x14ac:dyDescent="0.25">
      <c r="B25" s="63"/>
      <c r="C25" s="252" t="s">
        <v>516</v>
      </c>
      <c r="D25" s="234">
        <f t="shared" ref="D25:K25" si="10">D14+D21+D22+D23+D24</f>
        <v>79433</v>
      </c>
      <c r="E25" s="234">
        <f t="shared" si="10"/>
        <v>33301</v>
      </c>
      <c r="F25" s="69">
        <f t="shared" si="10"/>
        <v>112734</v>
      </c>
      <c r="G25" s="63">
        <f t="shared" si="10"/>
        <v>100.00000000000001</v>
      </c>
      <c r="H25" s="234">
        <f t="shared" si="10"/>
        <v>85928</v>
      </c>
      <c r="I25" s="234">
        <f t="shared" si="10"/>
        <v>30660</v>
      </c>
      <c r="J25" s="69">
        <f t="shared" si="10"/>
        <v>116588</v>
      </c>
      <c r="K25" s="213">
        <f t="shared" si="10"/>
        <v>100</v>
      </c>
      <c r="L25" s="218">
        <f>J25/F25*100</f>
        <v>103.41866695052069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M29" sqref="M29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385" t="s">
        <v>750</v>
      </c>
      <c r="C4" s="385"/>
      <c r="D4" s="385"/>
      <c r="E4" s="385"/>
      <c r="F4" s="385"/>
      <c r="G4" s="385"/>
      <c r="H4" s="385"/>
    </row>
    <row r="5" spans="2:8" ht="15.75" x14ac:dyDescent="0.25">
      <c r="B5" s="394" t="s">
        <v>127</v>
      </c>
      <c r="C5" s="363" t="s">
        <v>12</v>
      </c>
      <c r="D5" s="363" t="s">
        <v>665</v>
      </c>
      <c r="E5" s="363"/>
      <c r="F5" s="363" t="s">
        <v>797</v>
      </c>
      <c r="G5" s="363"/>
      <c r="H5" s="63" t="s">
        <v>1</v>
      </c>
    </row>
    <row r="6" spans="2:8" ht="15.75" x14ac:dyDescent="0.25">
      <c r="B6" s="394"/>
      <c r="C6" s="363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410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311</v>
      </c>
      <c r="C8" s="66" t="s">
        <v>335</v>
      </c>
      <c r="D8" s="65">
        <v>77</v>
      </c>
      <c r="E8" s="73">
        <f>D8/D12*100</f>
        <v>77</v>
      </c>
      <c r="F8" s="65">
        <v>81</v>
      </c>
      <c r="G8" s="73">
        <f>F8/F12*100</f>
        <v>71.05263157894737</v>
      </c>
      <c r="H8" s="212">
        <f>F8/D8*100</f>
        <v>105.1948051948052</v>
      </c>
    </row>
    <row r="9" spans="2:8" ht="15.75" x14ac:dyDescent="0.25">
      <c r="B9" s="65" t="s">
        <v>312</v>
      </c>
      <c r="C9" s="66" t="s">
        <v>336</v>
      </c>
      <c r="D9" s="65">
        <v>2</v>
      </c>
      <c r="E9" s="73">
        <f>D9/D12*100</f>
        <v>2</v>
      </c>
      <c r="F9" s="65">
        <v>2</v>
      </c>
      <c r="G9" s="73">
        <f>F9/F12*100</f>
        <v>1.7543859649122806</v>
      </c>
      <c r="H9" s="212">
        <f>F9/D9*100</f>
        <v>100</v>
      </c>
    </row>
    <row r="10" spans="2:8" ht="19.5" customHeight="1" x14ac:dyDescent="0.25">
      <c r="B10" s="65" t="s">
        <v>313</v>
      </c>
      <c r="C10" s="66" t="s">
        <v>16</v>
      </c>
      <c r="D10" s="65">
        <v>16</v>
      </c>
      <c r="E10" s="73">
        <f>D10/D12*100</f>
        <v>16</v>
      </c>
      <c r="F10" s="65">
        <v>24</v>
      </c>
      <c r="G10" s="73">
        <f>F10/F12*100</f>
        <v>21.052631578947366</v>
      </c>
      <c r="H10" s="212">
        <f>F10/D10*100</f>
        <v>150</v>
      </c>
    </row>
    <row r="11" spans="2:8" ht="15.75" x14ac:dyDescent="0.25">
      <c r="B11" s="65" t="s">
        <v>314</v>
      </c>
      <c r="C11" s="66" t="s">
        <v>17</v>
      </c>
      <c r="D11" s="65">
        <v>5</v>
      </c>
      <c r="E11" s="73">
        <f>D11/D12*100</f>
        <v>5</v>
      </c>
      <c r="F11" s="65">
        <v>7</v>
      </c>
      <c r="G11" s="73">
        <f>F11/F12*100</f>
        <v>6.140350877192982</v>
      </c>
      <c r="H11" s="212">
        <f>F11/D11*100</f>
        <v>140</v>
      </c>
    </row>
    <row r="12" spans="2:8" ht="15.75" x14ac:dyDescent="0.25">
      <c r="B12" s="363" t="s">
        <v>18</v>
      </c>
      <c r="C12" s="363"/>
      <c r="D12" s="63">
        <f>SUM(D8:D11)</f>
        <v>100</v>
      </c>
      <c r="E12" s="63">
        <f>SUM(E8:E11)</f>
        <v>100</v>
      </c>
      <c r="F12" s="63">
        <f>SUM(F8:F11)</f>
        <v>114</v>
      </c>
      <c r="G12" s="63">
        <f>SUM(G8:G11)</f>
        <v>100</v>
      </c>
      <c r="H12" s="213">
        <f>F12/D12*100</f>
        <v>113.99999999999999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>
      <selection activeCell="E33" sqref="E33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41"/>
      <c r="C3" s="90"/>
      <c r="D3" s="90"/>
      <c r="E3" s="90"/>
      <c r="F3" s="90"/>
      <c r="G3" s="402" t="s">
        <v>339</v>
      </c>
      <c r="H3" s="402"/>
    </row>
    <row r="4" spans="2:15" ht="16.5" thickTop="1" x14ac:dyDescent="0.25">
      <c r="B4" s="385" t="s">
        <v>751</v>
      </c>
      <c r="C4" s="385"/>
      <c r="D4" s="385"/>
      <c r="E4" s="385"/>
      <c r="F4" s="385"/>
      <c r="G4" s="385"/>
      <c r="H4" s="385"/>
    </row>
    <row r="5" spans="2:15" ht="31.5" x14ac:dyDescent="0.25">
      <c r="B5" s="63" t="s">
        <v>127</v>
      </c>
      <c r="C5" s="63" t="s">
        <v>82</v>
      </c>
      <c r="D5" s="63" t="s">
        <v>664</v>
      </c>
      <c r="E5" s="63" t="s">
        <v>672</v>
      </c>
      <c r="F5" s="63" t="s">
        <v>796</v>
      </c>
      <c r="G5" s="63" t="s">
        <v>673</v>
      </c>
      <c r="H5" s="63" t="s">
        <v>674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61"/>
      <c r="C7" s="161" t="s">
        <v>196</v>
      </c>
      <c r="D7" s="161"/>
      <c r="E7" s="161"/>
      <c r="F7" s="161"/>
      <c r="G7" s="161"/>
      <c r="H7" s="161"/>
    </row>
    <row r="8" spans="2:15" ht="15.75" x14ac:dyDescent="0.25">
      <c r="B8" s="65" t="s">
        <v>311</v>
      </c>
      <c r="C8" s="66" t="s">
        <v>675</v>
      </c>
      <c r="D8" s="68">
        <v>4384</v>
      </c>
      <c r="E8" s="73">
        <f>D8/D$21%</f>
        <v>1.003111843309537</v>
      </c>
      <c r="F8" s="68">
        <v>6316</v>
      </c>
      <c r="G8" s="73">
        <f>F8/F$21%</f>
        <v>1.2023285120899119</v>
      </c>
      <c r="H8" s="212">
        <f>F8/D8%</f>
        <v>144.06934306569343</v>
      </c>
    </row>
    <row r="9" spans="2:15" ht="15.75" x14ac:dyDescent="0.25">
      <c r="B9" s="65" t="s">
        <v>312</v>
      </c>
      <c r="C9" s="66" t="s">
        <v>402</v>
      </c>
      <c r="D9" s="223">
        <v>6167</v>
      </c>
      <c r="E9" s="73">
        <f t="shared" ref="E9:E20" si="0">D9/D$21%</f>
        <v>1.4110836536701448</v>
      </c>
      <c r="F9" s="223">
        <v>4805</v>
      </c>
      <c r="G9" s="73">
        <f t="shared" ref="G9:G20" si="1">F9/F$21%</f>
        <v>0.91469102289297444</v>
      </c>
      <c r="H9" s="212">
        <f t="shared" ref="H9:H21" si="2">F9/D9%</f>
        <v>77.914707313118214</v>
      </c>
      <c r="L9" s="322"/>
      <c r="M9" s="322"/>
      <c r="N9" s="322"/>
      <c r="O9" s="322"/>
    </row>
    <row r="10" spans="2:15" ht="15.75" x14ac:dyDescent="0.25">
      <c r="B10" s="65" t="s">
        <v>313</v>
      </c>
      <c r="C10" s="96" t="s">
        <v>676</v>
      </c>
      <c r="D10" s="223">
        <f>D11-D12-D13-D14</f>
        <v>342550</v>
      </c>
      <c r="E10" s="73">
        <f t="shared" si="0"/>
        <v>78.37955335896028</v>
      </c>
      <c r="F10" s="223">
        <f>F11-F12-F13-F14</f>
        <v>411385</v>
      </c>
      <c r="G10" s="73">
        <f t="shared" si="1"/>
        <v>78.312209459485175</v>
      </c>
      <c r="H10" s="212">
        <f t="shared" si="2"/>
        <v>120.09487666034155</v>
      </c>
      <c r="L10" s="322"/>
      <c r="M10" s="322"/>
      <c r="N10" s="322"/>
      <c r="O10" s="322"/>
    </row>
    <row r="11" spans="2:15" ht="15.75" x14ac:dyDescent="0.25">
      <c r="B11" s="65" t="s">
        <v>677</v>
      </c>
      <c r="C11" s="66" t="s">
        <v>678</v>
      </c>
      <c r="D11" s="223">
        <v>383834</v>
      </c>
      <c r="E11" s="73">
        <f t="shared" si="0"/>
        <v>87.825828299469165</v>
      </c>
      <c r="F11" s="223">
        <v>471735</v>
      </c>
      <c r="G11" s="73">
        <f t="shared" si="1"/>
        <v>89.800576417152399</v>
      </c>
      <c r="H11" s="212">
        <f t="shared" si="2"/>
        <v>122.900785235284</v>
      </c>
      <c r="L11" s="322"/>
      <c r="M11" s="322"/>
      <c r="N11" s="322"/>
      <c r="O11" s="322"/>
    </row>
    <row r="12" spans="2:15" ht="15.75" x14ac:dyDescent="0.25">
      <c r="B12" s="65" t="s">
        <v>679</v>
      </c>
      <c r="C12" s="66" t="s">
        <v>680</v>
      </c>
      <c r="D12" s="223">
        <v>4837</v>
      </c>
      <c r="E12" s="73">
        <f t="shared" si="0"/>
        <v>1.1067636829580818</v>
      </c>
      <c r="F12" s="223">
        <v>5400</v>
      </c>
      <c r="G12" s="73">
        <f t="shared" si="1"/>
        <v>1.0279566126164541</v>
      </c>
      <c r="H12" s="212">
        <f t="shared" si="2"/>
        <v>111.63944593756462</v>
      </c>
      <c r="L12" s="322"/>
      <c r="M12" s="322"/>
      <c r="N12" s="322"/>
      <c r="O12" s="322"/>
    </row>
    <row r="13" spans="2:15" ht="15.75" x14ac:dyDescent="0.25">
      <c r="B13" s="65" t="s">
        <v>681</v>
      </c>
      <c r="C13" s="66" t="s">
        <v>682</v>
      </c>
      <c r="D13" s="223">
        <v>36075</v>
      </c>
      <c r="E13" s="73">
        <f t="shared" si="0"/>
        <v>8.2543931905546408</v>
      </c>
      <c r="F13" s="223">
        <v>54513</v>
      </c>
      <c r="G13" s="73">
        <f t="shared" si="1"/>
        <v>10.377222004363103</v>
      </c>
      <c r="H13" s="212">
        <f t="shared" si="2"/>
        <v>151.1101871101871</v>
      </c>
      <c r="L13" s="322"/>
      <c r="M13" s="322"/>
      <c r="N13" s="322"/>
      <c r="O13" s="322"/>
    </row>
    <row r="14" spans="2:15" ht="15.75" x14ac:dyDescent="0.25">
      <c r="B14" s="65" t="s">
        <v>683</v>
      </c>
      <c r="C14" s="66" t="s">
        <v>684</v>
      </c>
      <c r="D14" s="223">
        <v>372</v>
      </c>
      <c r="E14" s="73">
        <f t="shared" si="0"/>
        <v>8.5118066996155969E-2</v>
      </c>
      <c r="F14" s="223">
        <v>437</v>
      </c>
      <c r="G14" s="73">
        <f t="shared" si="1"/>
        <v>8.3188340687664897E-2</v>
      </c>
      <c r="H14" s="212">
        <f t="shared" si="2"/>
        <v>117.47311827956989</v>
      </c>
      <c r="L14" s="322"/>
      <c r="M14" s="322"/>
      <c r="N14" s="322"/>
      <c r="O14" s="322"/>
    </row>
    <row r="15" spans="2:15" ht="15.75" x14ac:dyDescent="0.25">
      <c r="B15" s="65" t="s">
        <v>314</v>
      </c>
      <c r="C15" s="66" t="s">
        <v>685</v>
      </c>
      <c r="D15" s="223">
        <v>0</v>
      </c>
      <c r="E15" s="73">
        <f t="shared" si="0"/>
        <v>0</v>
      </c>
      <c r="F15" s="223">
        <v>0</v>
      </c>
      <c r="G15" s="73">
        <f t="shared" si="1"/>
        <v>0</v>
      </c>
      <c r="H15" s="212" t="s">
        <v>106</v>
      </c>
      <c r="L15" s="322"/>
      <c r="M15" s="322"/>
      <c r="N15" s="322"/>
      <c r="O15" s="322"/>
    </row>
    <row r="16" spans="2:15" ht="15.75" x14ac:dyDescent="0.25">
      <c r="B16" s="65" t="s">
        <v>315</v>
      </c>
      <c r="C16" s="66" t="s">
        <v>686</v>
      </c>
      <c r="D16" s="223">
        <f>D17+D18</f>
        <v>76012</v>
      </c>
      <c r="E16" s="73">
        <f t="shared" si="0"/>
        <v>17.392458356214537</v>
      </c>
      <c r="F16" s="223">
        <f>F17+F18</f>
        <v>87080</v>
      </c>
      <c r="G16" s="73">
        <f t="shared" si="1"/>
        <v>16.576752190118672</v>
      </c>
      <c r="H16" s="212">
        <f t="shared" si="2"/>
        <v>114.56085881176656</v>
      </c>
      <c r="L16" s="322"/>
      <c r="M16" s="322"/>
      <c r="N16" s="322"/>
      <c r="O16" s="322"/>
    </row>
    <row r="17" spans="2:15" ht="15.75" x14ac:dyDescent="0.25">
      <c r="B17" s="65" t="s">
        <v>687</v>
      </c>
      <c r="C17" s="66" t="s">
        <v>688</v>
      </c>
      <c r="D17" s="223">
        <v>1222</v>
      </c>
      <c r="E17" s="73">
        <f t="shared" si="0"/>
        <v>0.27960827384221126</v>
      </c>
      <c r="F17" s="223">
        <v>1278</v>
      </c>
      <c r="G17" s="73">
        <f t="shared" si="1"/>
        <v>0.24328306498589414</v>
      </c>
      <c r="H17" s="212">
        <f t="shared" si="2"/>
        <v>104.58265139116203</v>
      </c>
      <c r="L17" s="322"/>
      <c r="M17" s="322"/>
      <c r="N17" s="322"/>
      <c r="O17" s="322"/>
    </row>
    <row r="18" spans="2:15" ht="31.5" x14ac:dyDescent="0.25">
      <c r="B18" s="65" t="s">
        <v>689</v>
      </c>
      <c r="C18" s="66" t="s">
        <v>690</v>
      </c>
      <c r="D18" s="223">
        <v>74790</v>
      </c>
      <c r="E18" s="73">
        <f t="shared" si="0"/>
        <v>17.112850082372326</v>
      </c>
      <c r="F18" s="223">
        <v>85802</v>
      </c>
      <c r="G18" s="73">
        <f t="shared" si="1"/>
        <v>16.333469125132776</v>
      </c>
      <c r="H18" s="212">
        <f t="shared" si="2"/>
        <v>114.72389356865891</v>
      </c>
      <c r="L18" s="322"/>
      <c r="M18" s="322"/>
      <c r="N18" s="322"/>
      <c r="O18" s="322"/>
    </row>
    <row r="19" spans="2:15" ht="15.75" x14ac:dyDescent="0.25">
      <c r="B19" s="65" t="s">
        <v>316</v>
      </c>
      <c r="C19" s="66" t="s">
        <v>404</v>
      </c>
      <c r="D19" s="223">
        <v>408</v>
      </c>
      <c r="E19" s="73">
        <f t="shared" si="0"/>
        <v>9.3355299286106544E-2</v>
      </c>
      <c r="F19" s="223">
        <v>466</v>
      </c>
      <c r="G19" s="73">
        <f t="shared" si="1"/>
        <v>8.8708848422086595E-2</v>
      </c>
      <c r="H19" s="212">
        <f t="shared" si="2"/>
        <v>114.21568627450981</v>
      </c>
      <c r="L19" s="322"/>
      <c r="M19" s="322"/>
      <c r="N19" s="322"/>
      <c r="O19" s="322"/>
    </row>
    <row r="20" spans="2:15" ht="15.75" x14ac:dyDescent="0.25">
      <c r="B20" s="65" t="s">
        <v>317</v>
      </c>
      <c r="C20" s="66" t="s">
        <v>35</v>
      </c>
      <c r="D20" s="223">
        <v>7519</v>
      </c>
      <c r="E20" s="73">
        <f t="shared" si="0"/>
        <v>1.7204374885593998</v>
      </c>
      <c r="F20" s="223">
        <v>15262</v>
      </c>
      <c r="G20" s="73">
        <f t="shared" si="1"/>
        <v>2.9053099669911706</v>
      </c>
      <c r="H20" s="212">
        <f t="shared" si="2"/>
        <v>202.97911956377177</v>
      </c>
      <c r="L20" s="322"/>
      <c r="M20" s="322"/>
      <c r="N20" s="322"/>
      <c r="O20" s="322"/>
    </row>
    <row r="21" spans="2:15" ht="15.75" customHeight="1" x14ac:dyDescent="0.25">
      <c r="B21" s="363" t="s">
        <v>197</v>
      </c>
      <c r="C21" s="363"/>
      <c r="D21" s="234">
        <f>D9+D8+D10+D15+D16+D19+D20</f>
        <v>437040</v>
      </c>
      <c r="E21" s="218">
        <f>E9+E8+E10+E15+E16+E19+E20</f>
        <v>100</v>
      </c>
      <c r="F21" s="234">
        <f>F9+F8+F10+F15+F16+F19+F20</f>
        <v>525314</v>
      </c>
      <c r="G21" s="218">
        <f>G9+G8+G10+G15+G16+G19+G20</f>
        <v>99.999999999999986</v>
      </c>
      <c r="H21" s="213">
        <f t="shared" si="2"/>
        <v>120.19815119897493</v>
      </c>
      <c r="L21" s="314"/>
      <c r="M21" s="314"/>
      <c r="N21" s="314"/>
      <c r="O21" s="314"/>
    </row>
    <row r="22" spans="2:15" ht="15.75" x14ac:dyDescent="0.25">
      <c r="B22" s="161"/>
      <c r="C22" s="161" t="s">
        <v>198</v>
      </c>
      <c r="D22" s="259"/>
      <c r="E22" s="255"/>
      <c r="F22" s="259"/>
      <c r="G22" s="255"/>
      <c r="H22" s="212"/>
      <c r="L22" s="316"/>
      <c r="M22" s="316"/>
      <c r="N22" s="316"/>
      <c r="O22" s="316"/>
    </row>
    <row r="23" spans="2:15" ht="15.75" x14ac:dyDescent="0.25">
      <c r="B23" s="65" t="s">
        <v>318</v>
      </c>
      <c r="C23" s="66" t="s">
        <v>39</v>
      </c>
      <c r="D23" s="223">
        <v>390310</v>
      </c>
      <c r="E23" s="215">
        <f>D23/D$26%</f>
        <v>89.307614863628046</v>
      </c>
      <c r="F23" s="223">
        <v>462941</v>
      </c>
      <c r="G23" s="215">
        <f>F23/F$26%</f>
        <v>88.126530037272943</v>
      </c>
      <c r="H23" s="212">
        <f>F23/D23%</f>
        <v>118.60854192821091</v>
      </c>
      <c r="L23" s="322"/>
      <c r="M23" s="322"/>
      <c r="N23" s="322"/>
      <c r="O23" s="322"/>
    </row>
    <row r="24" spans="2:15" ht="15.75" x14ac:dyDescent="0.25">
      <c r="B24" s="65" t="s">
        <v>319</v>
      </c>
      <c r="C24" s="66" t="s">
        <v>40</v>
      </c>
      <c r="D24" s="223">
        <v>10158</v>
      </c>
      <c r="E24" s="215">
        <f t="shared" ref="E24:E25" si="3">D24/D$26%</f>
        <v>2.3242723778143879</v>
      </c>
      <c r="F24" s="223">
        <v>18430</v>
      </c>
      <c r="G24" s="215">
        <f t="shared" ref="G24:G26" si="4">F24/F$26%</f>
        <v>3.5083778463928237</v>
      </c>
      <c r="H24" s="212">
        <f t="shared" ref="H24:H27" si="5">F24/D24%</f>
        <v>181.43335302224847</v>
      </c>
      <c r="L24" s="322"/>
      <c r="M24" s="322"/>
      <c r="N24" s="322"/>
      <c r="O24" s="322"/>
    </row>
    <row r="25" spans="2:15" ht="15.75" x14ac:dyDescent="0.25">
      <c r="B25" s="65" t="s">
        <v>320</v>
      </c>
      <c r="C25" s="66" t="s">
        <v>42</v>
      </c>
      <c r="D25" s="223">
        <v>36572</v>
      </c>
      <c r="E25" s="215">
        <f t="shared" si="3"/>
        <v>8.3681127585575705</v>
      </c>
      <c r="F25" s="223">
        <v>43943</v>
      </c>
      <c r="G25" s="215">
        <f t="shared" si="4"/>
        <v>8.36509211633423</v>
      </c>
      <c r="H25" s="212">
        <f t="shared" si="5"/>
        <v>120.15476320682488</v>
      </c>
      <c r="L25" s="322"/>
      <c r="M25" s="322"/>
      <c r="N25" s="322"/>
      <c r="O25" s="322"/>
    </row>
    <row r="26" spans="2:15" ht="15.75" x14ac:dyDescent="0.25">
      <c r="B26" s="251"/>
      <c r="C26" s="63" t="s">
        <v>691</v>
      </c>
      <c r="D26" s="234">
        <f>SUM(D23:D25)</f>
        <v>437040</v>
      </c>
      <c r="E26" s="218">
        <f>SUM(E23:E25)</f>
        <v>100</v>
      </c>
      <c r="F26" s="234">
        <f>SUM(F23:F25)</f>
        <v>525314</v>
      </c>
      <c r="G26" s="218">
        <f t="shared" si="4"/>
        <v>100</v>
      </c>
      <c r="H26" s="213">
        <f t="shared" si="5"/>
        <v>120.19815119897493</v>
      </c>
      <c r="L26" s="322"/>
      <c r="M26" s="322"/>
      <c r="N26" s="322"/>
      <c r="O26" s="322"/>
    </row>
    <row r="27" spans="2:15" ht="15.75" x14ac:dyDescent="0.25">
      <c r="B27" s="66" t="s">
        <v>321</v>
      </c>
      <c r="C27" s="66" t="s">
        <v>407</v>
      </c>
      <c r="D27" s="223">
        <v>60984</v>
      </c>
      <c r="E27" s="323"/>
      <c r="F27" s="223">
        <v>133645</v>
      </c>
      <c r="G27" s="323"/>
      <c r="H27" s="212">
        <f t="shared" si="5"/>
        <v>219.14764528400892</v>
      </c>
      <c r="L27" s="314"/>
      <c r="M27" s="314"/>
      <c r="N27" s="314"/>
      <c r="O27" s="314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>
      <selection activeCell="G25" sqref="G25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41"/>
      <c r="C3" s="90"/>
      <c r="D3" s="90"/>
      <c r="E3" s="90"/>
      <c r="F3" s="90"/>
      <c r="G3" s="402" t="s">
        <v>339</v>
      </c>
      <c r="H3" s="402"/>
    </row>
    <row r="4" spans="2:10" ht="24.95" customHeight="1" thickTop="1" x14ac:dyDescent="0.25">
      <c r="B4" s="385" t="s">
        <v>770</v>
      </c>
      <c r="C4" s="385"/>
      <c r="D4" s="385"/>
      <c r="E4" s="385"/>
      <c r="F4" s="385"/>
      <c r="G4" s="385"/>
      <c r="H4" s="385"/>
    </row>
    <row r="5" spans="2:10" ht="31.5" x14ac:dyDescent="0.25">
      <c r="B5" s="63" t="s">
        <v>127</v>
      </c>
      <c r="C5" s="63" t="s">
        <v>82</v>
      </c>
      <c r="D5" s="63" t="s">
        <v>252</v>
      </c>
      <c r="E5" s="63" t="s">
        <v>253</v>
      </c>
      <c r="F5" s="63" t="s">
        <v>254</v>
      </c>
      <c r="G5" s="63" t="s">
        <v>255</v>
      </c>
      <c r="H5" s="63" t="s">
        <v>26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61" t="s">
        <v>311</v>
      </c>
      <c r="C7" s="64" t="s">
        <v>251</v>
      </c>
      <c r="D7" s="161"/>
      <c r="E7" s="161"/>
      <c r="F7" s="161"/>
      <c r="G7" s="161"/>
      <c r="H7" s="161"/>
    </row>
    <row r="8" spans="2:10" ht="15.75" x14ac:dyDescent="0.25">
      <c r="B8" s="65" t="s">
        <v>84</v>
      </c>
      <c r="C8" s="66" t="s">
        <v>265</v>
      </c>
      <c r="D8" s="223">
        <v>65356</v>
      </c>
      <c r="E8" s="223">
        <v>142158</v>
      </c>
      <c r="F8" s="223">
        <v>1709</v>
      </c>
      <c r="G8" s="223">
        <f>D8+E8+F8</f>
        <v>209223</v>
      </c>
      <c r="H8" s="215">
        <f>G8/G13*100</f>
        <v>50.199263409191786</v>
      </c>
      <c r="J8" s="15"/>
    </row>
    <row r="9" spans="2:10" ht="32.25" customHeight="1" x14ac:dyDescent="0.25">
      <c r="B9" s="65" t="s">
        <v>115</v>
      </c>
      <c r="C9" s="96" t="s">
        <v>394</v>
      </c>
      <c r="D9" s="223">
        <v>51114</v>
      </c>
      <c r="E9" s="223">
        <v>107826</v>
      </c>
      <c r="F9" s="223">
        <v>1064</v>
      </c>
      <c r="G9" s="223">
        <f>D9+E9+F9</f>
        <v>160004</v>
      </c>
      <c r="H9" s="215">
        <f>G9/G13*100</f>
        <v>38.39005722374845</v>
      </c>
      <c r="J9" s="15"/>
    </row>
    <row r="10" spans="2:10" ht="15.75" x14ac:dyDescent="0.25">
      <c r="B10" s="65" t="s">
        <v>342</v>
      </c>
      <c r="C10" s="66" t="s">
        <v>393</v>
      </c>
      <c r="D10" s="223">
        <v>17352</v>
      </c>
      <c r="E10" s="223">
        <v>28953</v>
      </c>
      <c r="F10" s="223">
        <v>757</v>
      </c>
      <c r="G10" s="223">
        <f>D10+E10+F10</f>
        <v>47062</v>
      </c>
      <c r="H10" s="215">
        <f>G10/G13*100</f>
        <v>11.291673164821191</v>
      </c>
      <c r="J10" s="15"/>
    </row>
    <row r="11" spans="2:10" ht="15.75" x14ac:dyDescent="0.25">
      <c r="B11" s="65" t="s">
        <v>343</v>
      </c>
      <c r="C11" s="66" t="s">
        <v>266</v>
      </c>
      <c r="D11" s="223">
        <v>75</v>
      </c>
      <c r="E11" s="223">
        <v>299</v>
      </c>
      <c r="F11" s="223">
        <v>3</v>
      </c>
      <c r="G11" s="223">
        <f>D11+E11+F11</f>
        <v>377</v>
      </c>
      <c r="H11" s="215">
        <f>G11/G13*100</f>
        <v>9.0454310975682906E-2</v>
      </c>
    </row>
    <row r="12" spans="2:10" ht="15.75" x14ac:dyDescent="0.25">
      <c r="B12" s="65" t="s">
        <v>344</v>
      </c>
      <c r="C12" s="66" t="s">
        <v>71</v>
      </c>
      <c r="D12" s="223">
        <v>39</v>
      </c>
      <c r="E12" s="223">
        <v>80</v>
      </c>
      <c r="F12" s="223">
        <v>0</v>
      </c>
      <c r="G12" s="223">
        <f>D12+E12+F12</f>
        <v>119</v>
      </c>
      <c r="H12" s="215">
        <f>G12/G13*100</f>
        <v>2.8551891262881341E-2</v>
      </c>
    </row>
    <row r="13" spans="2:10" ht="15.75" x14ac:dyDescent="0.25">
      <c r="B13" s="363" t="s">
        <v>18</v>
      </c>
      <c r="C13" s="363"/>
      <c r="D13" s="234">
        <f>SUM(D8:D12)</f>
        <v>133936</v>
      </c>
      <c r="E13" s="234">
        <f>SUM(E8:E12)</f>
        <v>279316</v>
      </c>
      <c r="F13" s="234">
        <f>SUM(F8:F12)</f>
        <v>3533</v>
      </c>
      <c r="G13" s="234">
        <f>SUM(G8:G12)</f>
        <v>416785</v>
      </c>
      <c r="H13" s="218">
        <f>SUM(H8:H12)</f>
        <v>99.999999999999986</v>
      </c>
      <c r="J13" s="15"/>
    </row>
    <row r="14" spans="2:10" ht="15.75" x14ac:dyDescent="0.25">
      <c r="B14" s="161" t="s">
        <v>312</v>
      </c>
      <c r="C14" s="64" t="s">
        <v>341</v>
      </c>
      <c r="D14" s="259"/>
      <c r="E14" s="259"/>
      <c r="F14" s="259"/>
      <c r="G14" s="259"/>
      <c r="H14" s="161"/>
    </row>
    <row r="15" spans="2:10" ht="15.75" x14ac:dyDescent="0.25">
      <c r="B15" s="65" t="s">
        <v>345</v>
      </c>
      <c r="C15" s="66" t="s">
        <v>149</v>
      </c>
      <c r="D15" s="223">
        <v>122292</v>
      </c>
      <c r="E15" s="223">
        <v>255086</v>
      </c>
      <c r="F15" s="223">
        <v>3343</v>
      </c>
      <c r="G15" s="223">
        <f>D15+E15+F15</f>
        <v>380721</v>
      </c>
      <c r="H15" s="215">
        <f>G15/G19*100</f>
        <v>91.347097424331494</v>
      </c>
      <c r="J15" s="15"/>
    </row>
    <row r="16" spans="2:10" ht="15.75" x14ac:dyDescent="0.25">
      <c r="B16" s="65" t="s">
        <v>346</v>
      </c>
      <c r="C16" s="66" t="s">
        <v>256</v>
      </c>
      <c r="D16" s="223">
        <v>4676</v>
      </c>
      <c r="E16" s="223">
        <v>8867</v>
      </c>
      <c r="F16" s="223">
        <v>76</v>
      </c>
      <c r="G16" s="223">
        <f>D16+E16+F16</f>
        <v>13619</v>
      </c>
      <c r="H16" s="215">
        <f>G16/G19*100</f>
        <v>3.2676319925141257</v>
      </c>
      <c r="J16" s="15"/>
    </row>
    <row r="17" spans="2:10" ht="15.75" x14ac:dyDescent="0.25">
      <c r="B17" s="65" t="s">
        <v>347</v>
      </c>
      <c r="C17" s="66" t="s">
        <v>257</v>
      </c>
      <c r="D17" s="223">
        <v>6177</v>
      </c>
      <c r="E17" s="223">
        <v>14204</v>
      </c>
      <c r="F17" s="223">
        <v>109</v>
      </c>
      <c r="G17" s="223">
        <f>D17+E17+F17</f>
        <v>20490</v>
      </c>
      <c r="H17" s="215">
        <f>G17/G19*100</f>
        <v>4.9162037981213338</v>
      </c>
      <c r="J17" s="15"/>
    </row>
    <row r="18" spans="2:10" ht="15.75" x14ac:dyDescent="0.25">
      <c r="B18" s="65" t="s">
        <v>348</v>
      </c>
      <c r="C18" s="66" t="s">
        <v>258</v>
      </c>
      <c r="D18" s="223">
        <v>791</v>
      </c>
      <c r="E18" s="223">
        <v>1159</v>
      </c>
      <c r="F18" s="223">
        <v>5</v>
      </c>
      <c r="G18" s="223">
        <f>D18+E18+F18</f>
        <v>1955</v>
      </c>
      <c r="H18" s="215">
        <f>G18/G19*100</f>
        <v>0.46906678503305066</v>
      </c>
      <c r="J18" s="15"/>
    </row>
    <row r="19" spans="2:10" ht="15.75" x14ac:dyDescent="0.25">
      <c r="B19" s="363" t="s">
        <v>18</v>
      </c>
      <c r="C19" s="363"/>
      <c r="D19" s="234">
        <f>SUM(D15:D18)</f>
        <v>133936</v>
      </c>
      <c r="E19" s="234">
        <f>SUM(E15:E18)</f>
        <v>279316</v>
      </c>
      <c r="F19" s="234">
        <f>SUM(F15:F18)</f>
        <v>3533</v>
      </c>
      <c r="G19" s="234">
        <f>SUM(G15:G18)</f>
        <v>416785</v>
      </c>
      <c r="H19" s="218">
        <f>SUM(H15:H18)</f>
        <v>100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K25" sqref="K2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35"/>
      <c r="C3" s="273"/>
      <c r="D3" s="235"/>
      <c r="E3" s="235"/>
      <c r="F3" s="274"/>
      <c r="G3" s="235"/>
      <c r="H3" s="235"/>
      <c r="I3" s="235"/>
      <c r="J3" s="235"/>
      <c r="K3" s="235"/>
      <c r="L3" s="235"/>
      <c r="M3" s="198" t="s">
        <v>339</v>
      </c>
    </row>
    <row r="4" spans="2:13" ht="24.95" customHeight="1" thickTop="1" x14ac:dyDescent="0.25">
      <c r="B4" s="385" t="s">
        <v>753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</row>
    <row r="5" spans="2:13" ht="15.75" x14ac:dyDescent="0.25">
      <c r="B5" s="403" t="s">
        <v>127</v>
      </c>
      <c r="C5" s="261"/>
      <c r="D5" s="403" t="s">
        <v>349</v>
      </c>
      <c r="E5" s="403" t="s">
        <v>350</v>
      </c>
      <c r="F5" s="403" t="s">
        <v>351</v>
      </c>
      <c r="G5" s="403" t="s">
        <v>352</v>
      </c>
      <c r="H5" s="403" t="s">
        <v>353</v>
      </c>
      <c r="I5" s="403" t="s">
        <v>354</v>
      </c>
      <c r="J5" s="403" t="s">
        <v>355</v>
      </c>
      <c r="K5" s="403"/>
      <c r="L5" s="403"/>
      <c r="M5" s="403"/>
    </row>
    <row r="6" spans="2:13" ht="63" x14ac:dyDescent="0.25">
      <c r="B6" s="403"/>
      <c r="C6" s="261" t="s">
        <v>356</v>
      </c>
      <c r="D6" s="403"/>
      <c r="E6" s="403"/>
      <c r="F6" s="403"/>
      <c r="G6" s="403"/>
      <c r="H6" s="403"/>
      <c r="I6" s="403"/>
      <c r="J6" s="261" t="s">
        <v>357</v>
      </c>
      <c r="K6" s="261" t="s">
        <v>359</v>
      </c>
      <c r="L6" s="261" t="s">
        <v>395</v>
      </c>
      <c r="M6" s="261" t="s">
        <v>358</v>
      </c>
    </row>
    <row r="7" spans="2:13" x14ac:dyDescent="0.25">
      <c r="B7" s="264">
        <v>1</v>
      </c>
      <c r="C7" s="263">
        <v>2</v>
      </c>
      <c r="D7" s="264">
        <v>3</v>
      </c>
      <c r="E7" s="264">
        <v>4</v>
      </c>
      <c r="F7" s="264">
        <v>5</v>
      </c>
      <c r="G7" s="264">
        <v>6</v>
      </c>
      <c r="H7" s="264">
        <v>7</v>
      </c>
      <c r="I7" s="264">
        <v>8</v>
      </c>
      <c r="J7" s="264" t="s">
        <v>568</v>
      </c>
      <c r="K7" s="264" t="s">
        <v>567</v>
      </c>
      <c r="L7" s="264">
        <v>11</v>
      </c>
      <c r="M7" s="264" t="s">
        <v>396</v>
      </c>
    </row>
    <row r="8" spans="2:13" ht="15.75" x14ac:dyDescent="0.25">
      <c r="B8" s="272" t="s">
        <v>311</v>
      </c>
      <c r="C8" s="265" t="s">
        <v>261</v>
      </c>
      <c r="D8" s="294">
        <v>5.0000000000000001E-3</v>
      </c>
      <c r="E8" s="294">
        <v>5.0000000000000001E-3</v>
      </c>
      <c r="F8" s="266">
        <v>412977</v>
      </c>
      <c r="G8" s="266">
        <v>438</v>
      </c>
      <c r="H8" s="266">
        <v>65568</v>
      </c>
      <c r="I8" s="266">
        <v>192</v>
      </c>
      <c r="J8" s="266">
        <f>H8*D8</f>
        <v>327.84000000000003</v>
      </c>
      <c r="K8" s="266">
        <f>I8*E8</f>
        <v>0.96</v>
      </c>
      <c r="L8" s="266">
        <v>3799</v>
      </c>
      <c r="M8" s="266">
        <f>J8+K8+L8</f>
        <v>4127.8</v>
      </c>
    </row>
    <row r="9" spans="2:13" ht="15.75" x14ac:dyDescent="0.25">
      <c r="B9" s="272" t="s">
        <v>312</v>
      </c>
      <c r="C9" s="265" t="s">
        <v>262</v>
      </c>
      <c r="D9" s="271">
        <v>0.1</v>
      </c>
      <c r="E9" s="271">
        <v>0.1</v>
      </c>
      <c r="F9" s="266">
        <v>1785</v>
      </c>
      <c r="G9" s="266">
        <v>0</v>
      </c>
      <c r="H9" s="266">
        <v>299</v>
      </c>
      <c r="I9" s="266">
        <v>0</v>
      </c>
      <c r="J9" s="266">
        <f t="shared" ref="J9:J12" si="0">H9*D9</f>
        <v>29.900000000000002</v>
      </c>
      <c r="K9" s="266">
        <f t="shared" ref="K9:K12" si="1">I9*E9</f>
        <v>0</v>
      </c>
      <c r="L9" s="266">
        <v>131</v>
      </c>
      <c r="M9" s="266">
        <f t="shared" ref="M9:M12" si="2">J9+K9+L9</f>
        <v>160.9</v>
      </c>
    </row>
    <row r="10" spans="2:13" ht="15.75" x14ac:dyDescent="0.25">
      <c r="B10" s="272" t="s">
        <v>313</v>
      </c>
      <c r="C10" s="265" t="s">
        <v>263</v>
      </c>
      <c r="D10" s="271">
        <v>0.5</v>
      </c>
      <c r="E10" s="271">
        <v>0.5</v>
      </c>
      <c r="F10" s="266">
        <v>685</v>
      </c>
      <c r="G10" s="266">
        <v>0</v>
      </c>
      <c r="H10" s="266">
        <v>420</v>
      </c>
      <c r="I10" s="266">
        <v>0</v>
      </c>
      <c r="J10" s="266">
        <f t="shared" si="0"/>
        <v>210</v>
      </c>
      <c r="K10" s="266">
        <f t="shared" si="1"/>
        <v>0</v>
      </c>
      <c r="L10" s="266">
        <v>1</v>
      </c>
      <c r="M10" s="266">
        <f t="shared" si="2"/>
        <v>211</v>
      </c>
    </row>
    <row r="11" spans="2:13" ht="15.75" x14ac:dyDescent="0.25">
      <c r="B11" s="272" t="s">
        <v>314</v>
      </c>
      <c r="C11" s="265" t="s">
        <v>247</v>
      </c>
      <c r="D11" s="271">
        <v>1</v>
      </c>
      <c r="E11" s="271">
        <v>0.75</v>
      </c>
      <c r="F11" s="266">
        <v>900</v>
      </c>
      <c r="G11" s="266">
        <v>0</v>
      </c>
      <c r="H11" s="266">
        <v>900</v>
      </c>
      <c r="I11" s="266">
        <v>0</v>
      </c>
      <c r="J11" s="266">
        <f t="shared" si="0"/>
        <v>900</v>
      </c>
      <c r="K11" s="266">
        <f t="shared" si="1"/>
        <v>0</v>
      </c>
      <c r="L11" s="266">
        <v>0</v>
      </c>
      <c r="M11" s="266">
        <f t="shared" si="2"/>
        <v>900</v>
      </c>
    </row>
    <row r="12" spans="2:13" ht="15.75" x14ac:dyDescent="0.25">
      <c r="B12" s="272" t="s">
        <v>315</v>
      </c>
      <c r="C12" s="265" t="s">
        <v>264</v>
      </c>
      <c r="D12" s="271">
        <v>1</v>
      </c>
      <c r="E12" s="271">
        <v>1</v>
      </c>
      <c r="F12" s="266">
        <v>0</v>
      </c>
      <c r="G12" s="266">
        <v>0</v>
      </c>
      <c r="H12" s="266">
        <v>0</v>
      </c>
      <c r="I12" s="266">
        <v>0</v>
      </c>
      <c r="J12" s="266">
        <f t="shared" si="0"/>
        <v>0</v>
      </c>
      <c r="K12" s="266">
        <f t="shared" si="1"/>
        <v>0</v>
      </c>
      <c r="L12" s="266">
        <v>0</v>
      </c>
      <c r="M12" s="266">
        <f t="shared" si="2"/>
        <v>0</v>
      </c>
    </row>
    <row r="13" spans="2:13" ht="15.75" x14ac:dyDescent="0.25">
      <c r="B13" s="403" t="s">
        <v>18</v>
      </c>
      <c r="C13" s="403"/>
      <c r="D13" s="403"/>
      <c r="E13" s="403"/>
      <c r="F13" s="269">
        <f t="shared" ref="F13:K13" si="3">SUM(F8:F12)</f>
        <v>416347</v>
      </c>
      <c r="G13" s="269">
        <f t="shared" si="3"/>
        <v>438</v>
      </c>
      <c r="H13" s="269">
        <f t="shared" si="3"/>
        <v>67187</v>
      </c>
      <c r="I13" s="269">
        <f t="shared" si="3"/>
        <v>192</v>
      </c>
      <c r="J13" s="269">
        <f>SUM(J8:J12)</f>
        <v>1467.74</v>
      </c>
      <c r="K13" s="269">
        <f t="shared" si="3"/>
        <v>0.96</v>
      </c>
      <c r="L13" s="269">
        <f>SUM(L8:L12)</f>
        <v>3931</v>
      </c>
      <c r="M13" s="269">
        <f>J13+K13+L13</f>
        <v>5399.7</v>
      </c>
    </row>
    <row r="16" spans="2:13" x14ac:dyDescent="0.25">
      <c r="F16" s="15"/>
      <c r="G16" s="15"/>
      <c r="H16" s="15"/>
      <c r="M16" s="15"/>
    </row>
    <row r="17" spans="6:13" x14ac:dyDescent="0.25">
      <c r="F17" s="343"/>
      <c r="G17" s="344"/>
      <c r="H17" s="343"/>
      <c r="I17" s="344"/>
      <c r="J17" s="344"/>
      <c r="K17" s="344"/>
      <c r="L17" s="343"/>
      <c r="M17" s="343"/>
    </row>
    <row r="18" spans="6:13" x14ac:dyDescent="0.25">
      <c r="F18" s="343"/>
      <c r="G18" s="345"/>
      <c r="H18" s="345"/>
      <c r="I18" s="345"/>
      <c r="J18" s="345"/>
      <c r="K18" s="345"/>
      <c r="L18" s="345"/>
      <c r="M18" s="345"/>
    </row>
    <row r="19" spans="6:13" x14ac:dyDescent="0.25">
      <c r="F19" s="344"/>
      <c r="G19" s="345"/>
      <c r="H19" s="345"/>
      <c r="I19" s="345"/>
      <c r="J19" s="345"/>
      <c r="K19" s="345"/>
      <c r="L19" s="345"/>
      <c r="M19" s="345"/>
    </row>
    <row r="20" spans="6:13" x14ac:dyDescent="0.25">
      <c r="F20" s="344"/>
      <c r="G20" s="345"/>
      <c r="H20" s="345"/>
      <c r="I20" s="345"/>
      <c r="J20" s="345"/>
      <c r="K20" s="345"/>
      <c r="L20" s="345"/>
      <c r="M20" s="345"/>
    </row>
    <row r="21" spans="6:13" x14ac:dyDescent="0.25">
      <c r="F21" s="344"/>
      <c r="G21" s="345"/>
      <c r="H21" s="345"/>
      <c r="I21" s="345"/>
      <c r="J21" s="345"/>
      <c r="K21" s="345"/>
      <c r="L21" s="345"/>
      <c r="M21" s="345"/>
    </row>
    <row r="22" spans="6:13" x14ac:dyDescent="0.25">
      <c r="F22" s="343"/>
      <c r="G22" s="344"/>
      <c r="H22" s="343"/>
      <c r="I22" s="344"/>
      <c r="J22" s="344"/>
      <c r="K22" s="344"/>
      <c r="L22" s="343"/>
      <c r="M22" s="343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>
      <selection activeCell="I22" sqref="I22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95"/>
      <c r="C3" s="295"/>
      <c r="D3" s="295"/>
      <c r="E3" s="295"/>
      <c r="F3" s="295"/>
      <c r="G3" s="198" t="s">
        <v>339</v>
      </c>
    </row>
    <row r="4" spans="2:7" ht="24.95" customHeight="1" thickTop="1" x14ac:dyDescent="0.25">
      <c r="B4" s="372" t="s">
        <v>754</v>
      </c>
      <c r="C4" s="372"/>
      <c r="D4" s="372"/>
      <c r="E4" s="372"/>
      <c r="F4" s="372"/>
      <c r="G4" s="372"/>
    </row>
    <row r="5" spans="2:7" ht="15.75" x14ac:dyDescent="0.25">
      <c r="B5" s="377" t="s">
        <v>127</v>
      </c>
      <c r="C5" s="370" t="s">
        <v>140</v>
      </c>
      <c r="D5" s="370" t="s">
        <v>800</v>
      </c>
      <c r="E5" s="370"/>
      <c r="F5" s="370" t="s">
        <v>801</v>
      </c>
      <c r="G5" s="370"/>
    </row>
    <row r="6" spans="2:7" ht="31.5" x14ac:dyDescent="0.25">
      <c r="B6" s="377"/>
      <c r="C6" s="370"/>
      <c r="D6" s="97" t="s">
        <v>150</v>
      </c>
      <c r="E6" s="97" t="s">
        <v>569</v>
      </c>
      <c r="F6" s="97" t="s">
        <v>152</v>
      </c>
      <c r="G6" s="97" t="s">
        <v>570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82" t="s">
        <v>311</v>
      </c>
      <c r="C8" s="112" t="s">
        <v>156</v>
      </c>
      <c r="D8" s="102">
        <v>9341</v>
      </c>
      <c r="E8" s="114">
        <v>3</v>
      </c>
      <c r="F8" s="102">
        <v>7537</v>
      </c>
      <c r="G8" s="114">
        <v>3</v>
      </c>
    </row>
    <row r="9" spans="2:7" ht="15.75" x14ac:dyDescent="0.25">
      <c r="B9" s="182" t="s">
        <v>312</v>
      </c>
      <c r="C9" s="112" t="s">
        <v>155</v>
      </c>
      <c r="D9" s="102">
        <v>461</v>
      </c>
      <c r="E9" s="114">
        <v>1</v>
      </c>
      <c r="F9" s="102">
        <v>995</v>
      </c>
      <c r="G9" s="114">
        <v>1</v>
      </c>
    </row>
    <row r="10" spans="2:7" ht="15.75" x14ac:dyDescent="0.25">
      <c r="B10" s="370" t="s">
        <v>18</v>
      </c>
      <c r="C10" s="370"/>
      <c r="D10" s="105">
        <f>D8-D9</f>
        <v>8880</v>
      </c>
      <c r="E10" s="97">
        <f>E8+E9</f>
        <v>4</v>
      </c>
      <c r="F10" s="105">
        <f>F8-F9</f>
        <v>6542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H15" sqref="H15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35"/>
      <c r="C3" s="235"/>
      <c r="D3" s="235"/>
      <c r="E3" s="235"/>
      <c r="F3" s="235"/>
      <c r="G3" s="235"/>
      <c r="H3" s="198" t="s">
        <v>340</v>
      </c>
      <c r="K3" s="32"/>
    </row>
    <row r="4" spans="2:11" ht="24.95" customHeight="1" thickTop="1" x14ac:dyDescent="0.25">
      <c r="B4" s="385" t="s">
        <v>755</v>
      </c>
      <c r="C4" s="385"/>
      <c r="D4" s="385"/>
      <c r="E4" s="385"/>
      <c r="F4" s="385"/>
      <c r="G4" s="385"/>
      <c r="H4" s="385"/>
    </row>
    <row r="5" spans="2:11" x14ac:dyDescent="0.25">
      <c r="B5" s="403" t="s">
        <v>127</v>
      </c>
      <c r="C5" s="403" t="s">
        <v>158</v>
      </c>
      <c r="D5" s="404" t="s">
        <v>800</v>
      </c>
      <c r="E5" s="404"/>
      <c r="F5" s="404" t="s">
        <v>801</v>
      </c>
      <c r="G5" s="404"/>
      <c r="H5" s="262" t="s">
        <v>1</v>
      </c>
    </row>
    <row r="6" spans="2:11" x14ac:dyDescent="0.25">
      <c r="B6" s="403"/>
      <c r="C6" s="403"/>
      <c r="D6" s="262" t="s">
        <v>2</v>
      </c>
      <c r="E6" s="261" t="s">
        <v>26</v>
      </c>
      <c r="F6" s="262" t="s">
        <v>2</v>
      </c>
      <c r="G6" s="261" t="s">
        <v>26</v>
      </c>
      <c r="H6" s="262" t="s">
        <v>410</v>
      </c>
    </row>
    <row r="7" spans="2:11" x14ac:dyDescent="0.25">
      <c r="B7" s="263">
        <v>1</v>
      </c>
      <c r="C7" s="264">
        <v>2</v>
      </c>
      <c r="D7" s="264">
        <v>3</v>
      </c>
      <c r="E7" s="264">
        <v>4</v>
      </c>
      <c r="F7" s="264">
        <v>5</v>
      </c>
      <c r="G7" s="264">
        <v>6</v>
      </c>
      <c r="H7" s="264">
        <v>7</v>
      </c>
    </row>
    <row r="8" spans="2:11" x14ac:dyDescent="0.25">
      <c r="B8" s="277" t="s">
        <v>311</v>
      </c>
      <c r="C8" s="275" t="s">
        <v>360</v>
      </c>
      <c r="D8" s="276"/>
      <c r="E8" s="260"/>
      <c r="F8" s="260"/>
      <c r="G8" s="260"/>
      <c r="H8" s="278"/>
    </row>
    <row r="9" spans="2:11" x14ac:dyDescent="0.25">
      <c r="B9" s="279" t="s">
        <v>84</v>
      </c>
      <c r="C9" s="260" t="s">
        <v>267</v>
      </c>
      <c r="D9" s="266">
        <v>136</v>
      </c>
      <c r="E9" s="267">
        <f>D9/D19*100</f>
        <v>0.29523499403017472</v>
      </c>
      <c r="F9" s="266">
        <v>87</v>
      </c>
      <c r="G9" s="267">
        <f>F9/F19*100</f>
        <v>0.14020724887592464</v>
      </c>
      <c r="H9" s="268">
        <f>F9/D9*100</f>
        <v>63.970588235294116</v>
      </c>
      <c r="J9" s="49"/>
      <c r="K9" s="49"/>
    </row>
    <row r="10" spans="2:11" x14ac:dyDescent="0.25">
      <c r="B10" s="279" t="s">
        <v>115</v>
      </c>
      <c r="C10" s="260" t="s">
        <v>268</v>
      </c>
      <c r="D10" s="266">
        <v>13631</v>
      </c>
      <c r="E10" s="267">
        <f>D10/D19*100</f>
        <v>29.590795614892002</v>
      </c>
      <c r="F10" s="266">
        <v>25055</v>
      </c>
      <c r="G10" s="267">
        <f>F10/F19*100</f>
        <v>40.378076098693008</v>
      </c>
      <c r="H10" s="268">
        <f>F10/D10*100</f>
        <v>183.80896485951141</v>
      </c>
      <c r="J10" s="49"/>
      <c r="K10" s="49"/>
    </row>
    <row r="11" spans="2:11" x14ac:dyDescent="0.25">
      <c r="B11" s="279" t="s">
        <v>342</v>
      </c>
      <c r="C11" s="260" t="s">
        <v>269</v>
      </c>
      <c r="D11" s="266">
        <v>2300</v>
      </c>
      <c r="E11" s="267">
        <f>D11/D19*100</f>
        <v>4.9929447519808967</v>
      </c>
      <c r="F11" s="266">
        <v>3313</v>
      </c>
      <c r="G11" s="267">
        <f>F11/F19*100</f>
        <v>5.3391565002981416</v>
      </c>
      <c r="H11" s="268">
        <f>F11/D11*100</f>
        <v>144.04347826086956</v>
      </c>
      <c r="J11" s="49"/>
      <c r="K11" s="49"/>
    </row>
    <row r="12" spans="2:11" x14ac:dyDescent="0.25">
      <c r="B12" s="404" t="s">
        <v>470</v>
      </c>
      <c r="C12" s="404"/>
      <c r="D12" s="269">
        <f>SUM(D9:D11)</f>
        <v>16067</v>
      </c>
      <c r="E12" s="280">
        <f>D12/D19*100</f>
        <v>34.87897536090307</v>
      </c>
      <c r="F12" s="269">
        <f>SUM(F9:F11)</f>
        <v>28455</v>
      </c>
      <c r="G12" s="280">
        <f>F12/F19*100</f>
        <v>45.857439847867077</v>
      </c>
      <c r="H12" s="270">
        <f>F12/D12*100</f>
        <v>177.10213481048112</v>
      </c>
      <c r="J12" s="49"/>
      <c r="K12" s="49"/>
    </row>
    <row r="13" spans="2:11" x14ac:dyDescent="0.25">
      <c r="B13" s="277" t="s">
        <v>312</v>
      </c>
      <c r="C13" s="275" t="s">
        <v>361</v>
      </c>
      <c r="D13" s="276"/>
      <c r="E13" s="267"/>
      <c r="F13" s="276"/>
      <c r="G13" s="267"/>
      <c r="H13" s="268"/>
      <c r="J13" s="49"/>
      <c r="K13" s="49"/>
    </row>
    <row r="14" spans="2:11" x14ac:dyDescent="0.25">
      <c r="B14" s="265" t="s">
        <v>345</v>
      </c>
      <c r="C14" s="260" t="s">
        <v>270</v>
      </c>
      <c r="D14" s="266">
        <v>23149</v>
      </c>
      <c r="E14" s="267">
        <f>D14/D19*100</f>
        <v>50.252903505915555</v>
      </c>
      <c r="F14" s="266">
        <v>25875</v>
      </c>
      <c r="G14" s="267">
        <f>F14/F19*100</f>
        <v>41.699569708787934</v>
      </c>
      <c r="H14" s="268">
        <f t="shared" ref="H14:H19" si="0">F14/D14*100</f>
        <v>111.77588664737137</v>
      </c>
      <c r="J14" s="49"/>
      <c r="K14" s="49"/>
    </row>
    <row r="15" spans="2:11" x14ac:dyDescent="0.25">
      <c r="B15" s="265" t="s">
        <v>346</v>
      </c>
      <c r="C15" s="260" t="s">
        <v>271</v>
      </c>
      <c r="D15" s="276">
        <v>1</v>
      </c>
      <c r="E15" s="267">
        <f>D15/D19*100</f>
        <v>2.1708455443395203E-3</v>
      </c>
      <c r="F15" s="276">
        <v>1</v>
      </c>
      <c r="G15" s="267">
        <f>F15/F19*100</f>
        <v>1.61157757328649E-3</v>
      </c>
      <c r="H15" s="268">
        <f t="shared" si="0"/>
        <v>100</v>
      </c>
      <c r="J15" s="49"/>
      <c r="K15" s="49"/>
    </row>
    <row r="16" spans="2:11" x14ac:dyDescent="0.25">
      <c r="B16" s="265" t="s">
        <v>347</v>
      </c>
      <c r="C16" s="260" t="s">
        <v>272</v>
      </c>
      <c r="D16" s="266">
        <v>6486</v>
      </c>
      <c r="E16" s="267">
        <f>D16/D19*100</f>
        <v>14.080104200586128</v>
      </c>
      <c r="F16" s="266">
        <v>7720</v>
      </c>
      <c r="G16" s="267">
        <f>F16/F19*100+0.1</f>
        <v>12.541378865771705</v>
      </c>
      <c r="H16" s="268">
        <f t="shared" si="0"/>
        <v>119.02559358618564</v>
      </c>
      <c r="J16" s="49"/>
      <c r="K16" s="49"/>
    </row>
    <row r="17" spans="2:11" x14ac:dyDescent="0.25">
      <c r="B17" s="404" t="s">
        <v>471</v>
      </c>
      <c r="C17" s="404"/>
      <c r="D17" s="269">
        <f>SUM(D14:D16)</f>
        <v>29636</v>
      </c>
      <c r="E17" s="280">
        <f>D17/D19*100</f>
        <v>64.335178552046017</v>
      </c>
      <c r="F17" s="269">
        <f>SUM(F14:F16)</f>
        <v>33596</v>
      </c>
      <c r="G17" s="280">
        <f>F17/F19*100</f>
        <v>54.142560152132923</v>
      </c>
      <c r="H17" s="270">
        <f t="shared" si="0"/>
        <v>113.36212714266433</v>
      </c>
      <c r="J17" s="49"/>
      <c r="K17" s="49"/>
    </row>
    <row r="18" spans="2:11" x14ac:dyDescent="0.25">
      <c r="B18" s="277" t="s">
        <v>313</v>
      </c>
      <c r="C18" s="275" t="s">
        <v>362</v>
      </c>
      <c r="D18" s="281">
        <v>362</v>
      </c>
      <c r="E18" s="282">
        <f>D18/D19*100</f>
        <v>0.78584608705090631</v>
      </c>
      <c r="F18" s="281">
        <v>0</v>
      </c>
      <c r="G18" s="282">
        <f>F18/F19*100</f>
        <v>0</v>
      </c>
      <c r="H18" s="268">
        <f t="shared" si="0"/>
        <v>0</v>
      </c>
      <c r="J18" s="49"/>
      <c r="K18" s="49"/>
    </row>
    <row r="19" spans="2:11" x14ac:dyDescent="0.25">
      <c r="B19" s="404" t="s">
        <v>363</v>
      </c>
      <c r="C19" s="404"/>
      <c r="D19" s="269">
        <f>D12+D17+D18</f>
        <v>46065</v>
      </c>
      <c r="E19" s="270">
        <f>E12+E17+E18</f>
        <v>100</v>
      </c>
      <c r="F19" s="269">
        <f>F12+F17+F18</f>
        <v>62051</v>
      </c>
      <c r="G19" s="270">
        <f>G12+G17+G18</f>
        <v>100</v>
      </c>
      <c r="H19" s="270">
        <f t="shared" si="0"/>
        <v>134.70313687181158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>
      <selection activeCell="G26" sqref="G26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80"/>
    </row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478</v>
      </c>
    </row>
    <row r="4" spans="2:14" ht="24.95" customHeight="1" thickTop="1" x14ac:dyDescent="0.25">
      <c r="B4" s="362" t="s">
        <v>597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2:14" x14ac:dyDescent="0.25">
      <c r="B5" s="363" t="s">
        <v>127</v>
      </c>
      <c r="C5" s="363" t="s">
        <v>0</v>
      </c>
      <c r="D5" s="363" t="s">
        <v>593</v>
      </c>
      <c r="E5" s="363"/>
      <c r="F5" s="363"/>
      <c r="G5" s="363" t="s">
        <v>664</v>
      </c>
      <c r="H5" s="363"/>
      <c r="I5" s="363"/>
      <c r="J5" s="363" t="s">
        <v>796</v>
      </c>
      <c r="K5" s="363"/>
      <c r="L5" s="363"/>
    </row>
    <row r="6" spans="2:14" ht="36.75" customHeight="1" x14ac:dyDescent="0.25">
      <c r="B6" s="363"/>
      <c r="C6" s="363"/>
      <c r="D6" s="63" t="s">
        <v>46</v>
      </c>
      <c r="E6" s="63" t="s">
        <v>476</v>
      </c>
      <c r="F6" s="63" t="s">
        <v>477</v>
      </c>
      <c r="G6" s="63" t="s">
        <v>46</v>
      </c>
      <c r="H6" s="63" t="s">
        <v>476</v>
      </c>
      <c r="I6" s="63" t="s">
        <v>477</v>
      </c>
      <c r="J6" s="63" t="s">
        <v>46</v>
      </c>
      <c r="K6" s="63" t="s">
        <v>476</v>
      </c>
      <c r="L6" s="63" t="s">
        <v>477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4" x14ac:dyDescent="0.25">
      <c r="B8" s="65" t="s">
        <v>311</v>
      </c>
      <c r="C8" s="66" t="s">
        <v>480</v>
      </c>
      <c r="D8" s="65">
        <v>1</v>
      </c>
      <c r="E8" s="65">
        <v>3.1</v>
      </c>
      <c r="F8" s="65">
        <v>4.0999999999999996</v>
      </c>
      <c r="G8" s="65">
        <v>1</v>
      </c>
      <c r="H8" s="71">
        <v>3.6976</v>
      </c>
      <c r="I8" s="71">
        <v>3.8536600000000001</v>
      </c>
      <c r="J8" s="65">
        <v>1</v>
      </c>
      <c r="K8" s="71">
        <v>3.5</v>
      </c>
      <c r="L8" s="71">
        <v>3.8</v>
      </c>
    </row>
    <row r="9" spans="2:14" ht="31.5" x14ac:dyDescent="0.25">
      <c r="B9" s="65" t="s">
        <v>312</v>
      </c>
      <c r="C9" s="96" t="s">
        <v>479</v>
      </c>
      <c r="D9" s="65">
        <v>3</v>
      </c>
      <c r="E9" s="65">
        <v>5.7</v>
      </c>
      <c r="F9" s="65">
        <v>6.8</v>
      </c>
      <c r="G9" s="65">
        <v>3</v>
      </c>
      <c r="H9" s="71">
        <v>13.13</v>
      </c>
      <c r="I9" s="71">
        <v>13.319000000000001</v>
      </c>
      <c r="J9" s="65">
        <v>3</v>
      </c>
      <c r="K9" s="71">
        <v>13.1</v>
      </c>
      <c r="L9" s="71">
        <v>13</v>
      </c>
    </row>
    <row r="10" spans="2:14" x14ac:dyDescent="0.25">
      <c r="B10" s="65" t="s">
        <v>313</v>
      </c>
      <c r="C10" s="66" t="s">
        <v>481</v>
      </c>
      <c r="D10" s="65">
        <v>10</v>
      </c>
      <c r="E10" s="65">
        <v>91.2</v>
      </c>
      <c r="F10" s="65">
        <v>89.1</v>
      </c>
      <c r="G10" s="65">
        <v>9</v>
      </c>
      <c r="H10" s="71">
        <v>83.18</v>
      </c>
      <c r="I10" s="71">
        <v>82.826999999999998</v>
      </c>
      <c r="J10" s="65">
        <v>9</v>
      </c>
      <c r="K10" s="71">
        <v>83.4</v>
      </c>
      <c r="L10" s="71">
        <v>83.2</v>
      </c>
    </row>
    <row r="11" spans="2:14" ht="21.75" customHeight="1" x14ac:dyDescent="0.25">
      <c r="B11" s="363" t="s">
        <v>18</v>
      </c>
      <c r="C11" s="363"/>
      <c r="D11" s="63">
        <f t="shared" ref="D11:K11" si="0">SUM(D8:D10)</f>
        <v>14</v>
      </c>
      <c r="E11" s="63">
        <f t="shared" si="0"/>
        <v>100</v>
      </c>
      <c r="F11" s="63">
        <f t="shared" si="0"/>
        <v>100</v>
      </c>
      <c r="G11" s="63">
        <f t="shared" si="0"/>
        <v>13</v>
      </c>
      <c r="H11" s="213">
        <f t="shared" si="0"/>
        <v>100.00760000000001</v>
      </c>
      <c r="I11" s="213">
        <f t="shared" si="0"/>
        <v>99.999660000000006</v>
      </c>
      <c r="J11" s="63">
        <f t="shared" si="0"/>
        <v>13</v>
      </c>
      <c r="K11" s="72">
        <f t="shared" si="0"/>
        <v>100</v>
      </c>
      <c r="L11" s="72">
        <f>SUM(L8:L10)</f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H26" sqref="H26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41"/>
      <c r="C3" s="141"/>
      <c r="D3" s="141"/>
      <c r="E3" s="141"/>
      <c r="F3" s="141"/>
      <c r="G3" s="141"/>
      <c r="H3" s="164" t="s">
        <v>340</v>
      </c>
      <c r="J3" s="33"/>
    </row>
    <row r="4" spans="2:12" ht="24.95" customHeight="1" thickTop="1" x14ac:dyDescent="0.25">
      <c r="B4" s="385" t="s">
        <v>756</v>
      </c>
      <c r="C4" s="385"/>
      <c r="D4" s="385"/>
      <c r="E4" s="385"/>
      <c r="F4" s="385"/>
      <c r="G4" s="385"/>
      <c r="H4" s="385"/>
    </row>
    <row r="5" spans="2:12" ht="15.75" x14ac:dyDescent="0.25">
      <c r="B5" s="363" t="s">
        <v>127</v>
      </c>
      <c r="C5" s="363" t="s">
        <v>165</v>
      </c>
      <c r="D5" s="368" t="s">
        <v>800</v>
      </c>
      <c r="E5" s="368"/>
      <c r="F5" s="368" t="s">
        <v>804</v>
      </c>
      <c r="G5" s="368"/>
      <c r="H5" s="252" t="s">
        <v>364</v>
      </c>
    </row>
    <row r="6" spans="2:12" ht="15.75" x14ac:dyDescent="0.25">
      <c r="B6" s="363"/>
      <c r="C6" s="363"/>
      <c r="D6" s="194" t="s">
        <v>2</v>
      </c>
      <c r="E6" s="63" t="s">
        <v>26</v>
      </c>
      <c r="F6" s="194" t="s">
        <v>2</v>
      </c>
      <c r="G6" s="63" t="s">
        <v>26</v>
      </c>
      <c r="H6" s="194" t="s">
        <v>410</v>
      </c>
    </row>
    <row r="7" spans="2:12" x14ac:dyDescent="0.2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12" ht="15.75" x14ac:dyDescent="0.25">
      <c r="B8" s="161" t="s">
        <v>311</v>
      </c>
      <c r="C8" s="400" t="s">
        <v>553</v>
      </c>
      <c r="D8" s="400"/>
      <c r="E8" s="400"/>
      <c r="F8" s="405"/>
      <c r="G8" s="405"/>
      <c r="H8" s="405"/>
    </row>
    <row r="9" spans="2:12" ht="15.75" x14ac:dyDescent="0.25">
      <c r="B9" s="65" t="s">
        <v>84</v>
      </c>
      <c r="C9" s="229" t="s">
        <v>273</v>
      </c>
      <c r="D9" s="223">
        <v>6331</v>
      </c>
      <c r="E9" s="215">
        <f>D9/D20*100</f>
        <v>17.025682398816727</v>
      </c>
      <c r="F9" s="223">
        <v>19599</v>
      </c>
      <c r="G9" s="215">
        <f>F9/F20*100</f>
        <v>35.307787926282224</v>
      </c>
      <c r="H9" s="232">
        <f>F9/D9*100</f>
        <v>309.57194755962723</v>
      </c>
      <c r="J9" s="15"/>
      <c r="L9" s="15"/>
    </row>
    <row r="10" spans="2:12" ht="15.75" x14ac:dyDescent="0.25">
      <c r="B10" s="65" t="s">
        <v>115</v>
      </c>
      <c r="C10" s="229" t="s">
        <v>274</v>
      </c>
      <c r="D10" s="225">
        <v>128</v>
      </c>
      <c r="E10" s="215">
        <f>D10/D20*100</f>
        <v>0.34422482183676217</v>
      </c>
      <c r="F10" s="225">
        <v>188</v>
      </c>
      <c r="G10" s="215">
        <f>F10/F20*100</f>
        <v>0.33868381703867845</v>
      </c>
      <c r="H10" s="232">
        <f>F10/D10*100</f>
        <v>146.875</v>
      </c>
    </row>
    <row r="11" spans="2:12" ht="15.75" x14ac:dyDescent="0.25">
      <c r="B11" s="65" t="s">
        <v>342</v>
      </c>
      <c r="C11" s="229" t="s">
        <v>275</v>
      </c>
      <c r="D11" s="225">
        <v>4</v>
      </c>
      <c r="E11" s="215">
        <f>D11/D20*100</f>
        <v>1.0757025682398818E-2</v>
      </c>
      <c r="F11" s="225">
        <v>5</v>
      </c>
      <c r="G11" s="215">
        <f>F11/F20*100</f>
        <v>9.0075483254967673E-3</v>
      </c>
      <c r="H11" s="232">
        <f>F11/D11*100</f>
        <v>125</v>
      </c>
    </row>
    <row r="12" spans="2:12" ht="15.75" x14ac:dyDescent="0.25">
      <c r="B12" s="368" t="s">
        <v>467</v>
      </c>
      <c r="C12" s="368"/>
      <c r="D12" s="234">
        <f>SUM(D9:D11)</f>
        <v>6463</v>
      </c>
      <c r="E12" s="180">
        <f>D12/D20*100</f>
        <v>17.38066424633589</v>
      </c>
      <c r="F12" s="234">
        <f>SUM(F9:F11)</f>
        <v>19792</v>
      </c>
      <c r="G12" s="180">
        <f>F12/F20*100</f>
        <v>35.655479291646394</v>
      </c>
      <c r="H12" s="218">
        <f>F12/D12*100</f>
        <v>306.23549435246787</v>
      </c>
      <c r="J12" s="15"/>
      <c r="L12" s="15"/>
    </row>
    <row r="13" spans="2:12" ht="15.75" x14ac:dyDescent="0.25">
      <c r="B13" s="161" t="s">
        <v>312</v>
      </c>
      <c r="C13" s="249" t="s">
        <v>250</v>
      </c>
      <c r="D13" s="225"/>
      <c r="E13" s="215"/>
      <c r="F13" s="225"/>
      <c r="G13" s="215"/>
      <c r="H13" s="232"/>
    </row>
    <row r="14" spans="2:12" ht="15.75" x14ac:dyDescent="0.25">
      <c r="B14" s="65" t="s">
        <v>345</v>
      </c>
      <c r="C14" s="229" t="s">
        <v>166</v>
      </c>
      <c r="D14" s="223">
        <v>4978</v>
      </c>
      <c r="E14" s="215">
        <f>D14/D20*100</f>
        <v>13.387118461745329</v>
      </c>
      <c r="F14" s="223">
        <v>5778</v>
      </c>
      <c r="G14" s="215">
        <f>F14/F20*100</f>
        <v>10.409122844944063</v>
      </c>
      <c r="H14" s="232">
        <f t="shared" ref="H14:H19" si="0">F14/D14*100</f>
        <v>116.07071112896745</v>
      </c>
      <c r="J14" s="15"/>
      <c r="L14" s="15"/>
    </row>
    <row r="15" spans="2:12" ht="15.75" x14ac:dyDescent="0.25">
      <c r="B15" s="65" t="s">
        <v>346</v>
      </c>
      <c r="C15" s="229" t="s">
        <v>276</v>
      </c>
      <c r="D15" s="223">
        <v>14826</v>
      </c>
      <c r="E15" s="215">
        <f>D15/D20*100</f>
        <v>39.870915691811213</v>
      </c>
      <c r="F15" s="223">
        <v>16485</v>
      </c>
      <c r="G15" s="215">
        <f>F15/F20*100</f>
        <v>29.69788682916284</v>
      </c>
      <c r="H15" s="232">
        <f t="shared" si="0"/>
        <v>111.18980169971671</v>
      </c>
      <c r="J15" s="15"/>
      <c r="L15" s="15"/>
    </row>
    <row r="16" spans="2:12" ht="15.75" x14ac:dyDescent="0.25">
      <c r="B16" s="65" t="s">
        <v>347</v>
      </c>
      <c r="C16" s="229" t="s">
        <v>277</v>
      </c>
      <c r="D16" s="223">
        <v>10199</v>
      </c>
      <c r="E16" s="215">
        <f>D16/D20*100</f>
        <v>27.427726233696383</v>
      </c>
      <c r="F16" s="223">
        <v>12202</v>
      </c>
      <c r="G16" s="215">
        <f>F16/F20*100</f>
        <v>21.982020933542309</v>
      </c>
      <c r="H16" s="232">
        <f t="shared" si="0"/>
        <v>119.63918031179529</v>
      </c>
      <c r="J16" s="15"/>
      <c r="L16" s="15"/>
    </row>
    <row r="17" spans="2:12" ht="15.75" x14ac:dyDescent="0.25">
      <c r="B17" s="368" t="s">
        <v>468</v>
      </c>
      <c r="C17" s="368"/>
      <c r="D17" s="234">
        <f>SUM(D14:D16)</f>
        <v>30003</v>
      </c>
      <c r="E17" s="180">
        <f>D17/D20*100</f>
        <v>80.685760387252927</v>
      </c>
      <c r="F17" s="234">
        <f>SUM(F14:F16)</f>
        <v>34465</v>
      </c>
      <c r="G17" s="180">
        <f>F17/F20*100</f>
        <v>62.089030607649207</v>
      </c>
      <c r="H17" s="218">
        <f t="shared" si="0"/>
        <v>114.87184614871846</v>
      </c>
      <c r="J17" s="15"/>
      <c r="L17" s="15"/>
    </row>
    <row r="18" spans="2:12" ht="15.75" x14ac:dyDescent="0.25">
      <c r="B18" s="161" t="s">
        <v>313</v>
      </c>
      <c r="C18" s="249" t="s">
        <v>365</v>
      </c>
      <c r="D18" s="257">
        <v>0</v>
      </c>
      <c r="E18" s="283">
        <f>D18/D20*100</f>
        <v>0</v>
      </c>
      <c r="F18" s="257">
        <v>643</v>
      </c>
      <c r="G18" s="283">
        <f>F18/F20*100</f>
        <v>1.1583707146588842</v>
      </c>
      <c r="H18" s="258" t="s">
        <v>106</v>
      </c>
      <c r="J18" s="15"/>
      <c r="L18" s="15"/>
    </row>
    <row r="19" spans="2:12" ht="15.75" x14ac:dyDescent="0.25">
      <c r="B19" s="161" t="s">
        <v>314</v>
      </c>
      <c r="C19" s="249" t="s">
        <v>488</v>
      </c>
      <c r="D19" s="257">
        <v>719</v>
      </c>
      <c r="E19" s="283">
        <f>D19/D20*100</f>
        <v>1.9335753664111874</v>
      </c>
      <c r="F19" s="257">
        <v>609</v>
      </c>
      <c r="G19" s="283">
        <f>F19/F20*100</f>
        <v>1.0971193860455062</v>
      </c>
      <c r="H19" s="258">
        <f t="shared" si="0"/>
        <v>84.700973574408906</v>
      </c>
      <c r="J19" s="15"/>
      <c r="L19" s="15"/>
    </row>
    <row r="20" spans="2:12" ht="15.75" x14ac:dyDescent="0.25">
      <c r="B20" s="63"/>
      <c r="C20" s="252" t="s">
        <v>489</v>
      </c>
      <c r="D20" s="234">
        <f>D12+D17+D18+D19</f>
        <v>37185</v>
      </c>
      <c r="E20" s="218">
        <f>E12+E17+E18+E19</f>
        <v>100</v>
      </c>
      <c r="F20" s="234">
        <f>F12+F17+F18+F19</f>
        <v>55509</v>
      </c>
      <c r="G20" s="218">
        <f>G12+G17+G18+G19</f>
        <v>99.999999999999986</v>
      </c>
      <c r="H20" s="218">
        <f>F20/D20*100</f>
        <v>149.27793465106899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L27" sqref="L27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81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339</v>
      </c>
      <c r="P3" s="13"/>
    </row>
    <row r="4" spans="2:17" ht="24.95" customHeight="1" thickTop="1" x14ac:dyDescent="0.25">
      <c r="B4" s="385" t="s">
        <v>757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7"/>
    </row>
    <row r="5" spans="2:17" ht="15.75" x14ac:dyDescent="0.25">
      <c r="B5" s="403" t="s">
        <v>127</v>
      </c>
      <c r="C5" s="404" t="s">
        <v>140</v>
      </c>
      <c r="D5" s="404" t="s">
        <v>800</v>
      </c>
      <c r="E5" s="404"/>
      <c r="F5" s="404"/>
      <c r="G5" s="404"/>
      <c r="H5" s="404"/>
      <c r="I5" s="404"/>
      <c r="J5" s="404" t="s">
        <v>801</v>
      </c>
      <c r="K5" s="404"/>
      <c r="L5" s="404"/>
      <c r="M5" s="404"/>
      <c r="N5" s="404"/>
      <c r="O5" s="404"/>
      <c r="P5" s="38"/>
    </row>
    <row r="6" spans="2:17" ht="15.75" x14ac:dyDescent="0.25">
      <c r="B6" s="403"/>
      <c r="C6" s="404"/>
      <c r="D6" s="403" t="s">
        <v>259</v>
      </c>
      <c r="E6" s="403"/>
      <c r="F6" s="403" t="s">
        <v>260</v>
      </c>
      <c r="G6" s="403"/>
      <c r="H6" s="404" t="s">
        <v>18</v>
      </c>
      <c r="I6" s="404"/>
      <c r="J6" s="403" t="s">
        <v>259</v>
      </c>
      <c r="K6" s="403"/>
      <c r="L6" s="403" t="s">
        <v>260</v>
      </c>
      <c r="M6" s="403"/>
      <c r="N6" s="404" t="s">
        <v>18</v>
      </c>
      <c r="O6" s="404"/>
      <c r="P6" s="38"/>
    </row>
    <row r="7" spans="2:17" ht="15.75" x14ac:dyDescent="0.25">
      <c r="B7" s="403"/>
      <c r="C7" s="404"/>
      <c r="D7" s="261" t="s">
        <v>366</v>
      </c>
      <c r="E7" s="261" t="s">
        <v>2</v>
      </c>
      <c r="F7" s="261" t="s">
        <v>366</v>
      </c>
      <c r="G7" s="261" t="s">
        <v>2</v>
      </c>
      <c r="H7" s="262" t="s">
        <v>366</v>
      </c>
      <c r="I7" s="262" t="s">
        <v>2</v>
      </c>
      <c r="J7" s="262" t="s">
        <v>366</v>
      </c>
      <c r="K7" s="261" t="s">
        <v>2</v>
      </c>
      <c r="L7" s="261" t="s">
        <v>366</v>
      </c>
      <c r="M7" s="261" t="s">
        <v>2</v>
      </c>
      <c r="N7" s="261" t="s">
        <v>366</v>
      </c>
      <c r="O7" s="262" t="s">
        <v>2</v>
      </c>
      <c r="P7" s="38"/>
    </row>
    <row r="8" spans="2:17" ht="15.75" x14ac:dyDescent="0.25">
      <c r="B8" s="263">
        <v>1</v>
      </c>
      <c r="C8" s="264">
        <v>2</v>
      </c>
      <c r="D8" s="264">
        <v>3</v>
      </c>
      <c r="E8" s="264">
        <v>4</v>
      </c>
      <c r="F8" s="264">
        <v>5</v>
      </c>
      <c r="G8" s="264">
        <v>6</v>
      </c>
      <c r="H8" s="264" t="s">
        <v>397</v>
      </c>
      <c r="I8" s="264" t="s">
        <v>398</v>
      </c>
      <c r="J8" s="264">
        <v>9</v>
      </c>
      <c r="K8" s="264">
        <v>10</v>
      </c>
      <c r="L8" s="264">
        <v>11</v>
      </c>
      <c r="M8" s="264">
        <v>12</v>
      </c>
      <c r="N8" s="264" t="s">
        <v>399</v>
      </c>
      <c r="O8" s="264" t="s">
        <v>400</v>
      </c>
      <c r="P8" s="38"/>
    </row>
    <row r="9" spans="2:17" ht="15.75" x14ac:dyDescent="0.25">
      <c r="B9" s="265" t="s">
        <v>311</v>
      </c>
      <c r="C9" s="260" t="s">
        <v>278</v>
      </c>
      <c r="D9" s="266">
        <v>3555</v>
      </c>
      <c r="E9" s="266">
        <v>193949</v>
      </c>
      <c r="F9" s="266">
        <v>938</v>
      </c>
      <c r="G9" s="266">
        <v>42327</v>
      </c>
      <c r="H9" s="266">
        <f t="shared" ref="H9:I12" si="0">D9+F9</f>
        <v>4493</v>
      </c>
      <c r="I9" s="266">
        <f t="shared" si="0"/>
        <v>236276</v>
      </c>
      <c r="J9" s="266">
        <v>3892</v>
      </c>
      <c r="K9" s="266">
        <v>250321</v>
      </c>
      <c r="L9" s="266">
        <v>1216</v>
      </c>
      <c r="M9" s="266">
        <v>57120</v>
      </c>
      <c r="N9" s="266">
        <f>J9+L9</f>
        <v>5108</v>
      </c>
      <c r="O9" s="266">
        <f>K9+M9</f>
        <v>307441</v>
      </c>
      <c r="P9" s="39"/>
      <c r="Q9" s="34"/>
    </row>
    <row r="10" spans="2:17" ht="15.75" x14ac:dyDescent="0.25">
      <c r="B10" s="265" t="s">
        <v>312</v>
      </c>
      <c r="C10" s="260" t="s">
        <v>279</v>
      </c>
      <c r="D10" s="266">
        <v>246</v>
      </c>
      <c r="E10" s="266">
        <v>28268</v>
      </c>
      <c r="F10" s="266">
        <v>0</v>
      </c>
      <c r="G10" s="266">
        <v>0</v>
      </c>
      <c r="H10" s="266">
        <f t="shared" si="0"/>
        <v>246</v>
      </c>
      <c r="I10" s="266">
        <f t="shared" si="0"/>
        <v>28268</v>
      </c>
      <c r="J10" s="266">
        <v>197</v>
      </c>
      <c r="K10" s="266">
        <v>32563</v>
      </c>
      <c r="L10" s="266">
        <v>0</v>
      </c>
      <c r="M10" s="266">
        <v>0</v>
      </c>
      <c r="N10" s="266">
        <f>J10+L10</f>
        <v>197</v>
      </c>
      <c r="O10" s="266">
        <f t="shared" ref="N10:O12" si="1">K10+M10</f>
        <v>32563</v>
      </c>
      <c r="P10" s="39"/>
      <c r="Q10" s="34"/>
    </row>
    <row r="11" spans="2:17" ht="15.75" x14ac:dyDescent="0.25">
      <c r="B11" s="265" t="s">
        <v>313</v>
      </c>
      <c r="C11" s="260" t="s">
        <v>266</v>
      </c>
      <c r="D11" s="266">
        <v>2</v>
      </c>
      <c r="E11" s="266">
        <v>96</v>
      </c>
      <c r="F11" s="266">
        <v>0</v>
      </c>
      <c r="G11" s="266">
        <v>0</v>
      </c>
      <c r="H11" s="266">
        <f t="shared" si="0"/>
        <v>2</v>
      </c>
      <c r="I11" s="266">
        <f t="shared" si="0"/>
        <v>96</v>
      </c>
      <c r="J11" s="266">
        <v>0</v>
      </c>
      <c r="K11" s="266">
        <v>0</v>
      </c>
      <c r="L11" s="266">
        <v>0</v>
      </c>
      <c r="M11" s="266">
        <v>0</v>
      </c>
      <c r="N11" s="266">
        <f t="shared" si="1"/>
        <v>0</v>
      </c>
      <c r="O11" s="266">
        <f t="shared" si="1"/>
        <v>0</v>
      </c>
      <c r="P11" s="39"/>
      <c r="Q11" s="34"/>
    </row>
    <row r="12" spans="2:17" ht="15.75" x14ac:dyDescent="0.25">
      <c r="B12" s="265" t="s">
        <v>314</v>
      </c>
      <c r="C12" s="260" t="s">
        <v>71</v>
      </c>
      <c r="D12" s="266">
        <v>7</v>
      </c>
      <c r="E12" s="266">
        <v>74</v>
      </c>
      <c r="F12" s="266">
        <v>0</v>
      </c>
      <c r="G12" s="266">
        <v>0</v>
      </c>
      <c r="H12" s="266">
        <f t="shared" si="0"/>
        <v>7</v>
      </c>
      <c r="I12" s="266">
        <f t="shared" si="0"/>
        <v>74</v>
      </c>
      <c r="J12" s="266">
        <v>0</v>
      </c>
      <c r="K12" s="266">
        <v>0</v>
      </c>
      <c r="L12" s="266">
        <v>0</v>
      </c>
      <c r="M12" s="266">
        <v>0</v>
      </c>
      <c r="N12" s="266">
        <f t="shared" si="1"/>
        <v>0</v>
      </c>
      <c r="O12" s="266">
        <f t="shared" si="1"/>
        <v>0</v>
      </c>
      <c r="P12" s="39"/>
      <c r="Q12" s="34"/>
    </row>
    <row r="13" spans="2:17" ht="15.75" x14ac:dyDescent="0.25">
      <c r="B13" s="284"/>
      <c r="C13" s="285" t="s">
        <v>18</v>
      </c>
      <c r="D13" s="269">
        <f t="shared" ref="D13:O13" si="2">SUM(D9:D12)</f>
        <v>3810</v>
      </c>
      <c r="E13" s="269">
        <f t="shared" si="2"/>
        <v>222387</v>
      </c>
      <c r="F13" s="269">
        <f t="shared" si="2"/>
        <v>938</v>
      </c>
      <c r="G13" s="269">
        <f t="shared" si="2"/>
        <v>42327</v>
      </c>
      <c r="H13" s="269">
        <f t="shared" si="2"/>
        <v>4748</v>
      </c>
      <c r="I13" s="269">
        <f t="shared" si="2"/>
        <v>264714</v>
      </c>
      <c r="J13" s="269">
        <f t="shared" si="2"/>
        <v>4089</v>
      </c>
      <c r="K13" s="269">
        <f t="shared" si="2"/>
        <v>282884</v>
      </c>
      <c r="L13" s="269">
        <f t="shared" si="2"/>
        <v>1216</v>
      </c>
      <c r="M13" s="269">
        <f t="shared" si="2"/>
        <v>57120</v>
      </c>
      <c r="N13" s="269">
        <f>SUM(N9:N12)</f>
        <v>5305</v>
      </c>
      <c r="O13" s="269">
        <f t="shared" si="2"/>
        <v>340004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>
      <selection activeCell="I25" sqref="I25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35"/>
      <c r="C3" s="235"/>
      <c r="D3" s="235"/>
      <c r="E3" s="235"/>
      <c r="F3" s="235"/>
      <c r="G3" s="235"/>
      <c r="H3" s="288" t="s">
        <v>339</v>
      </c>
    </row>
    <row r="4" spans="2:8" ht="37.5" customHeight="1" thickTop="1" x14ac:dyDescent="0.25">
      <c r="B4" s="362" t="s">
        <v>758</v>
      </c>
      <c r="C4" s="362"/>
      <c r="D4" s="362"/>
      <c r="E4" s="362"/>
      <c r="F4" s="362"/>
      <c r="G4" s="362"/>
      <c r="H4" s="362"/>
    </row>
    <row r="5" spans="2:8" ht="35.25" customHeight="1" x14ac:dyDescent="0.25">
      <c r="B5" s="363" t="s">
        <v>127</v>
      </c>
      <c r="C5" s="363" t="s">
        <v>408</v>
      </c>
      <c r="D5" s="363" t="s">
        <v>517</v>
      </c>
      <c r="E5" s="363"/>
      <c r="F5" s="363"/>
      <c r="G5" s="363"/>
      <c r="H5" s="363"/>
    </row>
    <row r="6" spans="2:8" ht="19.5" customHeight="1" x14ac:dyDescent="0.25">
      <c r="B6" s="363"/>
      <c r="C6" s="363"/>
      <c r="D6" s="363" t="s">
        <v>800</v>
      </c>
      <c r="E6" s="363"/>
      <c r="F6" s="363" t="s">
        <v>801</v>
      </c>
      <c r="G6" s="363"/>
      <c r="H6" s="63" t="s">
        <v>1</v>
      </c>
    </row>
    <row r="7" spans="2:8" ht="19.5" customHeight="1" x14ac:dyDescent="0.25">
      <c r="B7" s="363"/>
      <c r="C7" s="363"/>
      <c r="D7" s="63" t="s">
        <v>2</v>
      </c>
      <c r="E7" s="63" t="s">
        <v>26</v>
      </c>
      <c r="F7" s="63" t="s">
        <v>2</v>
      </c>
      <c r="G7" s="63" t="s">
        <v>26</v>
      </c>
      <c r="H7" s="63" t="s">
        <v>410</v>
      </c>
    </row>
    <row r="8" spans="2:8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</row>
    <row r="9" spans="2:8" ht="15.95" customHeight="1" x14ac:dyDescent="0.25">
      <c r="B9" s="65" t="s">
        <v>311</v>
      </c>
      <c r="C9" s="70" t="s">
        <v>572</v>
      </c>
      <c r="D9" s="68">
        <v>74915</v>
      </c>
      <c r="E9" s="286">
        <f>D9/D$12*100</f>
        <v>45.180686560683178</v>
      </c>
      <c r="F9" s="68">
        <v>134850</v>
      </c>
      <c r="G9" s="286">
        <f>F9/F$12*100</f>
        <v>99.546008193998446</v>
      </c>
      <c r="H9" s="68">
        <f>F9/D9*100</f>
        <v>180.00400453847695</v>
      </c>
    </row>
    <row r="10" spans="2:8" ht="15.95" customHeight="1" x14ac:dyDescent="0.25">
      <c r="B10" s="65" t="s">
        <v>312</v>
      </c>
      <c r="C10" s="70" t="s">
        <v>281</v>
      </c>
      <c r="D10" s="68">
        <v>90897</v>
      </c>
      <c r="E10" s="286">
        <f>D10/D$12*100</f>
        <v>54.819313439316822</v>
      </c>
      <c r="F10" s="68">
        <v>267</v>
      </c>
      <c r="G10" s="286">
        <f>F10/F$12*100</f>
        <v>0.1970988816299413</v>
      </c>
      <c r="H10" s="68">
        <f t="shared" ref="H10" si="0">F10/D10*100</f>
        <v>0.29373906729595034</v>
      </c>
    </row>
    <row r="11" spans="2:8" ht="15.95" customHeight="1" x14ac:dyDescent="0.25">
      <c r="B11" s="65" t="s">
        <v>313</v>
      </c>
      <c r="C11" s="70" t="s">
        <v>401</v>
      </c>
      <c r="D11" s="68">
        <v>0</v>
      </c>
      <c r="E11" s="286">
        <f>D11/D12*100</f>
        <v>0</v>
      </c>
      <c r="F11" s="68">
        <v>348</v>
      </c>
      <c r="G11" s="286">
        <v>0</v>
      </c>
      <c r="H11" s="68" t="s">
        <v>106</v>
      </c>
    </row>
    <row r="12" spans="2:8" ht="15.95" customHeight="1" x14ac:dyDescent="0.25">
      <c r="B12" s="63"/>
      <c r="C12" s="63" t="s">
        <v>282</v>
      </c>
      <c r="D12" s="69">
        <f>SUM(D9:D11)</f>
        <v>165812</v>
      </c>
      <c r="E12" s="69">
        <f>SUM(E9:E11)</f>
        <v>100</v>
      </c>
      <c r="F12" s="69">
        <f>SUM(F9:F11)</f>
        <v>135465</v>
      </c>
      <c r="G12" s="69">
        <v>100</v>
      </c>
      <c r="H12" s="69">
        <f>F12/D12*100</f>
        <v>81.697947072588235</v>
      </c>
    </row>
    <row r="13" spans="2:8" ht="15.95" customHeight="1" x14ac:dyDescent="0.25">
      <c r="B13" s="65" t="s">
        <v>314</v>
      </c>
      <c r="C13" s="70" t="s">
        <v>283</v>
      </c>
      <c r="D13" s="68">
        <v>165812</v>
      </c>
      <c r="E13" s="68">
        <f>D13/D15*100</f>
        <v>100</v>
      </c>
      <c r="F13" s="68">
        <v>135465</v>
      </c>
      <c r="G13" s="68">
        <f>F13/F15*100</f>
        <v>100</v>
      </c>
      <c r="H13" s="68">
        <f>F13/D13*100</f>
        <v>81.697947072588235</v>
      </c>
    </row>
    <row r="14" spans="2:8" ht="15.95" customHeight="1" x14ac:dyDescent="0.25">
      <c r="B14" s="65" t="s">
        <v>315</v>
      </c>
      <c r="C14" s="70" t="s">
        <v>571</v>
      </c>
      <c r="D14" s="68">
        <v>0</v>
      </c>
      <c r="E14" s="68">
        <v>0</v>
      </c>
      <c r="F14" s="68">
        <v>0</v>
      </c>
      <c r="G14" s="68">
        <v>0</v>
      </c>
      <c r="H14" s="68" t="s">
        <v>106</v>
      </c>
    </row>
    <row r="15" spans="2:8" ht="15.95" customHeight="1" x14ac:dyDescent="0.25">
      <c r="B15" s="287"/>
      <c r="C15" s="63" t="s">
        <v>282</v>
      </c>
      <c r="D15" s="69">
        <f>SUM(D13:D14)</f>
        <v>165812</v>
      </c>
      <c r="E15" s="69">
        <f>SUM(E13:E14)</f>
        <v>100</v>
      </c>
      <c r="F15" s="69">
        <f>SUM(F13:F14)</f>
        <v>135465</v>
      </c>
      <c r="G15" s="69">
        <v>100</v>
      </c>
      <c r="H15" s="69">
        <f>F15/D15*100</f>
        <v>81.697947072588235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I13"/>
  <sheetViews>
    <sheetView workbookViewId="0">
      <selection activeCell="G10" sqref="G10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6.710937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60"/>
      <c r="C3" s="60"/>
      <c r="D3" s="60"/>
      <c r="E3" s="60"/>
      <c r="F3" s="60"/>
      <c r="G3" s="302"/>
      <c r="H3" s="60"/>
      <c r="I3" s="60"/>
    </row>
    <row r="4" spans="2:9" ht="24.95" customHeight="1" thickTop="1" x14ac:dyDescent="0.25">
      <c r="B4" s="385" t="s">
        <v>759</v>
      </c>
      <c r="C4" s="385"/>
      <c r="D4" s="385"/>
      <c r="E4" s="385"/>
      <c r="F4" s="385"/>
      <c r="G4" s="385"/>
      <c r="H4" s="385"/>
      <c r="I4" s="385"/>
    </row>
    <row r="5" spans="2:9" ht="15.75" x14ac:dyDescent="0.25">
      <c r="B5" s="363" t="s">
        <v>127</v>
      </c>
      <c r="C5" s="363" t="s">
        <v>628</v>
      </c>
      <c r="D5" s="363" t="s">
        <v>805</v>
      </c>
      <c r="E5" s="363"/>
      <c r="F5" s="363" t="s">
        <v>806</v>
      </c>
      <c r="G5" s="363"/>
      <c r="H5" s="363" t="s">
        <v>1</v>
      </c>
      <c r="I5" s="363"/>
    </row>
    <row r="6" spans="2:9" ht="15.75" x14ac:dyDescent="0.25">
      <c r="B6" s="363"/>
      <c r="C6" s="363"/>
      <c r="D6" s="363" t="s">
        <v>366</v>
      </c>
      <c r="E6" s="63" t="s">
        <v>631</v>
      </c>
      <c r="F6" s="363" t="s">
        <v>366</v>
      </c>
      <c r="G6" s="63" t="s">
        <v>631</v>
      </c>
      <c r="H6" s="363"/>
      <c r="I6" s="363"/>
    </row>
    <row r="7" spans="2:9" ht="15.75" x14ac:dyDescent="0.25">
      <c r="B7" s="363"/>
      <c r="C7" s="363"/>
      <c r="D7" s="363"/>
      <c r="E7" s="303" t="s">
        <v>632</v>
      </c>
      <c r="F7" s="363"/>
      <c r="G7" s="303" t="s">
        <v>632</v>
      </c>
      <c r="H7" s="63" t="s">
        <v>410</v>
      </c>
      <c r="I7" s="63" t="s">
        <v>718</v>
      </c>
    </row>
    <row r="8" spans="2:9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>
        <v>7</v>
      </c>
      <c r="I8" s="61">
        <v>8</v>
      </c>
    </row>
    <row r="9" spans="2:9" ht="15.75" x14ac:dyDescent="0.25">
      <c r="B9" s="100" t="s">
        <v>311</v>
      </c>
      <c r="C9" s="66" t="s">
        <v>629</v>
      </c>
      <c r="D9" s="68">
        <v>2904006</v>
      </c>
      <c r="E9" s="68">
        <v>50796739</v>
      </c>
      <c r="F9" s="223">
        <v>2948382</v>
      </c>
      <c r="G9" s="223">
        <v>50409836</v>
      </c>
      <c r="H9" s="250">
        <f t="shared" ref="H9:I11" si="0">F9/D9*100</f>
        <v>101.52809601633055</v>
      </c>
      <c r="I9" s="74">
        <f t="shared" si="0"/>
        <v>99.23833102750946</v>
      </c>
    </row>
    <row r="10" spans="2:9" ht="15.75" x14ac:dyDescent="0.25">
      <c r="B10" s="100" t="s">
        <v>312</v>
      </c>
      <c r="C10" s="66" t="s">
        <v>630</v>
      </c>
      <c r="D10" s="68">
        <v>86798952</v>
      </c>
      <c r="E10" s="68">
        <v>229735918</v>
      </c>
      <c r="F10" s="223">
        <v>89945141</v>
      </c>
      <c r="G10" s="223">
        <v>246167292</v>
      </c>
      <c r="H10" s="250">
        <f>F10/D10*100</f>
        <v>103.62468546855266</v>
      </c>
      <c r="I10" s="74">
        <f t="shared" si="0"/>
        <v>107.1522877846206</v>
      </c>
    </row>
    <row r="11" spans="2:9" ht="15.75" x14ac:dyDescent="0.25">
      <c r="B11" s="368" t="s">
        <v>18</v>
      </c>
      <c r="C11" s="368"/>
      <c r="D11" s="69">
        <f>D9+D10</f>
        <v>89702958</v>
      </c>
      <c r="E11" s="69">
        <f>E9+E10</f>
        <v>280532657</v>
      </c>
      <c r="F11" s="69">
        <f t="shared" ref="F11:G11" si="1">F9+F10</f>
        <v>92893523</v>
      </c>
      <c r="G11" s="69">
        <f t="shared" si="1"/>
        <v>296577128</v>
      </c>
      <c r="H11" s="233">
        <f>F11/D11*100</f>
        <v>103.55681135955406</v>
      </c>
      <c r="I11" s="72">
        <f t="shared" si="0"/>
        <v>105.71928814690548</v>
      </c>
    </row>
    <row r="13" spans="2:9" x14ac:dyDescent="0.25">
      <c r="B13" s="76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ignoredErrors>
    <ignoredError sqref="G7 E7" numberStoredAsText="1"/>
  </ignoredErrors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M14"/>
  <sheetViews>
    <sheetView workbookViewId="0">
      <selection activeCell="J29" sqref="J29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  <col min="13" max="13" width="10.140625" bestFit="1" customWidth="1"/>
  </cols>
  <sheetData>
    <row r="3" spans="2:13" ht="16.5" thickBot="1" x14ac:dyDescent="0.3">
      <c r="B3" s="60"/>
      <c r="C3" s="60"/>
      <c r="D3" s="60"/>
      <c r="E3" s="60"/>
      <c r="F3" s="60"/>
      <c r="G3" s="302"/>
      <c r="H3" s="60"/>
      <c r="I3" s="60"/>
      <c r="J3" s="60"/>
      <c r="K3" s="60"/>
    </row>
    <row r="4" spans="2:13" ht="24.95" customHeight="1" thickTop="1" x14ac:dyDescent="0.25">
      <c r="B4" s="406" t="s">
        <v>760</v>
      </c>
      <c r="C4" s="406"/>
      <c r="D4" s="406"/>
      <c r="E4" s="406"/>
      <c r="F4" s="406"/>
      <c r="G4" s="406"/>
      <c r="H4" s="406"/>
      <c r="I4" s="406"/>
      <c r="J4" s="406"/>
      <c r="K4" s="406"/>
    </row>
    <row r="5" spans="2:13" ht="15.75" x14ac:dyDescent="0.25">
      <c r="B5" s="368" t="s">
        <v>127</v>
      </c>
      <c r="C5" s="363" t="s">
        <v>800</v>
      </c>
      <c r="D5" s="363"/>
      <c r="E5" s="363"/>
      <c r="F5" s="363"/>
      <c r="G5" s="363" t="s">
        <v>801</v>
      </c>
      <c r="H5" s="363"/>
      <c r="I5" s="363"/>
      <c r="J5" s="363"/>
      <c r="K5" s="363" t="s">
        <v>635</v>
      </c>
    </row>
    <row r="6" spans="2:13" ht="15.75" x14ac:dyDescent="0.25">
      <c r="B6" s="368"/>
      <c r="C6" s="363" t="s">
        <v>636</v>
      </c>
      <c r="D6" s="363"/>
      <c r="E6" s="363" t="s">
        <v>637</v>
      </c>
      <c r="F6" s="363"/>
      <c r="G6" s="363" t="s">
        <v>636</v>
      </c>
      <c r="H6" s="363"/>
      <c r="I6" s="363" t="s">
        <v>637</v>
      </c>
      <c r="J6" s="363"/>
      <c r="K6" s="363"/>
    </row>
    <row r="7" spans="2:13" ht="31.5" x14ac:dyDescent="0.25">
      <c r="B7" s="368"/>
      <c r="C7" s="63" t="s">
        <v>366</v>
      </c>
      <c r="D7" s="63" t="s">
        <v>642</v>
      </c>
      <c r="E7" s="63" t="s">
        <v>366</v>
      </c>
      <c r="F7" s="63" t="s">
        <v>638</v>
      </c>
      <c r="G7" s="63" t="s">
        <v>366</v>
      </c>
      <c r="H7" s="63" t="s">
        <v>639</v>
      </c>
      <c r="I7" s="63" t="s">
        <v>366</v>
      </c>
      <c r="J7" s="63" t="s">
        <v>639</v>
      </c>
      <c r="K7" s="363"/>
    </row>
    <row r="8" spans="2:13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3" ht="15.75" x14ac:dyDescent="0.25">
      <c r="B9" s="100" t="s">
        <v>311</v>
      </c>
      <c r="C9" s="68">
        <v>1604852</v>
      </c>
      <c r="D9" s="68">
        <v>19076973</v>
      </c>
      <c r="E9" s="223">
        <v>854346</v>
      </c>
      <c r="F9" s="68">
        <v>21852816</v>
      </c>
      <c r="G9" s="223">
        <v>1610183</v>
      </c>
      <c r="H9" s="68">
        <v>20132733</v>
      </c>
      <c r="I9" s="223">
        <v>880899</v>
      </c>
      <c r="J9" s="68">
        <v>22070376</v>
      </c>
      <c r="K9" s="100" t="s">
        <v>185</v>
      </c>
      <c r="M9" s="15"/>
    </row>
    <row r="10" spans="2:13" ht="15.75" x14ac:dyDescent="0.25">
      <c r="B10" s="100" t="s">
        <v>312</v>
      </c>
      <c r="C10" s="68">
        <v>55283</v>
      </c>
      <c r="D10" s="68">
        <v>2356277</v>
      </c>
      <c r="E10" s="223">
        <v>39261</v>
      </c>
      <c r="F10" s="68">
        <v>2437358</v>
      </c>
      <c r="G10" s="223">
        <v>57273</v>
      </c>
      <c r="H10" s="68">
        <v>1673127</v>
      </c>
      <c r="I10" s="223">
        <v>43166</v>
      </c>
      <c r="J10" s="68">
        <v>1996708</v>
      </c>
      <c r="K10" s="100" t="s">
        <v>640</v>
      </c>
    </row>
    <row r="11" spans="2:13" ht="15.75" x14ac:dyDescent="0.25">
      <c r="B11" s="100" t="s">
        <v>313</v>
      </c>
      <c r="C11" s="68">
        <v>228118</v>
      </c>
      <c r="D11" s="68">
        <v>1531953</v>
      </c>
      <c r="E11" s="223">
        <v>122146</v>
      </c>
      <c r="F11" s="68">
        <v>3541362</v>
      </c>
      <c r="G11" s="223">
        <v>235324</v>
      </c>
      <c r="H11" s="68">
        <v>1167584</v>
      </c>
      <c r="I11" s="223">
        <v>121537</v>
      </c>
      <c r="J11" s="68">
        <v>3369308</v>
      </c>
      <c r="K11" s="100" t="s">
        <v>641</v>
      </c>
    </row>
    <row r="12" spans="2:13" ht="15.75" x14ac:dyDescent="0.25">
      <c r="B12" s="194" t="s">
        <v>18</v>
      </c>
      <c r="C12" s="69">
        <f t="shared" ref="C12:J12" si="0">C9+C10+C11</f>
        <v>1888253</v>
      </c>
      <c r="D12" s="69">
        <f t="shared" si="0"/>
        <v>22965203</v>
      </c>
      <c r="E12" s="234">
        <f t="shared" si="0"/>
        <v>1015753</v>
      </c>
      <c r="F12" s="69">
        <f t="shared" si="0"/>
        <v>27831536</v>
      </c>
      <c r="G12" s="234">
        <f t="shared" si="0"/>
        <v>1902780</v>
      </c>
      <c r="H12" s="69">
        <f t="shared" si="0"/>
        <v>22973444</v>
      </c>
      <c r="I12" s="234">
        <f t="shared" si="0"/>
        <v>1045602</v>
      </c>
      <c r="J12" s="69">
        <f t="shared" si="0"/>
        <v>27436392</v>
      </c>
      <c r="K12" s="304"/>
    </row>
    <row r="14" spans="2:13" x14ac:dyDescent="0.25">
      <c r="B14" s="76"/>
      <c r="H14" s="15"/>
      <c r="I14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6"/>
  <sheetViews>
    <sheetView workbookViewId="0">
      <selection activeCell="G20" sqref="G20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60"/>
      <c r="C3" s="60"/>
      <c r="D3" s="60"/>
      <c r="E3" s="60"/>
      <c r="F3" s="60"/>
      <c r="G3" s="60"/>
      <c r="H3" s="60"/>
      <c r="I3" s="60"/>
    </row>
    <row r="4" spans="2:14" ht="24.95" customHeight="1" thickTop="1" x14ac:dyDescent="0.25">
      <c r="B4" s="385" t="s">
        <v>761</v>
      </c>
      <c r="C4" s="385"/>
      <c r="D4" s="385"/>
      <c r="E4" s="385"/>
      <c r="F4" s="385"/>
      <c r="G4" s="385"/>
      <c r="H4" s="385"/>
      <c r="I4" s="385"/>
    </row>
    <row r="5" spans="2:14" ht="15.75" x14ac:dyDescent="0.25">
      <c r="B5" s="363" t="s">
        <v>127</v>
      </c>
      <c r="C5" s="363" t="s">
        <v>643</v>
      </c>
      <c r="D5" s="363" t="s">
        <v>805</v>
      </c>
      <c r="E5" s="363"/>
      <c r="F5" s="363" t="s">
        <v>806</v>
      </c>
      <c r="G5" s="363"/>
      <c r="H5" s="363" t="s">
        <v>1</v>
      </c>
      <c r="I5" s="363"/>
    </row>
    <row r="6" spans="2:14" ht="15.75" x14ac:dyDescent="0.25">
      <c r="B6" s="363"/>
      <c r="C6" s="363"/>
      <c r="D6" s="407" t="s">
        <v>366</v>
      </c>
      <c r="E6" s="303" t="s">
        <v>631</v>
      </c>
      <c r="F6" s="407" t="s">
        <v>366</v>
      </c>
      <c r="G6" s="303" t="s">
        <v>631</v>
      </c>
      <c r="H6" s="363"/>
      <c r="I6" s="363"/>
    </row>
    <row r="7" spans="2:14" ht="15.75" x14ac:dyDescent="0.25">
      <c r="B7" s="363"/>
      <c r="C7" s="363"/>
      <c r="D7" s="407"/>
      <c r="E7" s="303" t="s">
        <v>632</v>
      </c>
      <c r="F7" s="407"/>
      <c r="G7" s="303" t="s">
        <v>632</v>
      </c>
      <c r="H7" s="363"/>
      <c r="I7" s="363"/>
    </row>
    <row r="8" spans="2:14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633</v>
      </c>
      <c r="I8" s="61" t="s">
        <v>634</v>
      </c>
    </row>
    <row r="9" spans="2:14" ht="15.75" x14ac:dyDescent="0.25">
      <c r="B9" s="100" t="s">
        <v>311</v>
      </c>
      <c r="C9" s="66" t="s">
        <v>644</v>
      </c>
      <c r="D9" s="68">
        <v>9805905</v>
      </c>
      <c r="E9" s="68">
        <v>17469570</v>
      </c>
      <c r="F9" s="223">
        <v>10300527</v>
      </c>
      <c r="G9" s="223">
        <v>19383729</v>
      </c>
      <c r="H9" s="250">
        <f t="shared" ref="H9:I11" si="0">F9/D9*100</f>
        <v>105.04412392328908</v>
      </c>
      <c r="I9" s="74">
        <f t="shared" si="0"/>
        <v>110.95710426759216</v>
      </c>
      <c r="K9" s="15"/>
      <c r="L9" s="15"/>
      <c r="M9" s="15"/>
      <c r="N9" s="15"/>
    </row>
    <row r="10" spans="2:14" ht="15.75" x14ac:dyDescent="0.25">
      <c r="B10" s="100" t="s">
        <v>312</v>
      </c>
      <c r="C10" s="108" t="s">
        <v>670</v>
      </c>
      <c r="D10" s="68">
        <v>76993047</v>
      </c>
      <c r="E10" s="68">
        <v>212266348</v>
      </c>
      <c r="F10" s="223">
        <v>79644614</v>
      </c>
      <c r="G10" s="223">
        <v>226783563</v>
      </c>
      <c r="H10" s="250">
        <f t="shared" si="0"/>
        <v>103.44390448659604</v>
      </c>
      <c r="I10" s="74">
        <f t="shared" si="0"/>
        <v>106.83915049972971</v>
      </c>
      <c r="K10" s="15"/>
      <c r="L10" s="15"/>
      <c r="M10" s="15"/>
      <c r="N10" s="15"/>
    </row>
    <row r="11" spans="2:14" ht="15.75" x14ac:dyDescent="0.25">
      <c r="B11" s="368" t="s">
        <v>18</v>
      </c>
      <c r="C11" s="368"/>
      <c r="D11" s="69">
        <f>D9+D10</f>
        <v>86798952</v>
      </c>
      <c r="E11" s="69">
        <f>E9+E10</f>
        <v>229735918</v>
      </c>
      <c r="F11" s="234">
        <f>F9+F10</f>
        <v>89945141</v>
      </c>
      <c r="G11" s="234">
        <f>G9+G10</f>
        <v>246167292</v>
      </c>
      <c r="H11" s="233">
        <f t="shared" si="0"/>
        <v>103.62468546855266</v>
      </c>
      <c r="I11" s="72">
        <f t="shared" si="0"/>
        <v>107.1522877846206</v>
      </c>
      <c r="K11" s="15"/>
      <c r="L11" s="15"/>
      <c r="M11" s="15"/>
      <c r="N11" s="15"/>
    </row>
    <row r="12" spans="2:14" ht="15.75" x14ac:dyDescent="0.25">
      <c r="B12" s="312"/>
      <c r="C12" s="312"/>
      <c r="D12" s="313"/>
      <c r="E12" s="313"/>
      <c r="F12" s="314"/>
      <c r="G12" s="314"/>
      <c r="H12" s="315"/>
      <c r="I12" s="316"/>
      <c r="K12" s="15"/>
      <c r="L12" s="15"/>
      <c r="M12" s="15"/>
      <c r="N12" s="15"/>
    </row>
    <row r="13" spans="2:14" x14ac:dyDescent="0.25">
      <c r="B13" s="76" t="s">
        <v>669</v>
      </c>
      <c r="C13" s="52"/>
      <c r="M13" s="15"/>
      <c r="N13" s="15"/>
    </row>
    <row r="15" spans="2:14" x14ac:dyDescent="0.25">
      <c r="B15" s="305"/>
    </row>
    <row r="16" spans="2:14" x14ac:dyDescent="0.25">
      <c r="F16" s="15"/>
      <c r="G16" s="15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ignoredErrors>
    <ignoredError sqref="E7 G7" numberStoredAsText="1"/>
  </ignoredErrors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M18"/>
  <sheetViews>
    <sheetView workbookViewId="0">
      <selection activeCell="H11" sqref="H11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3" ht="15.7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2:13" ht="24.95" customHeight="1" thickTop="1" x14ac:dyDescent="0.25">
      <c r="B4" s="406" t="s">
        <v>762</v>
      </c>
      <c r="C4" s="406"/>
      <c r="D4" s="406"/>
      <c r="E4" s="406"/>
      <c r="F4" s="406"/>
      <c r="G4" s="406"/>
      <c r="H4" s="406"/>
      <c r="I4" s="406"/>
      <c r="J4" s="406"/>
      <c r="K4" s="406"/>
    </row>
    <row r="5" spans="2:13" ht="15.75" x14ac:dyDescent="0.25">
      <c r="B5" s="368" t="s">
        <v>127</v>
      </c>
      <c r="C5" s="363" t="s">
        <v>800</v>
      </c>
      <c r="D5" s="363"/>
      <c r="E5" s="363"/>
      <c r="F5" s="363"/>
      <c r="G5" s="363" t="s">
        <v>801</v>
      </c>
      <c r="H5" s="363"/>
      <c r="I5" s="363"/>
      <c r="J5" s="363"/>
      <c r="K5" s="363" t="s">
        <v>635</v>
      </c>
    </row>
    <row r="6" spans="2:13" ht="15.75" x14ac:dyDescent="0.25">
      <c r="B6" s="368"/>
      <c r="C6" s="363" t="s">
        <v>645</v>
      </c>
      <c r="D6" s="363"/>
      <c r="E6" s="363" t="s">
        <v>646</v>
      </c>
      <c r="F6" s="363"/>
      <c r="G6" s="363" t="s">
        <v>645</v>
      </c>
      <c r="H6" s="363"/>
      <c r="I6" s="363" t="s">
        <v>647</v>
      </c>
      <c r="J6" s="363"/>
      <c r="K6" s="363"/>
    </row>
    <row r="7" spans="2:13" ht="31.5" x14ac:dyDescent="0.25">
      <c r="B7" s="368"/>
      <c r="C7" s="63" t="s">
        <v>366</v>
      </c>
      <c r="D7" s="63" t="s">
        <v>649</v>
      </c>
      <c r="E7" s="63" t="s">
        <v>366</v>
      </c>
      <c r="F7" s="63" t="s">
        <v>648</v>
      </c>
      <c r="G7" s="63" t="s">
        <v>366</v>
      </c>
      <c r="H7" s="63" t="s">
        <v>639</v>
      </c>
      <c r="I7" s="63" t="s">
        <v>366</v>
      </c>
      <c r="J7" s="63" t="s">
        <v>639</v>
      </c>
      <c r="K7" s="363"/>
    </row>
    <row r="8" spans="2:13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3" ht="15.75" x14ac:dyDescent="0.25">
      <c r="B9" s="100" t="s">
        <v>311</v>
      </c>
      <c r="C9" s="68">
        <v>1057385</v>
      </c>
      <c r="D9" s="68">
        <v>1126090</v>
      </c>
      <c r="E9" s="223">
        <v>130479</v>
      </c>
      <c r="F9" s="68">
        <v>275720</v>
      </c>
      <c r="G9" s="223">
        <v>1090729</v>
      </c>
      <c r="H9" s="68">
        <v>1327036</v>
      </c>
      <c r="I9" s="223">
        <v>131560</v>
      </c>
      <c r="J9" s="68">
        <v>234993</v>
      </c>
      <c r="K9" s="100" t="s">
        <v>185</v>
      </c>
      <c r="M9" s="15"/>
    </row>
    <row r="10" spans="2:13" ht="15.75" x14ac:dyDescent="0.25">
      <c r="B10" s="100" t="s">
        <v>312</v>
      </c>
      <c r="C10" s="68">
        <v>102638</v>
      </c>
      <c r="D10" s="68">
        <v>111366</v>
      </c>
      <c r="E10" s="223">
        <v>5288</v>
      </c>
      <c r="F10" s="68">
        <v>9716</v>
      </c>
      <c r="G10" s="223">
        <v>91652</v>
      </c>
      <c r="H10" s="68">
        <v>97981</v>
      </c>
      <c r="I10" s="223">
        <v>4536</v>
      </c>
      <c r="J10" s="68">
        <v>7472</v>
      </c>
      <c r="K10" s="100" t="s">
        <v>640</v>
      </c>
    </row>
    <row r="11" spans="2:13" ht="15.75" x14ac:dyDescent="0.25">
      <c r="B11" s="100" t="s">
        <v>313</v>
      </c>
      <c r="C11" s="68">
        <v>223711</v>
      </c>
      <c r="D11" s="68">
        <v>180333</v>
      </c>
      <c r="E11" s="223">
        <v>45721</v>
      </c>
      <c r="F11" s="68">
        <v>24341</v>
      </c>
      <c r="G11" s="223">
        <v>112592</v>
      </c>
      <c r="H11" s="68">
        <v>108104</v>
      </c>
      <c r="I11" s="223">
        <v>16511</v>
      </c>
      <c r="J11" s="68">
        <v>6076</v>
      </c>
      <c r="K11" s="100" t="s">
        <v>641</v>
      </c>
    </row>
    <row r="12" spans="2:13" ht="15.75" x14ac:dyDescent="0.25">
      <c r="B12" s="194" t="s">
        <v>18</v>
      </c>
      <c r="C12" s="69">
        <f t="shared" ref="C12:J12" si="0">SUM(C9:C11)</f>
        <v>1383734</v>
      </c>
      <c r="D12" s="69">
        <f t="shared" si="0"/>
        <v>1417789</v>
      </c>
      <c r="E12" s="234">
        <f t="shared" si="0"/>
        <v>181488</v>
      </c>
      <c r="F12" s="69">
        <f t="shared" si="0"/>
        <v>309777</v>
      </c>
      <c r="G12" s="234">
        <f t="shared" si="0"/>
        <v>1294973</v>
      </c>
      <c r="H12" s="69">
        <f t="shared" si="0"/>
        <v>1533121</v>
      </c>
      <c r="I12" s="234">
        <f t="shared" si="0"/>
        <v>152607</v>
      </c>
      <c r="J12" s="69">
        <f t="shared" si="0"/>
        <v>248541</v>
      </c>
      <c r="K12" s="304"/>
      <c r="M12" s="15"/>
    </row>
    <row r="13" spans="2:13" x14ac:dyDescent="0.25">
      <c r="M13" s="26"/>
    </row>
    <row r="14" spans="2:13" x14ac:dyDescent="0.25">
      <c r="B14" s="76"/>
      <c r="G14" s="15"/>
      <c r="H14" s="15"/>
      <c r="I14" s="26"/>
      <c r="J14" s="15"/>
    </row>
    <row r="15" spans="2:13" x14ac:dyDescent="0.25">
      <c r="C15" s="15"/>
      <c r="D15" s="15"/>
      <c r="E15" s="15"/>
      <c r="F15" s="15"/>
      <c r="G15" s="26"/>
      <c r="H15" s="26"/>
      <c r="I15" s="15"/>
      <c r="J15" s="15"/>
    </row>
    <row r="16" spans="2:13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>
      <selection activeCell="J19" sqref="J19"/>
    </sheetView>
  </sheetViews>
  <sheetFormatPr defaultRowHeight="15" x14ac:dyDescent="0.25"/>
  <cols>
    <col min="2" max="2" width="11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60"/>
      <c r="C3" s="60"/>
      <c r="D3" s="60"/>
      <c r="E3" s="60"/>
      <c r="F3" s="60"/>
      <c r="G3" s="306"/>
      <c r="H3" s="60"/>
      <c r="I3" s="60"/>
      <c r="J3" s="60"/>
      <c r="K3" s="60"/>
    </row>
    <row r="4" spans="2:11" ht="24.95" customHeight="1" thickTop="1" x14ac:dyDescent="0.25">
      <c r="B4" s="406" t="s">
        <v>763</v>
      </c>
      <c r="C4" s="406"/>
      <c r="D4" s="406"/>
      <c r="E4" s="406"/>
      <c r="F4" s="406"/>
      <c r="G4" s="406"/>
      <c r="H4" s="406"/>
      <c r="I4" s="406"/>
      <c r="J4" s="406"/>
      <c r="K4" s="406"/>
    </row>
    <row r="5" spans="2:11" ht="15.75" x14ac:dyDescent="0.25">
      <c r="B5" s="368" t="s">
        <v>127</v>
      </c>
      <c r="C5" s="363" t="s">
        <v>800</v>
      </c>
      <c r="D5" s="363"/>
      <c r="E5" s="363"/>
      <c r="F5" s="363"/>
      <c r="G5" s="363" t="s">
        <v>801</v>
      </c>
      <c r="H5" s="363"/>
      <c r="I5" s="363"/>
      <c r="J5" s="363"/>
      <c r="K5" s="363" t="s">
        <v>635</v>
      </c>
    </row>
    <row r="6" spans="2:11" ht="15.75" x14ac:dyDescent="0.25">
      <c r="B6" s="368"/>
      <c r="C6" s="363" t="s">
        <v>645</v>
      </c>
      <c r="D6" s="363"/>
      <c r="E6" s="363" t="s">
        <v>646</v>
      </c>
      <c r="F6" s="363"/>
      <c r="G6" s="363" t="s">
        <v>645</v>
      </c>
      <c r="H6" s="363"/>
      <c r="I6" s="363" t="s">
        <v>647</v>
      </c>
      <c r="J6" s="363"/>
      <c r="K6" s="363"/>
    </row>
    <row r="7" spans="2:11" ht="31.5" x14ac:dyDescent="0.25">
      <c r="B7" s="368"/>
      <c r="C7" s="63" t="s">
        <v>366</v>
      </c>
      <c r="D7" s="63" t="s">
        <v>639</v>
      </c>
      <c r="E7" s="63" t="s">
        <v>366</v>
      </c>
      <c r="F7" s="63" t="s">
        <v>639</v>
      </c>
      <c r="G7" s="63" t="s">
        <v>366</v>
      </c>
      <c r="H7" s="63" t="s">
        <v>639</v>
      </c>
      <c r="I7" s="63" t="s">
        <v>366</v>
      </c>
      <c r="J7" s="63" t="s">
        <v>639</v>
      </c>
      <c r="K7" s="363"/>
    </row>
    <row r="8" spans="2:11" ht="15" customHeight="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customHeight="1" x14ac:dyDescent="0.25">
      <c r="B9" s="100" t="s">
        <v>311</v>
      </c>
      <c r="C9" s="68">
        <v>2830236</v>
      </c>
      <c r="D9" s="68">
        <v>1353061</v>
      </c>
      <c r="E9" s="223">
        <v>157569</v>
      </c>
      <c r="F9" s="68">
        <v>126461</v>
      </c>
      <c r="G9" s="223">
        <v>3349648</v>
      </c>
      <c r="H9" s="68">
        <v>1771509</v>
      </c>
      <c r="I9" s="223">
        <v>184356</v>
      </c>
      <c r="J9" s="68">
        <v>132646</v>
      </c>
      <c r="K9" s="100" t="s">
        <v>185</v>
      </c>
    </row>
    <row r="10" spans="2:11" ht="15.75" customHeight="1" x14ac:dyDescent="0.25">
      <c r="B10" s="100" t="s">
        <v>312</v>
      </c>
      <c r="C10" s="68">
        <v>140347</v>
      </c>
      <c r="D10" s="68">
        <v>89871</v>
      </c>
      <c r="E10" s="223">
        <v>5539</v>
      </c>
      <c r="F10" s="68">
        <v>4630</v>
      </c>
      <c r="G10" s="223">
        <v>164804</v>
      </c>
      <c r="H10" s="68">
        <v>106771</v>
      </c>
      <c r="I10" s="223">
        <v>4903</v>
      </c>
      <c r="J10" s="68">
        <v>3975</v>
      </c>
      <c r="K10" s="100" t="s">
        <v>640</v>
      </c>
    </row>
    <row r="11" spans="2:11" ht="15.75" customHeight="1" x14ac:dyDescent="0.25">
      <c r="B11" s="100" t="s">
        <v>313</v>
      </c>
      <c r="C11" s="68">
        <v>342220</v>
      </c>
      <c r="D11" s="68">
        <v>121874</v>
      </c>
      <c r="E11" s="223">
        <v>49847</v>
      </c>
      <c r="F11" s="68">
        <v>10020</v>
      </c>
      <c r="G11" s="223">
        <v>193534</v>
      </c>
      <c r="H11" s="68">
        <v>93740</v>
      </c>
      <c r="I11" s="223">
        <v>11422</v>
      </c>
      <c r="J11" s="68">
        <v>2962</v>
      </c>
      <c r="K11" s="100" t="s">
        <v>641</v>
      </c>
    </row>
    <row r="12" spans="2:11" ht="15.75" customHeight="1" x14ac:dyDescent="0.25">
      <c r="B12" s="194" t="s">
        <v>18</v>
      </c>
      <c r="C12" s="69">
        <f t="shared" ref="C12:J12" si="0">C9+C10+C11</f>
        <v>3312803</v>
      </c>
      <c r="D12" s="69">
        <f t="shared" si="0"/>
        <v>1564806</v>
      </c>
      <c r="E12" s="234">
        <f t="shared" si="0"/>
        <v>212955</v>
      </c>
      <c r="F12" s="69">
        <f t="shared" si="0"/>
        <v>141111</v>
      </c>
      <c r="G12" s="234">
        <f t="shared" si="0"/>
        <v>3707986</v>
      </c>
      <c r="H12" s="69">
        <f t="shared" si="0"/>
        <v>1972020</v>
      </c>
      <c r="I12" s="234">
        <f t="shared" si="0"/>
        <v>200681</v>
      </c>
      <c r="J12" s="69">
        <f t="shared" si="0"/>
        <v>139583</v>
      </c>
      <c r="K12" s="304"/>
    </row>
    <row r="14" spans="2:11" x14ac:dyDescent="0.25">
      <c r="B14" s="76"/>
      <c r="G14" s="15"/>
      <c r="H14" s="15"/>
      <c r="I14" s="15"/>
      <c r="J14" s="15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D76D-E340-4682-B48C-8E2CCB6A127F}">
  <dimension ref="B3:K16"/>
  <sheetViews>
    <sheetView workbookViewId="0">
      <selection activeCell="L26" sqref="L26"/>
    </sheetView>
  </sheetViews>
  <sheetFormatPr defaultRowHeight="15" x14ac:dyDescent="0.25"/>
  <cols>
    <col min="3" max="3" width="22.42578125" customWidth="1"/>
    <col min="4" max="4" width="11.5703125" customWidth="1"/>
    <col min="5" max="5" width="15.42578125" bestFit="1" customWidth="1"/>
    <col min="6" max="6" width="12.7109375" customWidth="1"/>
    <col min="7" max="7" width="15.85546875" customWidth="1"/>
    <col min="8" max="8" width="12.7109375" customWidth="1"/>
    <col min="9" max="9" width="13.28515625" customWidth="1"/>
    <col min="10" max="10" width="11.42578125" customWidth="1"/>
    <col min="11" max="11" width="12.85546875" customWidth="1"/>
    <col min="14" max="14" width="11.5703125" customWidth="1"/>
  </cols>
  <sheetData>
    <row r="3" spans="2:11" ht="15.75" thickBot="1" x14ac:dyDescent="0.3"/>
    <row r="4" spans="2:11" ht="16.5" customHeight="1" thickTop="1" x14ac:dyDescent="0.25">
      <c r="B4" s="408" t="s">
        <v>764</v>
      </c>
      <c r="C4" s="408"/>
      <c r="D4" s="408"/>
      <c r="E4" s="408"/>
      <c r="F4" s="408"/>
      <c r="G4" s="408"/>
      <c r="H4" s="408"/>
      <c r="I4" s="408"/>
      <c r="J4" s="408"/>
      <c r="K4" s="408"/>
    </row>
    <row r="5" spans="2:11" ht="16.5" customHeight="1" x14ac:dyDescent="0.25">
      <c r="B5" s="346"/>
      <c r="C5" s="346"/>
      <c r="D5" s="363" t="s">
        <v>664</v>
      </c>
      <c r="E5" s="363"/>
      <c r="F5" s="363"/>
      <c r="G5" s="363"/>
      <c r="H5" s="363" t="s">
        <v>796</v>
      </c>
      <c r="I5" s="363"/>
      <c r="J5" s="363"/>
      <c r="K5" s="363"/>
    </row>
    <row r="6" spans="2:11" ht="15.75" customHeight="1" x14ac:dyDescent="0.25">
      <c r="B6" s="363" t="s">
        <v>127</v>
      </c>
      <c r="C6" s="363" t="s">
        <v>82</v>
      </c>
      <c r="D6" s="363" t="s">
        <v>149</v>
      </c>
      <c r="E6" s="363"/>
      <c r="F6" s="363" t="s">
        <v>692</v>
      </c>
      <c r="G6" s="363"/>
      <c r="H6" s="363" t="s">
        <v>149</v>
      </c>
      <c r="I6" s="363"/>
      <c r="J6" s="363" t="s">
        <v>692</v>
      </c>
      <c r="K6" s="363"/>
    </row>
    <row r="7" spans="2:11" ht="15" customHeight="1" x14ac:dyDescent="0.25">
      <c r="B7" s="363"/>
      <c r="C7" s="363"/>
      <c r="D7" s="363" t="s">
        <v>694</v>
      </c>
      <c r="E7" s="363" t="s">
        <v>785</v>
      </c>
      <c r="F7" s="363" t="s">
        <v>694</v>
      </c>
      <c r="G7" s="363" t="s">
        <v>696</v>
      </c>
      <c r="H7" s="363" t="s">
        <v>694</v>
      </c>
      <c r="I7" s="363" t="s">
        <v>785</v>
      </c>
      <c r="J7" s="363" t="s">
        <v>694</v>
      </c>
      <c r="K7" s="363" t="s">
        <v>696</v>
      </c>
    </row>
    <row r="8" spans="2:11" ht="28.5" customHeight="1" x14ac:dyDescent="0.25">
      <c r="B8" s="363"/>
      <c r="C8" s="363"/>
      <c r="D8" s="363"/>
      <c r="E8" s="363"/>
      <c r="F8" s="363" t="s">
        <v>699</v>
      </c>
      <c r="G8" s="363"/>
      <c r="H8" s="363"/>
      <c r="I8" s="363"/>
      <c r="J8" s="363" t="s">
        <v>699</v>
      </c>
      <c r="K8" s="363"/>
    </row>
    <row r="9" spans="2:11" x14ac:dyDescent="0.25">
      <c r="B9" s="61">
        <v>1</v>
      </c>
      <c r="C9" s="61">
        <v>2</v>
      </c>
      <c r="D9" s="61">
        <v>3</v>
      </c>
      <c r="E9" s="61">
        <v>4</v>
      </c>
      <c r="F9" s="61">
        <v>5</v>
      </c>
      <c r="G9" s="61">
        <v>6</v>
      </c>
      <c r="H9" s="61">
        <v>7</v>
      </c>
      <c r="I9" s="61">
        <v>8</v>
      </c>
      <c r="J9" s="61">
        <v>9</v>
      </c>
      <c r="K9" s="61">
        <v>10</v>
      </c>
    </row>
    <row r="10" spans="2:11" ht="15.75" x14ac:dyDescent="0.25">
      <c r="B10" s="161" t="s">
        <v>311</v>
      </c>
      <c r="C10" s="337" t="s">
        <v>693</v>
      </c>
      <c r="D10" s="193">
        <f>D11+D12</f>
        <v>9690638</v>
      </c>
      <c r="E10" s="193">
        <f t="shared" ref="E10:G10" si="0">E11+E12</f>
        <v>55947446</v>
      </c>
      <c r="F10" s="193">
        <f t="shared" si="0"/>
        <v>770305</v>
      </c>
      <c r="G10" s="193">
        <f t="shared" si="0"/>
        <v>136713</v>
      </c>
      <c r="H10" s="193">
        <f>H11+H12</f>
        <v>10647108</v>
      </c>
      <c r="I10" s="193">
        <f t="shared" ref="I10:K10" si="1">I11+I12</f>
        <v>68610328</v>
      </c>
      <c r="J10" s="193">
        <f t="shared" si="1"/>
        <v>471772</v>
      </c>
      <c r="K10" s="193">
        <f t="shared" si="1"/>
        <v>245990</v>
      </c>
    </row>
    <row r="11" spans="2:11" ht="15.75" x14ac:dyDescent="0.25">
      <c r="B11" s="65" t="s">
        <v>84</v>
      </c>
      <c r="C11" s="70" t="s">
        <v>630</v>
      </c>
      <c r="D11" s="68">
        <v>9483275</v>
      </c>
      <c r="E11" s="68">
        <v>46074111</v>
      </c>
      <c r="F11" s="68">
        <v>754458</v>
      </c>
      <c r="G11" s="68">
        <v>114174</v>
      </c>
      <c r="H11" s="68">
        <v>10429373</v>
      </c>
      <c r="I11" s="68">
        <v>56580360</v>
      </c>
      <c r="J11" s="68">
        <v>469484</v>
      </c>
      <c r="K11" s="68">
        <v>208252</v>
      </c>
    </row>
    <row r="12" spans="2:11" ht="15.75" x14ac:dyDescent="0.25">
      <c r="B12" s="65" t="s">
        <v>115</v>
      </c>
      <c r="C12" s="70" t="s">
        <v>695</v>
      </c>
      <c r="D12" s="68">
        <v>207363</v>
      </c>
      <c r="E12" s="68">
        <v>9873335</v>
      </c>
      <c r="F12" s="68">
        <v>15847</v>
      </c>
      <c r="G12" s="68">
        <v>22539</v>
      </c>
      <c r="H12" s="68">
        <v>217735</v>
      </c>
      <c r="I12" s="68">
        <v>12029968</v>
      </c>
      <c r="J12" s="68">
        <v>2288</v>
      </c>
      <c r="K12" s="68">
        <v>37738</v>
      </c>
    </row>
    <row r="13" spans="2:11" ht="15.75" x14ac:dyDescent="0.25">
      <c r="B13" s="161" t="s">
        <v>312</v>
      </c>
      <c r="C13" s="337" t="s">
        <v>697</v>
      </c>
      <c r="D13" s="193">
        <f>D14+D15</f>
        <v>74740</v>
      </c>
      <c r="E13" s="193">
        <f t="shared" ref="E13:G13" si="2">E14+E15</f>
        <v>56980</v>
      </c>
      <c r="F13" s="193">
        <f t="shared" si="2"/>
        <v>4148647</v>
      </c>
      <c r="G13" s="193">
        <f t="shared" si="2"/>
        <v>990371</v>
      </c>
      <c r="H13" s="193">
        <f>H14+H15</f>
        <v>166231</v>
      </c>
      <c r="I13" s="193">
        <f t="shared" ref="I13:K13" si="3">I14+I15</f>
        <v>247057</v>
      </c>
      <c r="J13" s="193">
        <f t="shared" si="3"/>
        <v>4823341</v>
      </c>
      <c r="K13" s="193">
        <f t="shared" si="3"/>
        <v>1274885</v>
      </c>
    </row>
    <row r="14" spans="2:11" ht="15.75" x14ac:dyDescent="0.25">
      <c r="B14" s="65" t="s">
        <v>345</v>
      </c>
      <c r="C14" s="70" t="s">
        <v>630</v>
      </c>
      <c r="D14" s="68">
        <v>73372</v>
      </c>
      <c r="E14" s="68">
        <v>56253</v>
      </c>
      <c r="F14" s="68">
        <v>4141196</v>
      </c>
      <c r="G14" s="68">
        <v>955549</v>
      </c>
      <c r="H14" s="68">
        <v>165911</v>
      </c>
      <c r="I14" s="68">
        <v>242558</v>
      </c>
      <c r="J14" s="68">
        <v>4810645</v>
      </c>
      <c r="K14" s="68">
        <v>1217290</v>
      </c>
    </row>
    <row r="15" spans="2:11" ht="15.75" x14ac:dyDescent="0.25">
      <c r="B15" s="74" t="s">
        <v>346</v>
      </c>
      <c r="C15" s="336" t="s">
        <v>695</v>
      </c>
      <c r="D15" s="68">
        <v>1368</v>
      </c>
      <c r="E15" s="68">
        <v>727</v>
      </c>
      <c r="F15" s="68">
        <v>7451</v>
      </c>
      <c r="G15" s="68">
        <v>34822</v>
      </c>
      <c r="H15" s="68">
        <v>320</v>
      </c>
      <c r="I15" s="68">
        <v>4499</v>
      </c>
      <c r="J15" s="68">
        <v>12696</v>
      </c>
      <c r="K15" s="68">
        <v>57595</v>
      </c>
    </row>
    <row r="16" spans="2:11" ht="15.75" x14ac:dyDescent="0.25">
      <c r="B16" s="363" t="s">
        <v>18</v>
      </c>
      <c r="C16" s="363"/>
      <c r="D16" s="69">
        <f>D10+D13</f>
        <v>9765378</v>
      </c>
      <c r="E16" s="69">
        <f t="shared" ref="E16:G16" si="4">E10+E13</f>
        <v>56004426</v>
      </c>
      <c r="F16" s="69">
        <f t="shared" si="4"/>
        <v>4918952</v>
      </c>
      <c r="G16" s="69">
        <f t="shared" si="4"/>
        <v>1127084</v>
      </c>
      <c r="H16" s="69">
        <f>H10+H13</f>
        <v>10813339</v>
      </c>
      <c r="I16" s="69">
        <f t="shared" ref="I16:K16" si="5">I10+I13</f>
        <v>68857385</v>
      </c>
      <c r="J16" s="69">
        <f t="shared" si="5"/>
        <v>5295113</v>
      </c>
      <c r="K16" s="69">
        <f t="shared" si="5"/>
        <v>1520875</v>
      </c>
    </row>
  </sheetData>
  <mergeCells count="19">
    <mergeCell ref="J7:J8"/>
    <mergeCell ref="K7:K8"/>
    <mergeCell ref="H5:K5"/>
    <mergeCell ref="H4:K4"/>
    <mergeCell ref="H6:I6"/>
    <mergeCell ref="J6:K6"/>
    <mergeCell ref="B16:C16"/>
    <mergeCell ref="D6:E6"/>
    <mergeCell ref="F6:G6"/>
    <mergeCell ref="H7:H8"/>
    <mergeCell ref="I7:I8"/>
    <mergeCell ref="B4:G4"/>
    <mergeCell ref="B6:B8"/>
    <mergeCell ref="C6:C8"/>
    <mergeCell ref="D7:D8"/>
    <mergeCell ref="E7:E8"/>
    <mergeCell ref="F7:F8"/>
    <mergeCell ref="G7:G8"/>
    <mergeCell ref="D5:G5"/>
  </mergeCell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DB62-1929-49BB-AAB8-5BEC8A1642DD}">
  <dimension ref="B3:N16"/>
  <sheetViews>
    <sheetView workbookViewId="0">
      <selection activeCell="K28" sqref="K28"/>
    </sheetView>
  </sheetViews>
  <sheetFormatPr defaultRowHeight="15" x14ac:dyDescent="0.25"/>
  <cols>
    <col min="3" max="3" width="14.28515625" customWidth="1"/>
    <col min="4" max="4" width="14.7109375" customWidth="1"/>
    <col min="5" max="5" width="15.7109375" customWidth="1"/>
    <col min="6" max="6" width="12.140625" customWidth="1"/>
    <col min="7" max="7" width="15.7109375" customWidth="1"/>
    <col min="8" max="8" width="12.5703125" customWidth="1"/>
    <col min="9" max="9" width="12.42578125" customWidth="1"/>
    <col min="10" max="11" width="11.28515625" customWidth="1"/>
    <col min="13" max="13" width="10.140625" bestFit="1" customWidth="1"/>
    <col min="14" max="14" width="11.85546875" customWidth="1"/>
    <col min="15" max="15" width="10" bestFit="1" customWidth="1"/>
    <col min="16" max="16" width="11.5703125" customWidth="1"/>
    <col min="17" max="17" width="11" bestFit="1" customWidth="1"/>
  </cols>
  <sheetData>
    <row r="3" spans="2:14" ht="15.75" thickBot="1" x14ac:dyDescent="0.3"/>
    <row r="4" spans="2:14" ht="16.5" customHeight="1" thickTop="1" x14ac:dyDescent="0.25">
      <c r="B4" s="408" t="s">
        <v>765</v>
      </c>
      <c r="C4" s="408"/>
      <c r="D4" s="408"/>
      <c r="E4" s="408"/>
      <c r="F4" s="408"/>
      <c r="G4" s="408"/>
      <c r="H4" s="408"/>
      <c r="I4" s="408"/>
      <c r="J4" s="408"/>
      <c r="K4" s="408"/>
    </row>
    <row r="5" spans="2:14" ht="16.5" customHeight="1" x14ac:dyDescent="0.25">
      <c r="B5" s="346"/>
      <c r="C5" s="346"/>
      <c r="D5" s="363" t="s">
        <v>664</v>
      </c>
      <c r="E5" s="363"/>
      <c r="F5" s="363"/>
      <c r="G5" s="363"/>
      <c r="H5" s="363" t="s">
        <v>796</v>
      </c>
      <c r="I5" s="363"/>
      <c r="J5" s="363"/>
      <c r="K5" s="363"/>
    </row>
    <row r="6" spans="2:14" ht="15.75" customHeight="1" x14ac:dyDescent="0.25">
      <c r="B6" s="363" t="s">
        <v>127</v>
      </c>
      <c r="C6" s="363" t="s">
        <v>698</v>
      </c>
      <c r="D6" s="363" t="s">
        <v>149</v>
      </c>
      <c r="E6" s="363"/>
      <c r="F6" s="363" t="s">
        <v>692</v>
      </c>
      <c r="G6" s="363"/>
      <c r="H6" s="363" t="s">
        <v>149</v>
      </c>
      <c r="I6" s="363"/>
      <c r="J6" s="363" t="s">
        <v>692</v>
      </c>
      <c r="K6" s="363"/>
    </row>
    <row r="7" spans="2:14" ht="15" customHeight="1" x14ac:dyDescent="0.25">
      <c r="B7" s="363"/>
      <c r="C7" s="363"/>
      <c r="D7" s="363" t="s">
        <v>694</v>
      </c>
      <c r="E7" s="363" t="s">
        <v>696</v>
      </c>
      <c r="F7" s="363" t="s">
        <v>694</v>
      </c>
      <c r="G7" s="363" t="s">
        <v>696</v>
      </c>
      <c r="H7" s="363" t="s">
        <v>694</v>
      </c>
      <c r="I7" s="363" t="s">
        <v>696</v>
      </c>
      <c r="J7" s="363" t="s">
        <v>694</v>
      </c>
      <c r="K7" s="363" t="s">
        <v>696</v>
      </c>
    </row>
    <row r="8" spans="2:14" ht="29.25" customHeight="1" x14ac:dyDescent="0.25">
      <c r="B8" s="363"/>
      <c r="C8" s="363"/>
      <c r="D8" s="363"/>
      <c r="E8" s="363"/>
      <c r="F8" s="363" t="s">
        <v>699</v>
      </c>
      <c r="G8" s="363"/>
      <c r="H8" s="363"/>
      <c r="I8" s="363"/>
      <c r="J8" s="363" t="s">
        <v>699</v>
      </c>
      <c r="K8" s="363"/>
    </row>
    <row r="9" spans="2:14" x14ac:dyDescent="0.25">
      <c r="B9" s="61">
        <v>1</v>
      </c>
      <c r="C9" s="61">
        <v>2</v>
      </c>
      <c r="D9" s="61">
        <v>3</v>
      </c>
      <c r="E9" s="61">
        <v>4</v>
      </c>
      <c r="F9" s="61">
        <v>5</v>
      </c>
      <c r="G9" s="61">
        <v>6</v>
      </c>
      <c r="H9" s="61">
        <v>7</v>
      </c>
      <c r="I9" s="61">
        <v>8</v>
      </c>
      <c r="J9" s="61">
        <v>9</v>
      </c>
      <c r="K9" s="61">
        <v>10</v>
      </c>
    </row>
    <row r="10" spans="2:14" ht="15.75" x14ac:dyDescent="0.25">
      <c r="B10" s="65" t="s">
        <v>311</v>
      </c>
      <c r="C10" s="70" t="s">
        <v>700</v>
      </c>
      <c r="D10" s="68">
        <v>738021.40399999998</v>
      </c>
      <c r="E10" s="68">
        <v>565874</v>
      </c>
      <c r="F10" s="68">
        <v>62584575</v>
      </c>
      <c r="G10" s="68">
        <v>6493073</v>
      </c>
      <c r="H10" s="68">
        <v>537898</v>
      </c>
      <c r="I10" s="68">
        <v>164745</v>
      </c>
      <c r="J10" s="68">
        <v>66168735</v>
      </c>
      <c r="K10" s="68">
        <v>6640604</v>
      </c>
      <c r="M10" s="15"/>
      <c r="N10" s="15"/>
    </row>
    <row r="11" spans="2:14" ht="15.75" x14ac:dyDescent="0.25">
      <c r="B11" s="65" t="s">
        <v>312</v>
      </c>
      <c r="C11" s="70" t="s">
        <v>701</v>
      </c>
      <c r="D11" s="68">
        <v>200140</v>
      </c>
      <c r="E11" s="68">
        <v>32310</v>
      </c>
      <c r="F11" s="68">
        <v>3730881</v>
      </c>
      <c r="G11" s="68">
        <v>358297</v>
      </c>
      <c r="H11" s="68">
        <v>214755</v>
      </c>
      <c r="I11" s="68">
        <v>33644</v>
      </c>
      <c r="J11" s="68">
        <v>3640672</v>
      </c>
      <c r="K11" s="68">
        <v>353460</v>
      </c>
      <c r="M11" s="15"/>
      <c r="N11" s="15"/>
    </row>
    <row r="12" spans="2:14" ht="15.75" x14ac:dyDescent="0.25">
      <c r="B12" s="65" t="s">
        <v>313</v>
      </c>
      <c r="C12" s="70" t="s">
        <v>702</v>
      </c>
      <c r="D12" s="68">
        <v>63</v>
      </c>
      <c r="E12" s="68">
        <v>2</v>
      </c>
      <c r="F12" s="68">
        <v>66501</v>
      </c>
      <c r="G12" s="68">
        <v>4915</v>
      </c>
      <c r="H12" s="68">
        <v>333</v>
      </c>
      <c r="I12" s="68">
        <v>9</v>
      </c>
      <c r="J12" s="68">
        <v>74888</v>
      </c>
      <c r="K12" s="68">
        <v>2911</v>
      </c>
      <c r="M12" s="15"/>
      <c r="N12" s="15"/>
    </row>
    <row r="13" spans="2:14" ht="15.75" x14ac:dyDescent="0.25">
      <c r="B13" s="65" t="s">
        <v>314</v>
      </c>
      <c r="C13" s="70" t="s">
        <v>703</v>
      </c>
      <c r="D13" s="68">
        <v>13037</v>
      </c>
      <c r="E13" s="68">
        <v>22723</v>
      </c>
      <c r="F13" s="68">
        <v>3680</v>
      </c>
      <c r="G13" s="68">
        <v>195</v>
      </c>
      <c r="H13" s="68">
        <v>0</v>
      </c>
      <c r="I13" s="68">
        <v>0</v>
      </c>
      <c r="J13" s="68">
        <v>5387</v>
      </c>
      <c r="K13" s="68">
        <v>114</v>
      </c>
      <c r="M13" s="15"/>
      <c r="N13" s="15"/>
    </row>
    <row r="14" spans="2:14" ht="15.75" x14ac:dyDescent="0.25">
      <c r="B14" s="363" t="s">
        <v>18</v>
      </c>
      <c r="C14" s="363"/>
      <c r="D14" s="69">
        <f t="shared" ref="D14:G14" si="0">SUM(D10:D13)</f>
        <v>951261.40399999998</v>
      </c>
      <c r="E14" s="69">
        <f t="shared" si="0"/>
        <v>620909</v>
      </c>
      <c r="F14" s="69">
        <f t="shared" si="0"/>
        <v>66385637</v>
      </c>
      <c r="G14" s="69">
        <f t="shared" si="0"/>
        <v>6856480</v>
      </c>
      <c r="H14" s="69">
        <f>SUM(H10:H13)</f>
        <v>752986</v>
      </c>
      <c r="I14" s="69">
        <f>SUM(I10:I13)</f>
        <v>198398</v>
      </c>
      <c r="J14" s="69">
        <f>SUM(J10:J13)</f>
        <v>69889682</v>
      </c>
      <c r="K14" s="69">
        <f>SUM(K10:K13)</f>
        <v>6997089</v>
      </c>
      <c r="M14" s="15"/>
      <c r="N14" s="15"/>
    </row>
    <row r="15" spans="2:14" x14ac:dyDescent="0.25">
      <c r="B15" s="338" t="s">
        <v>708</v>
      </c>
      <c r="C15" s="338"/>
      <c r="M15" s="26"/>
      <c r="N15" s="26"/>
    </row>
    <row r="16" spans="2:14" x14ac:dyDescent="0.25">
      <c r="E16" s="15"/>
      <c r="F16" s="15"/>
      <c r="I16" s="15"/>
      <c r="K16" s="15"/>
    </row>
  </sheetData>
  <mergeCells count="19">
    <mergeCell ref="I7:I8"/>
    <mergeCell ref="J7:J8"/>
    <mergeCell ref="K7:K8"/>
    <mergeCell ref="H4:K4"/>
    <mergeCell ref="H5:K5"/>
    <mergeCell ref="H6:I6"/>
    <mergeCell ref="J6:K6"/>
    <mergeCell ref="H7:H8"/>
    <mergeCell ref="B14:C14"/>
    <mergeCell ref="F7:F8"/>
    <mergeCell ref="B4:G4"/>
    <mergeCell ref="B6:B8"/>
    <mergeCell ref="C6:C8"/>
    <mergeCell ref="D6:E6"/>
    <mergeCell ref="F6:G6"/>
    <mergeCell ref="D7:D8"/>
    <mergeCell ref="E7:E8"/>
    <mergeCell ref="G7:G8"/>
    <mergeCell ref="D5:G5"/>
  </mergeCells>
  <pageMargins left="0.7" right="0.7" top="0.75" bottom="0.75" header="0.3" footer="0.3"/>
  <pageSetup paperSize="9" orientation="portrait" r:id="rId1"/>
  <ignoredErrors>
    <ignoredError sqref="D14:E14 F14:G14 H14:K1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>
      <selection activeCell="G18" sqref="G18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69" t="s">
        <v>598</v>
      </c>
      <c r="C4" s="369"/>
      <c r="D4" s="369"/>
      <c r="E4" s="369"/>
      <c r="F4" s="369"/>
      <c r="G4" s="369"/>
      <c r="H4" s="369"/>
      <c r="I4" s="369"/>
      <c r="J4" s="369"/>
      <c r="K4" s="369"/>
    </row>
    <row r="5" spans="2:13" ht="18" customHeight="1" x14ac:dyDescent="0.25">
      <c r="B5" s="368" t="s">
        <v>127</v>
      </c>
      <c r="C5" s="370" t="s">
        <v>12</v>
      </c>
      <c r="D5" s="370" t="s">
        <v>599</v>
      </c>
      <c r="E5" s="370"/>
      <c r="F5" s="370" t="s">
        <v>665</v>
      </c>
      <c r="G5" s="370"/>
      <c r="H5" s="370" t="s">
        <v>797</v>
      </c>
      <c r="I5" s="370"/>
      <c r="J5" s="370" t="s">
        <v>1</v>
      </c>
      <c r="K5" s="370"/>
    </row>
    <row r="6" spans="2:13" ht="31.5" x14ac:dyDescent="0.25">
      <c r="B6" s="368"/>
      <c r="C6" s="370"/>
      <c r="D6" s="97" t="s">
        <v>13</v>
      </c>
      <c r="E6" s="97" t="s">
        <v>26</v>
      </c>
      <c r="F6" s="97" t="s">
        <v>13</v>
      </c>
      <c r="G6" s="97" t="s">
        <v>26</v>
      </c>
      <c r="H6" s="97" t="s">
        <v>13</v>
      </c>
      <c r="I6" s="97" t="s">
        <v>26</v>
      </c>
      <c r="J6" s="97" t="s">
        <v>410</v>
      </c>
      <c r="K6" s="97" t="s">
        <v>411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6.5" customHeight="1" x14ac:dyDescent="0.25">
      <c r="B8" s="100" t="s">
        <v>311</v>
      </c>
      <c r="C8" s="101" t="s">
        <v>14</v>
      </c>
      <c r="D8" s="102">
        <v>4090</v>
      </c>
      <c r="E8" s="103">
        <f>D8/D$12*100</f>
        <v>63.588308457711442</v>
      </c>
      <c r="F8" s="102">
        <v>4101</v>
      </c>
      <c r="G8" s="103">
        <f>F8/F$12*100</f>
        <v>63.97815912636505</v>
      </c>
      <c r="H8" s="102">
        <v>4190</v>
      </c>
      <c r="I8" s="103">
        <f>H8/H$12*100</f>
        <v>63.833028641072517</v>
      </c>
      <c r="J8" s="104">
        <f>F8/D8*100</f>
        <v>100.26894865525674</v>
      </c>
      <c r="K8" s="104">
        <f>H8/F8*100</f>
        <v>102.17020238966106</v>
      </c>
    </row>
    <row r="9" spans="2:13" ht="16.5" customHeight="1" x14ac:dyDescent="0.25">
      <c r="B9" s="100" t="s">
        <v>312</v>
      </c>
      <c r="C9" s="101" t="s">
        <v>15</v>
      </c>
      <c r="D9" s="102">
        <v>413</v>
      </c>
      <c r="E9" s="103">
        <f t="shared" ref="E9:E11" si="0">D9/D$12*100</f>
        <v>6.4210199004975124</v>
      </c>
      <c r="F9" s="102">
        <v>408</v>
      </c>
      <c r="G9" s="103">
        <f t="shared" ref="G9:G11" si="1">F9/F$12*100</f>
        <v>6.3650546021840881</v>
      </c>
      <c r="H9" s="102">
        <v>385</v>
      </c>
      <c r="I9" s="103">
        <f t="shared" ref="I9:I11" si="2">H9/H$12*100</f>
        <v>5.8653260207190732</v>
      </c>
      <c r="J9" s="104">
        <f t="shared" ref="J9:J12" si="3">F9/D9*100</f>
        <v>98.789346246973366</v>
      </c>
      <c r="K9" s="104">
        <f t="shared" ref="K9:K12" si="4">H9/F9*100</f>
        <v>94.362745098039213</v>
      </c>
    </row>
    <row r="10" spans="2:13" ht="16.5" customHeight="1" x14ac:dyDescent="0.25">
      <c r="B10" s="100" t="s">
        <v>313</v>
      </c>
      <c r="C10" s="101" t="s">
        <v>16</v>
      </c>
      <c r="D10" s="102">
        <v>1924</v>
      </c>
      <c r="E10" s="103">
        <f t="shared" si="0"/>
        <v>29.912935323383081</v>
      </c>
      <c r="F10" s="102">
        <v>1897</v>
      </c>
      <c r="G10" s="103">
        <f t="shared" si="1"/>
        <v>29.594383775351012</v>
      </c>
      <c r="H10" s="102">
        <v>1987</v>
      </c>
      <c r="I10" s="103">
        <f t="shared" si="2"/>
        <v>30.271176112126753</v>
      </c>
      <c r="J10" s="104">
        <f t="shared" si="3"/>
        <v>98.596673596673597</v>
      </c>
      <c r="K10" s="104">
        <f t="shared" si="4"/>
        <v>104.74433315761729</v>
      </c>
    </row>
    <row r="11" spans="2:13" ht="16.5" customHeight="1" x14ac:dyDescent="0.25">
      <c r="B11" s="100" t="s">
        <v>314</v>
      </c>
      <c r="C11" s="101" t="s">
        <v>17</v>
      </c>
      <c r="D11" s="102">
        <v>5</v>
      </c>
      <c r="E11" s="103">
        <f t="shared" si="0"/>
        <v>7.7736318407960206E-2</v>
      </c>
      <c r="F11" s="102">
        <v>4</v>
      </c>
      <c r="G11" s="103">
        <f t="shared" si="1"/>
        <v>6.2402496099843996E-2</v>
      </c>
      <c r="H11" s="102">
        <v>2</v>
      </c>
      <c r="I11" s="103">
        <f t="shared" si="2"/>
        <v>3.0469226081657527E-2</v>
      </c>
      <c r="J11" s="104">
        <f t="shared" si="3"/>
        <v>80</v>
      </c>
      <c r="K11" s="104">
        <f t="shared" si="4"/>
        <v>50</v>
      </c>
    </row>
    <row r="12" spans="2:13" ht="20.25" customHeight="1" x14ac:dyDescent="0.25">
      <c r="B12" s="370" t="s">
        <v>18</v>
      </c>
      <c r="C12" s="370"/>
      <c r="D12" s="105">
        <f t="shared" ref="D12:I12" si="5">SUM(D8:D11)</f>
        <v>6432</v>
      </c>
      <c r="E12" s="106">
        <f t="shared" si="5"/>
        <v>100</v>
      </c>
      <c r="F12" s="105">
        <f t="shared" si="5"/>
        <v>6410</v>
      </c>
      <c r="G12" s="106">
        <f t="shared" si="5"/>
        <v>100</v>
      </c>
      <c r="H12" s="105">
        <f t="shared" si="5"/>
        <v>6564</v>
      </c>
      <c r="I12" s="106">
        <f t="shared" si="5"/>
        <v>100</v>
      </c>
      <c r="J12" s="106">
        <f t="shared" si="3"/>
        <v>99.657960199004975</v>
      </c>
      <c r="K12" s="106">
        <f t="shared" si="4"/>
        <v>102.402496099844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52FC-9F32-4E26-BAD2-3769B769826F}">
  <dimension ref="B3:N14"/>
  <sheetViews>
    <sheetView workbookViewId="0">
      <selection activeCell="N19" sqref="N19"/>
    </sheetView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" customWidth="1"/>
    <col min="9" max="9" width="11.85546875" customWidth="1"/>
    <col min="10" max="10" width="11.7109375" customWidth="1"/>
    <col min="11" max="11" width="12.7109375" customWidth="1"/>
    <col min="12" max="12" width="14.85546875" customWidth="1"/>
    <col min="13" max="13" width="10.140625" bestFit="1" customWidth="1"/>
  </cols>
  <sheetData>
    <row r="3" spans="2:14" ht="15.75" thickBot="1" x14ac:dyDescent="0.3">
      <c r="I3" s="295"/>
      <c r="J3" s="295"/>
      <c r="K3" s="295"/>
    </row>
    <row r="4" spans="2:14" ht="24.95" customHeight="1" thickTop="1" x14ac:dyDescent="0.25">
      <c r="B4" s="408" t="s">
        <v>766</v>
      </c>
      <c r="C4" s="408"/>
      <c r="D4" s="408"/>
      <c r="E4" s="408"/>
      <c r="F4" s="408"/>
      <c r="G4" s="408"/>
      <c r="H4" s="348"/>
      <c r="I4" s="347"/>
      <c r="J4" s="347"/>
      <c r="K4" s="347"/>
    </row>
    <row r="5" spans="2:14" ht="24.95" customHeight="1" x14ac:dyDescent="0.25">
      <c r="B5" s="346"/>
      <c r="C5" s="346"/>
      <c r="D5" s="363" t="s">
        <v>664</v>
      </c>
      <c r="E5" s="363"/>
      <c r="F5" s="363"/>
      <c r="G5" s="363"/>
      <c r="H5" s="363" t="s">
        <v>796</v>
      </c>
      <c r="I5" s="363"/>
      <c r="J5" s="363"/>
      <c r="K5" s="363"/>
    </row>
    <row r="6" spans="2:14" ht="15.75" x14ac:dyDescent="0.25">
      <c r="B6" s="363" t="s">
        <v>127</v>
      </c>
      <c r="C6" s="363" t="s">
        <v>704</v>
      </c>
      <c r="D6" s="363" t="s">
        <v>149</v>
      </c>
      <c r="E6" s="363"/>
      <c r="F6" s="363" t="s">
        <v>692</v>
      </c>
      <c r="G6" s="363"/>
      <c r="H6" s="363" t="s">
        <v>149</v>
      </c>
      <c r="I6" s="363"/>
      <c r="J6" s="363" t="s">
        <v>692</v>
      </c>
      <c r="K6" s="363"/>
    </row>
    <row r="7" spans="2:14" ht="47.25" x14ac:dyDescent="0.25">
      <c r="B7" s="363"/>
      <c r="C7" s="363"/>
      <c r="D7" s="63" t="s">
        <v>694</v>
      </c>
      <c r="E7" s="63" t="s">
        <v>696</v>
      </c>
      <c r="F7" s="63" t="s">
        <v>694</v>
      </c>
      <c r="G7" s="63" t="s">
        <v>696</v>
      </c>
      <c r="H7" s="63" t="s">
        <v>694</v>
      </c>
      <c r="I7" s="63" t="s">
        <v>696</v>
      </c>
      <c r="J7" s="63" t="s">
        <v>694</v>
      </c>
      <c r="K7" s="63" t="s">
        <v>696</v>
      </c>
    </row>
    <row r="8" spans="2:14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4" ht="15.75" x14ac:dyDescent="0.25">
      <c r="B9" s="65" t="s">
        <v>311</v>
      </c>
      <c r="C9" s="70" t="s">
        <v>705</v>
      </c>
      <c r="D9" s="68">
        <v>494208</v>
      </c>
      <c r="E9" s="68">
        <v>64197</v>
      </c>
      <c r="F9" s="68">
        <v>47445295</v>
      </c>
      <c r="G9" s="68">
        <v>2411468</v>
      </c>
      <c r="H9" s="68">
        <v>603904</v>
      </c>
      <c r="I9" s="68">
        <v>73625</v>
      </c>
      <c r="J9" s="68">
        <v>53906450</v>
      </c>
      <c r="K9" s="68">
        <v>2747124</v>
      </c>
      <c r="M9" s="15"/>
      <c r="N9" s="15"/>
    </row>
    <row r="10" spans="2:14" ht="15.75" x14ac:dyDescent="0.25">
      <c r="B10" s="65" t="s">
        <v>312</v>
      </c>
      <c r="C10" s="70" t="s">
        <v>706</v>
      </c>
      <c r="D10" s="68">
        <v>406807</v>
      </c>
      <c r="E10" s="68">
        <v>536277</v>
      </c>
      <c r="F10" s="68">
        <v>24758510</v>
      </c>
      <c r="G10" s="68">
        <v>5772504</v>
      </c>
      <c r="H10" s="68">
        <v>120664</v>
      </c>
      <c r="I10" s="68">
        <v>101517</v>
      </c>
      <c r="J10" s="68">
        <v>22832465</v>
      </c>
      <c r="K10" s="68">
        <v>5567027</v>
      </c>
      <c r="M10" s="15"/>
      <c r="N10" s="15"/>
    </row>
    <row r="11" spans="2:14" ht="15.75" x14ac:dyDescent="0.25">
      <c r="B11" s="65" t="s">
        <v>313</v>
      </c>
      <c r="C11" s="66" t="s">
        <v>707</v>
      </c>
      <c r="D11" s="68">
        <v>78317</v>
      </c>
      <c r="E11" s="68">
        <v>27870</v>
      </c>
      <c r="F11" s="68">
        <v>3555764</v>
      </c>
      <c r="G11" s="68">
        <v>161615</v>
      </c>
      <c r="H11" s="68">
        <v>102771</v>
      </c>
      <c r="I11" s="68">
        <v>36262</v>
      </c>
      <c r="J11" s="68">
        <v>5297267</v>
      </c>
      <c r="K11" s="68">
        <v>232043</v>
      </c>
      <c r="M11" s="15"/>
      <c r="N11" s="15"/>
    </row>
    <row r="12" spans="2:14" ht="15.75" x14ac:dyDescent="0.25">
      <c r="B12" s="65" t="s">
        <v>314</v>
      </c>
      <c r="C12" s="66" t="s">
        <v>71</v>
      </c>
      <c r="D12" s="68">
        <v>643</v>
      </c>
      <c r="E12" s="68">
        <v>37</v>
      </c>
      <c r="F12" s="68">
        <v>6741</v>
      </c>
      <c r="G12" s="68">
        <v>330</v>
      </c>
      <c r="H12" s="68">
        <v>0</v>
      </c>
      <c r="I12" s="68">
        <v>0</v>
      </c>
      <c r="J12" s="68">
        <v>0</v>
      </c>
      <c r="K12" s="68">
        <v>0</v>
      </c>
      <c r="M12" s="15"/>
      <c r="N12" s="15"/>
    </row>
    <row r="13" spans="2:14" ht="15.75" x14ac:dyDescent="0.25">
      <c r="B13" s="363" t="s">
        <v>18</v>
      </c>
      <c r="C13" s="363"/>
      <c r="D13" s="69">
        <f>SUM(D9:D12)</f>
        <v>979975</v>
      </c>
      <c r="E13" s="69">
        <f t="shared" ref="E13:G13" si="0">SUM(E9:E12)</f>
        <v>628381</v>
      </c>
      <c r="F13" s="69">
        <f t="shared" si="0"/>
        <v>75766310</v>
      </c>
      <c r="G13" s="69">
        <f t="shared" si="0"/>
        <v>8345917</v>
      </c>
      <c r="H13" s="69">
        <f>SUM(H9:H12)</f>
        <v>827339</v>
      </c>
      <c r="I13" s="69">
        <f t="shared" ref="I13:K13" si="1">SUM(I9:I12)</f>
        <v>211404</v>
      </c>
      <c r="J13" s="69">
        <f t="shared" si="1"/>
        <v>82036182</v>
      </c>
      <c r="K13" s="69">
        <f t="shared" si="1"/>
        <v>8546194</v>
      </c>
      <c r="M13" s="15"/>
      <c r="N13" s="15"/>
    </row>
    <row r="14" spans="2:14" x14ac:dyDescent="0.25">
      <c r="M14" s="27"/>
      <c r="N14" s="27"/>
    </row>
  </sheetData>
  <mergeCells count="10">
    <mergeCell ref="H6:I6"/>
    <mergeCell ref="J6:K6"/>
    <mergeCell ref="D5:G5"/>
    <mergeCell ref="H5:K5"/>
    <mergeCell ref="B13:C13"/>
    <mergeCell ref="B4:G4"/>
    <mergeCell ref="B6:B7"/>
    <mergeCell ref="C6:C7"/>
    <mergeCell ref="D6:E6"/>
    <mergeCell ref="F6:G6"/>
  </mergeCells>
  <pageMargins left="0.7" right="0.7" top="0.75" bottom="0.75" header="0.3" footer="0.3"/>
  <pageSetup paperSize="9" orientation="portrait" r:id="rId1"/>
  <ignoredErrors>
    <ignoredError sqref="D13:G13 H13:K13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7"/>
  <sheetViews>
    <sheetView workbookViewId="0"/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307"/>
      <c r="C3" s="60"/>
      <c r="D3" s="60"/>
      <c r="E3" s="60"/>
      <c r="F3" s="60"/>
      <c r="G3" s="60"/>
      <c r="H3" s="60"/>
      <c r="I3" s="306"/>
    </row>
    <row r="4" spans="2:9" ht="24.95" customHeight="1" thickTop="1" x14ac:dyDescent="0.25">
      <c r="B4" s="385" t="s">
        <v>767</v>
      </c>
      <c r="C4" s="385"/>
      <c r="D4" s="385"/>
      <c r="E4" s="385"/>
      <c r="F4" s="385"/>
      <c r="G4" s="385"/>
      <c r="H4" s="385"/>
      <c r="I4" s="385"/>
    </row>
    <row r="5" spans="2:9" ht="15.75" x14ac:dyDescent="0.25">
      <c r="B5" s="363" t="s">
        <v>127</v>
      </c>
      <c r="C5" s="363" t="s">
        <v>82</v>
      </c>
      <c r="D5" s="363" t="s">
        <v>805</v>
      </c>
      <c r="E5" s="363"/>
      <c r="F5" s="363" t="s">
        <v>806</v>
      </c>
      <c r="G5" s="363"/>
      <c r="H5" s="363" t="s">
        <v>1</v>
      </c>
      <c r="I5" s="363"/>
    </row>
    <row r="6" spans="2:9" ht="31.5" x14ac:dyDescent="0.25">
      <c r="B6" s="363"/>
      <c r="C6" s="363"/>
      <c r="D6" s="63" t="s">
        <v>366</v>
      </c>
      <c r="E6" s="63" t="s">
        <v>639</v>
      </c>
      <c r="F6" s="63" t="s">
        <v>366</v>
      </c>
      <c r="G6" s="63" t="s">
        <v>650</v>
      </c>
      <c r="H6" s="363"/>
      <c r="I6" s="363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633</v>
      </c>
      <c r="I7" s="61" t="s">
        <v>634</v>
      </c>
    </row>
    <row r="8" spans="2:9" ht="15.75" x14ac:dyDescent="0.25">
      <c r="B8" s="100" t="s">
        <v>311</v>
      </c>
      <c r="C8" s="66" t="s">
        <v>651</v>
      </c>
      <c r="D8" s="68">
        <v>15</v>
      </c>
      <c r="E8" s="68">
        <v>8836</v>
      </c>
      <c r="F8" s="223">
        <v>9</v>
      </c>
      <c r="G8" s="223">
        <v>1941</v>
      </c>
      <c r="H8" s="232">
        <f>F8/D8*100</f>
        <v>60</v>
      </c>
      <c r="I8" s="74">
        <f>G8/E8*100</f>
        <v>21.96695337256677</v>
      </c>
    </row>
    <row r="9" spans="2:9" ht="15.75" x14ac:dyDescent="0.25">
      <c r="B9" s="100" t="s">
        <v>312</v>
      </c>
      <c r="C9" s="66" t="s">
        <v>652</v>
      </c>
      <c r="D9" s="68">
        <v>351832</v>
      </c>
      <c r="E9" s="68">
        <v>17948526</v>
      </c>
      <c r="F9" s="223">
        <v>373098</v>
      </c>
      <c r="G9" s="223">
        <v>19532545</v>
      </c>
      <c r="H9" s="232">
        <f t="shared" ref="H9:I11" si="0">F9/D9*100</f>
        <v>106.04436208190273</v>
      </c>
      <c r="I9" s="212">
        <f t="shared" si="0"/>
        <v>108.8253430950263</v>
      </c>
    </row>
    <row r="10" spans="2:9" ht="15.75" x14ac:dyDescent="0.25">
      <c r="B10" s="100" t="s">
        <v>313</v>
      </c>
      <c r="C10" s="66" t="s">
        <v>653</v>
      </c>
      <c r="D10" s="68">
        <v>1696</v>
      </c>
      <c r="E10" s="68">
        <v>157656</v>
      </c>
      <c r="F10" s="223">
        <v>1755</v>
      </c>
      <c r="G10" s="223">
        <v>172445</v>
      </c>
      <c r="H10" s="232">
        <f t="shared" si="0"/>
        <v>103.47877358490567</v>
      </c>
      <c r="I10" s="212">
        <f>G10/E10*100</f>
        <v>109.3805500583549</v>
      </c>
    </row>
    <row r="11" spans="2:9" ht="15.75" x14ac:dyDescent="0.25">
      <c r="B11" s="368" t="s">
        <v>18</v>
      </c>
      <c r="C11" s="368"/>
      <c r="D11" s="69">
        <f>SUM(D8:D10)</f>
        <v>353543</v>
      </c>
      <c r="E11" s="69">
        <f t="shared" ref="E11:G11" si="1">SUM(E8:E10)</f>
        <v>18115018</v>
      </c>
      <c r="F11" s="69">
        <f t="shared" si="1"/>
        <v>374862</v>
      </c>
      <c r="G11" s="69">
        <f t="shared" si="1"/>
        <v>19706931</v>
      </c>
      <c r="H11" s="218">
        <f t="shared" si="0"/>
        <v>106.03010100610111</v>
      </c>
      <c r="I11" s="213">
        <f t="shared" si="0"/>
        <v>108.78780799444969</v>
      </c>
    </row>
    <row r="14" spans="2:9" x14ac:dyDescent="0.25">
      <c r="G14" s="15"/>
      <c r="I14" s="15"/>
    </row>
    <row r="15" spans="2:9" x14ac:dyDescent="0.25">
      <c r="D15" s="15"/>
      <c r="E15" s="15"/>
      <c r="F15" s="15"/>
      <c r="G15" s="15"/>
    </row>
    <row r="16" spans="2:9" x14ac:dyDescent="0.25">
      <c r="E16" s="15"/>
      <c r="G16" s="15"/>
    </row>
    <row r="17" spans="4:7" x14ac:dyDescent="0.25">
      <c r="D17" s="15"/>
      <c r="E17" s="15"/>
      <c r="F17" s="15"/>
      <c r="G17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1"/>
  <sheetViews>
    <sheetView workbookViewId="0">
      <selection activeCell="G11" sqref="G11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60"/>
      <c r="I3" s="306"/>
    </row>
    <row r="4" spans="2:10" ht="24.95" customHeight="1" thickTop="1" x14ac:dyDescent="0.25">
      <c r="B4" s="385" t="s">
        <v>768</v>
      </c>
      <c r="C4" s="385"/>
      <c r="D4" s="385"/>
      <c r="E4" s="385"/>
      <c r="F4" s="385"/>
      <c r="G4" s="385"/>
      <c r="H4" s="385"/>
      <c r="I4" s="385"/>
    </row>
    <row r="5" spans="2:10" ht="15.75" x14ac:dyDescent="0.25">
      <c r="B5" s="363" t="s">
        <v>127</v>
      </c>
      <c r="C5" s="363" t="s">
        <v>82</v>
      </c>
      <c r="D5" s="363" t="s">
        <v>800</v>
      </c>
      <c r="E5" s="363"/>
      <c r="F5" s="363" t="s">
        <v>806</v>
      </c>
      <c r="G5" s="363"/>
      <c r="H5" s="363" t="s">
        <v>1</v>
      </c>
      <c r="I5" s="363"/>
    </row>
    <row r="6" spans="2:10" ht="31.5" x14ac:dyDescent="0.25">
      <c r="B6" s="363"/>
      <c r="C6" s="363"/>
      <c r="D6" s="63" t="s">
        <v>366</v>
      </c>
      <c r="E6" s="63" t="s">
        <v>650</v>
      </c>
      <c r="F6" s="63" t="s">
        <v>366</v>
      </c>
      <c r="G6" s="63" t="s">
        <v>639</v>
      </c>
      <c r="H6" s="363"/>
      <c r="I6" s="363"/>
    </row>
    <row r="7" spans="2:10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633</v>
      </c>
      <c r="I7" s="61" t="s">
        <v>634</v>
      </c>
    </row>
    <row r="8" spans="2:10" ht="20.100000000000001" customHeight="1" x14ac:dyDescent="0.25">
      <c r="B8" s="100" t="s">
        <v>311</v>
      </c>
      <c r="C8" s="66" t="s">
        <v>651</v>
      </c>
      <c r="D8" s="74">
        <v>15</v>
      </c>
      <c r="E8" s="68">
        <v>8836</v>
      </c>
      <c r="F8" s="250">
        <v>9</v>
      </c>
      <c r="G8" s="223">
        <v>1941</v>
      </c>
      <c r="H8" s="250">
        <f>F8/D8*100</f>
        <v>60</v>
      </c>
      <c r="I8" s="74">
        <f>G8/E8*100</f>
        <v>21.96695337256677</v>
      </c>
    </row>
    <row r="9" spans="2:10" ht="20.100000000000001" customHeight="1" x14ac:dyDescent="0.25">
      <c r="B9" s="100" t="s">
        <v>312</v>
      </c>
      <c r="C9" s="66" t="s">
        <v>652</v>
      </c>
      <c r="D9" s="74">
        <v>1306</v>
      </c>
      <c r="E9" s="68">
        <v>55183</v>
      </c>
      <c r="F9" s="250">
        <v>1806</v>
      </c>
      <c r="G9" s="223">
        <v>100760</v>
      </c>
      <c r="H9" s="250">
        <f t="shared" ref="H9:I11" si="0">F9/D9*100</f>
        <v>138.28483920367535</v>
      </c>
      <c r="I9" s="74">
        <f t="shared" si="0"/>
        <v>182.59246507076455</v>
      </c>
    </row>
    <row r="10" spans="2:10" ht="20.100000000000001" customHeight="1" x14ac:dyDescent="0.25">
      <c r="B10" s="100" t="s">
        <v>313</v>
      </c>
      <c r="C10" s="66" t="s">
        <v>653</v>
      </c>
      <c r="D10" s="74">
        <v>392</v>
      </c>
      <c r="E10" s="68">
        <v>89843</v>
      </c>
      <c r="F10" s="250">
        <v>1231</v>
      </c>
      <c r="G10" s="223">
        <v>129815</v>
      </c>
      <c r="H10" s="250">
        <f t="shared" si="0"/>
        <v>314.03061224489795</v>
      </c>
      <c r="I10" s="74">
        <f t="shared" si="0"/>
        <v>144.49094531571743</v>
      </c>
    </row>
    <row r="11" spans="2:10" ht="20.100000000000001" customHeight="1" x14ac:dyDescent="0.25">
      <c r="B11" s="368" t="s">
        <v>18</v>
      </c>
      <c r="C11" s="368"/>
      <c r="D11" s="72">
        <f>SUM(D8:D10)</f>
        <v>1713</v>
      </c>
      <c r="E11" s="69">
        <f t="shared" ref="E11:G11" si="1">SUM(E8:E10)</f>
        <v>153862</v>
      </c>
      <c r="F11" s="72">
        <f t="shared" si="1"/>
        <v>3046</v>
      </c>
      <c r="G11" s="69">
        <f t="shared" si="1"/>
        <v>232516</v>
      </c>
      <c r="H11" s="218">
        <f t="shared" si="0"/>
        <v>177.81669585522474</v>
      </c>
      <c r="I11" s="213">
        <f t="shared" si="0"/>
        <v>151.11983465703031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0"/>
  <sheetViews>
    <sheetView tabSelected="1" workbookViewId="0">
      <selection activeCell="G14" sqref="G14"/>
    </sheetView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306"/>
    </row>
    <row r="4" spans="2:9" ht="24.95" customHeight="1" thickTop="1" x14ac:dyDescent="0.25">
      <c r="B4" s="385" t="s">
        <v>769</v>
      </c>
      <c r="C4" s="385"/>
      <c r="D4" s="385"/>
      <c r="E4" s="385"/>
      <c r="F4" s="385"/>
      <c r="G4" s="385"/>
      <c r="H4" s="385"/>
      <c r="I4" s="385"/>
    </row>
    <row r="5" spans="2:9" ht="15.75" x14ac:dyDescent="0.25">
      <c r="B5" s="363" t="s">
        <v>127</v>
      </c>
      <c r="C5" s="363" t="s">
        <v>206</v>
      </c>
      <c r="D5" s="363" t="s">
        <v>800</v>
      </c>
      <c r="E5" s="363"/>
      <c r="F5" s="363" t="s">
        <v>801</v>
      </c>
      <c r="G5" s="363"/>
      <c r="H5" s="363" t="s">
        <v>1</v>
      </c>
      <c r="I5" s="363"/>
    </row>
    <row r="6" spans="2:9" ht="31.5" x14ac:dyDescent="0.25">
      <c r="B6" s="363"/>
      <c r="C6" s="363"/>
      <c r="D6" s="63" t="s">
        <v>366</v>
      </c>
      <c r="E6" s="63" t="s">
        <v>648</v>
      </c>
      <c r="F6" s="63" t="s">
        <v>366</v>
      </c>
      <c r="G6" s="63" t="s">
        <v>639</v>
      </c>
      <c r="H6" s="363"/>
      <c r="I6" s="363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633</v>
      </c>
      <c r="I7" s="61" t="s">
        <v>634</v>
      </c>
    </row>
    <row r="8" spans="2:9" ht="15.75" x14ac:dyDescent="0.25">
      <c r="B8" s="100" t="s">
        <v>311</v>
      </c>
      <c r="C8" s="66" t="s">
        <v>654</v>
      </c>
      <c r="D8" s="68">
        <v>0</v>
      </c>
      <c r="E8" s="68">
        <v>0</v>
      </c>
      <c r="F8" s="223">
        <v>0</v>
      </c>
      <c r="G8" s="223">
        <v>0</v>
      </c>
      <c r="H8" s="250" t="s">
        <v>106</v>
      </c>
      <c r="I8" s="212" t="s">
        <v>106</v>
      </c>
    </row>
    <row r="9" spans="2:9" ht="22.5" customHeight="1" x14ac:dyDescent="0.25">
      <c r="B9" s="100" t="s">
        <v>312</v>
      </c>
      <c r="C9" s="66" t="s">
        <v>655</v>
      </c>
      <c r="D9" s="68">
        <v>620</v>
      </c>
      <c r="E9" s="68">
        <v>1150</v>
      </c>
      <c r="F9" s="223">
        <v>1613</v>
      </c>
      <c r="G9" s="223">
        <v>1106</v>
      </c>
      <c r="H9" s="250">
        <f t="shared" ref="H9:I10" si="0">F9/D9*100</f>
        <v>260.16129032258061</v>
      </c>
      <c r="I9" s="212">
        <f t="shared" si="0"/>
        <v>96.173913043478265</v>
      </c>
    </row>
    <row r="10" spans="2:9" ht="15.75" x14ac:dyDescent="0.25">
      <c r="B10" s="194"/>
      <c r="C10" s="63" t="s">
        <v>18</v>
      </c>
      <c r="D10" s="69">
        <f>SUM(D8:D9)</f>
        <v>620</v>
      </c>
      <c r="E10" s="69">
        <f t="shared" ref="E10:G10" si="1">SUM(E8:E9)</f>
        <v>1150</v>
      </c>
      <c r="F10" s="69">
        <f t="shared" si="1"/>
        <v>1613</v>
      </c>
      <c r="G10" s="69">
        <f t="shared" si="1"/>
        <v>1106</v>
      </c>
      <c r="H10" s="233">
        <f t="shared" si="0"/>
        <v>260.16129032258061</v>
      </c>
      <c r="I10" s="213">
        <f t="shared" si="0"/>
        <v>96.173913043478265</v>
      </c>
    </row>
  </sheetData>
  <mergeCells count="6"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9"/>
  <sheetViews>
    <sheetView workbookViewId="0"/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2" t="s">
        <v>24</v>
      </c>
      <c r="C3" s="81"/>
      <c r="D3" s="81"/>
      <c r="E3" s="81"/>
      <c r="F3" s="81"/>
      <c r="G3" s="81"/>
      <c r="H3" s="81"/>
      <c r="I3" s="83"/>
      <c r="J3" s="84" t="s">
        <v>328</v>
      </c>
    </row>
    <row r="4" spans="2:12" ht="24.95" customHeight="1" thickTop="1" x14ac:dyDescent="0.25">
      <c r="B4" s="371" t="s">
        <v>600</v>
      </c>
      <c r="C4" s="371"/>
      <c r="D4" s="371"/>
      <c r="E4" s="371"/>
      <c r="F4" s="371"/>
      <c r="G4" s="371"/>
      <c r="H4" s="371"/>
      <c r="I4" s="371"/>
      <c r="J4" s="371"/>
    </row>
    <row r="5" spans="2:12" ht="15.75" x14ac:dyDescent="0.25">
      <c r="B5" s="370" t="s">
        <v>593</v>
      </c>
      <c r="C5" s="370"/>
      <c r="D5" s="370"/>
      <c r="E5" s="370" t="s">
        <v>664</v>
      </c>
      <c r="F5" s="370"/>
      <c r="G5" s="370"/>
      <c r="H5" s="370" t="s">
        <v>796</v>
      </c>
      <c r="I5" s="370"/>
      <c r="J5" s="370"/>
    </row>
    <row r="6" spans="2:12" ht="15.75" x14ac:dyDescent="0.25">
      <c r="B6" s="97" t="s">
        <v>19</v>
      </c>
      <c r="C6" s="97" t="s">
        <v>20</v>
      </c>
      <c r="D6" s="97" t="s">
        <v>21</v>
      </c>
      <c r="E6" s="97" t="s">
        <v>22</v>
      </c>
      <c r="F6" s="97" t="s">
        <v>23</v>
      </c>
      <c r="G6" s="97" t="s">
        <v>21</v>
      </c>
      <c r="H6" s="97" t="s">
        <v>22</v>
      </c>
      <c r="I6" s="97" t="s">
        <v>20</v>
      </c>
      <c r="J6" s="97" t="s">
        <v>21</v>
      </c>
    </row>
    <row r="7" spans="2:12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07">
        <v>6432</v>
      </c>
      <c r="C8" s="107">
        <v>25890829</v>
      </c>
      <c r="D8" s="107">
        <f>C8/B8</f>
        <v>4025.3154539800994</v>
      </c>
      <c r="E8" s="107">
        <v>6410</v>
      </c>
      <c r="F8" s="107">
        <v>27199283</v>
      </c>
      <c r="G8" s="107">
        <f>F8/E8</f>
        <v>4243.257878315133</v>
      </c>
      <c r="H8" s="107">
        <v>6564</v>
      </c>
      <c r="I8" s="107">
        <v>29025585</v>
      </c>
      <c r="J8" s="107">
        <f>I8/H8</f>
        <v>4421.9355575868376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Q28"/>
  <sheetViews>
    <sheetView workbookViewId="0">
      <selection activeCell="N22" sqref="N22"/>
    </sheetView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10.7109375" bestFit="1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7" ht="16.5" thickBot="1" x14ac:dyDescent="0.3">
      <c r="B3" s="60"/>
      <c r="C3" s="85" t="s">
        <v>45</v>
      </c>
      <c r="D3" s="81"/>
      <c r="E3" s="81"/>
      <c r="F3" s="81"/>
      <c r="G3" s="81"/>
      <c r="H3" s="81"/>
      <c r="I3" s="81"/>
      <c r="J3" s="81"/>
      <c r="K3" s="84" t="s">
        <v>327</v>
      </c>
    </row>
    <row r="4" spans="2:17" ht="24.95" customHeight="1" thickTop="1" x14ac:dyDescent="0.25">
      <c r="B4" s="372" t="s">
        <v>671</v>
      </c>
      <c r="C4" s="372"/>
      <c r="D4" s="372"/>
      <c r="E4" s="372"/>
      <c r="F4" s="372"/>
      <c r="G4" s="372"/>
      <c r="H4" s="372"/>
      <c r="I4" s="372"/>
      <c r="J4" s="372"/>
      <c r="K4" s="372"/>
    </row>
    <row r="5" spans="2:17" ht="19.5" customHeight="1" x14ac:dyDescent="0.25">
      <c r="B5" s="368" t="s">
        <v>127</v>
      </c>
      <c r="C5" s="370" t="s">
        <v>25</v>
      </c>
      <c r="D5" s="370" t="s">
        <v>593</v>
      </c>
      <c r="E5" s="370"/>
      <c r="F5" s="370" t="s">
        <v>792</v>
      </c>
      <c r="G5" s="370"/>
      <c r="H5" s="370" t="s">
        <v>796</v>
      </c>
      <c r="I5" s="370"/>
      <c r="J5" s="370" t="s">
        <v>1</v>
      </c>
      <c r="K5" s="370"/>
    </row>
    <row r="6" spans="2:17" ht="15.75" x14ac:dyDescent="0.25">
      <c r="B6" s="368"/>
      <c r="C6" s="370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410</v>
      </c>
      <c r="K6" s="97" t="s">
        <v>411</v>
      </c>
    </row>
    <row r="7" spans="2:1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08"/>
      <c r="C8" s="375" t="s">
        <v>27</v>
      </c>
      <c r="D8" s="375"/>
      <c r="E8" s="101"/>
      <c r="F8" s="109"/>
      <c r="G8" s="101"/>
      <c r="H8" s="110"/>
      <c r="I8" s="110"/>
      <c r="J8" s="101"/>
      <c r="K8" s="110"/>
    </row>
    <row r="9" spans="2:17" ht="15.75" x14ac:dyDescent="0.25">
      <c r="B9" s="111" t="s">
        <v>311</v>
      </c>
      <c r="C9" s="112" t="s">
        <v>28</v>
      </c>
      <c r="D9" s="102">
        <v>7989239</v>
      </c>
      <c r="E9" s="103">
        <f>D9/D$17*100</f>
        <v>30.857409007645138</v>
      </c>
      <c r="F9" s="102">
        <v>8240642</v>
      </c>
      <c r="G9" s="113">
        <f>F9/F$17*100</f>
        <v>30.297276586298249</v>
      </c>
      <c r="H9" s="102">
        <v>8590540</v>
      </c>
      <c r="I9" s="113">
        <f>H9/H$17*100</f>
        <v>29.596440519631216</v>
      </c>
      <c r="J9" s="104">
        <f>F9/D9*100</f>
        <v>103.14677029939898</v>
      </c>
      <c r="K9" s="104">
        <f>H9/F9*100</f>
        <v>104.24600413414392</v>
      </c>
      <c r="M9" s="15"/>
      <c r="N9" s="26"/>
      <c r="O9" s="15"/>
      <c r="Q9" s="15"/>
    </row>
    <row r="10" spans="2:17" ht="15.75" x14ac:dyDescent="0.25">
      <c r="B10" s="111" t="s">
        <v>312</v>
      </c>
      <c r="C10" s="112" t="s">
        <v>29</v>
      </c>
      <c r="D10" s="102">
        <v>1966008</v>
      </c>
      <c r="E10" s="103">
        <f t="shared" ref="E10:E16" si="0">D10/D$17*100</f>
        <v>7.5934532648606963</v>
      </c>
      <c r="F10" s="102">
        <v>2028824</v>
      </c>
      <c r="G10" s="113">
        <f t="shared" ref="G10:G16" si="1">F10/F$17*100</f>
        <v>7.4591083889968708</v>
      </c>
      <c r="H10" s="102">
        <v>2500875</v>
      </c>
      <c r="I10" s="113">
        <f t="shared" ref="I10:I16" si="2">H10/H$17*100</f>
        <v>8.616105411828908</v>
      </c>
      <c r="J10" s="104">
        <f t="shared" ref="J10:J16" si="3">F10/D10*100</f>
        <v>103.19510398736934</v>
      </c>
      <c r="K10" s="104">
        <f t="shared" ref="K10:K16" si="4">H10/F10*100</f>
        <v>123.26722278521942</v>
      </c>
      <c r="M10" s="15"/>
      <c r="N10" s="26"/>
      <c r="O10" s="15"/>
      <c r="Q10" s="15"/>
    </row>
    <row r="11" spans="2:17" ht="15.75" x14ac:dyDescent="0.25">
      <c r="B11" s="111" t="s">
        <v>313</v>
      </c>
      <c r="C11" s="112" t="s">
        <v>30</v>
      </c>
      <c r="D11" s="102">
        <v>350452</v>
      </c>
      <c r="E11" s="103">
        <f t="shared" si="0"/>
        <v>1.3535758163633926</v>
      </c>
      <c r="F11" s="102">
        <v>530298</v>
      </c>
      <c r="G11" s="113">
        <f t="shared" si="1"/>
        <v>1.9496763940431812</v>
      </c>
      <c r="H11" s="102">
        <v>373157</v>
      </c>
      <c r="I11" s="113">
        <f t="shared" si="2"/>
        <v>1.2856140539458549</v>
      </c>
      <c r="J11" s="104">
        <f t="shared" si="3"/>
        <v>151.31829751292616</v>
      </c>
      <c r="K11" s="104">
        <f t="shared" si="4"/>
        <v>70.367416056632308</v>
      </c>
      <c r="M11" s="15"/>
      <c r="N11" s="26"/>
      <c r="O11" s="15"/>
      <c r="Q11" s="15"/>
    </row>
    <row r="12" spans="2:17" ht="15.75" x14ac:dyDescent="0.25">
      <c r="B12" s="111" t="s">
        <v>314</v>
      </c>
      <c r="C12" s="112" t="s">
        <v>31</v>
      </c>
      <c r="D12" s="102">
        <v>15890822</v>
      </c>
      <c r="E12" s="103">
        <f t="shared" si="0"/>
        <v>61.376257979225002</v>
      </c>
      <c r="F12" s="102">
        <v>16513007</v>
      </c>
      <c r="G12" s="113">
        <f>F12/F$17*100</f>
        <v>60.711184923514338</v>
      </c>
      <c r="H12" s="102">
        <v>17476046</v>
      </c>
      <c r="I12" s="113">
        <f>H12/H$17*100</f>
        <v>60.209108619171673</v>
      </c>
      <c r="J12" s="104">
        <f t="shared" si="3"/>
        <v>103.91537328905956</v>
      </c>
      <c r="K12" s="104">
        <f t="shared" si="4"/>
        <v>105.83200261466612</v>
      </c>
      <c r="M12" s="15"/>
      <c r="N12" s="26"/>
      <c r="O12" s="15"/>
      <c r="Q12" s="15"/>
    </row>
    <row r="13" spans="2:17" ht="15.75" x14ac:dyDescent="0.25">
      <c r="B13" s="111" t="s">
        <v>315</v>
      </c>
      <c r="C13" s="112" t="s">
        <v>32</v>
      </c>
      <c r="D13" s="102">
        <v>1099948</v>
      </c>
      <c r="E13" s="103">
        <f t="shared" si="0"/>
        <v>4.2484078049412783</v>
      </c>
      <c r="F13" s="102">
        <v>995285</v>
      </c>
      <c r="G13" s="113">
        <f t="shared" si="1"/>
        <v>3.6592324878563898</v>
      </c>
      <c r="H13" s="102">
        <v>909767</v>
      </c>
      <c r="I13" s="113">
        <f t="shared" si="2"/>
        <v>3.1343623220686165</v>
      </c>
      <c r="J13" s="104">
        <f t="shared" si="3"/>
        <v>90.484732005512996</v>
      </c>
      <c r="K13" s="104">
        <f t="shared" si="4"/>
        <v>91.407687245361885</v>
      </c>
      <c r="M13" s="15"/>
      <c r="N13" s="26"/>
      <c r="O13" s="15"/>
      <c r="Q13" s="15"/>
    </row>
    <row r="14" spans="2:17" ht="17.25" customHeight="1" x14ac:dyDescent="0.25">
      <c r="B14" s="111" t="s">
        <v>316</v>
      </c>
      <c r="C14" s="112" t="s">
        <v>33</v>
      </c>
      <c r="D14" s="102">
        <f>D12-D13</f>
        <v>14790874</v>
      </c>
      <c r="E14" s="103">
        <f t="shared" si="0"/>
        <v>57.127850174283722</v>
      </c>
      <c r="F14" s="102">
        <f>F12-F13</f>
        <v>15517722</v>
      </c>
      <c r="G14" s="113">
        <f t="shared" si="1"/>
        <v>57.051952435657959</v>
      </c>
      <c r="H14" s="102">
        <f>H12-H13</f>
        <v>16566279</v>
      </c>
      <c r="I14" s="113">
        <f t="shared" si="2"/>
        <v>57.074746297103054</v>
      </c>
      <c r="J14" s="104">
        <f t="shared" si="3"/>
        <v>104.91416531572104</v>
      </c>
      <c r="K14" s="104">
        <f t="shared" si="4"/>
        <v>106.75715804162493</v>
      </c>
      <c r="M14" s="15"/>
      <c r="N14" s="26"/>
      <c r="O14" s="15"/>
      <c r="Q14" s="15"/>
    </row>
    <row r="15" spans="2:17" ht="15.75" x14ac:dyDescent="0.25">
      <c r="B15" s="111" t="s">
        <v>317</v>
      </c>
      <c r="C15" s="112" t="s">
        <v>34</v>
      </c>
      <c r="D15" s="102">
        <v>516921</v>
      </c>
      <c r="E15" s="103">
        <f t="shared" si="0"/>
        <v>1.9965409373334475</v>
      </c>
      <c r="F15" s="102">
        <v>548157</v>
      </c>
      <c r="G15" s="113">
        <f t="shared" si="1"/>
        <v>2.0153362130906172</v>
      </c>
      <c r="H15" s="102">
        <v>571680</v>
      </c>
      <c r="I15" s="113">
        <f t="shared" si="2"/>
        <v>1.96957270628654</v>
      </c>
      <c r="J15" s="104">
        <f t="shared" si="3"/>
        <v>106.04270285014539</v>
      </c>
      <c r="K15" s="104">
        <f t="shared" si="4"/>
        <v>104.29128880959286</v>
      </c>
      <c r="M15" s="15"/>
      <c r="N15" s="26"/>
      <c r="O15" s="15"/>
      <c r="Q15" s="15"/>
    </row>
    <row r="16" spans="2:17" ht="15.75" x14ac:dyDescent="0.25">
      <c r="B16" s="111" t="s">
        <v>318</v>
      </c>
      <c r="C16" s="112" t="s">
        <v>35</v>
      </c>
      <c r="D16" s="102">
        <v>277335</v>
      </c>
      <c r="E16" s="103">
        <f t="shared" si="0"/>
        <v>1.0711707995136039</v>
      </c>
      <c r="F16" s="102">
        <v>333640</v>
      </c>
      <c r="G16" s="113">
        <f t="shared" si="1"/>
        <v>1.226649981913126</v>
      </c>
      <c r="H16" s="102">
        <v>423054</v>
      </c>
      <c r="I16" s="113">
        <f t="shared" si="2"/>
        <v>1.4575210112044255</v>
      </c>
      <c r="J16" s="104">
        <f t="shared" si="3"/>
        <v>120.30216164566319</v>
      </c>
      <c r="K16" s="104">
        <f t="shared" si="4"/>
        <v>126.79954441913439</v>
      </c>
      <c r="M16" s="15"/>
      <c r="N16" s="26"/>
      <c r="O16" s="15"/>
      <c r="Q16" s="15"/>
    </row>
    <row r="17" spans="2:17" ht="15.75" x14ac:dyDescent="0.25">
      <c r="B17" s="370" t="s">
        <v>36</v>
      </c>
      <c r="C17" s="370"/>
      <c r="D17" s="105">
        <f t="shared" ref="D17:I17" si="5">D9+D10+D11+D14+D15+D16</f>
        <v>25890829</v>
      </c>
      <c r="E17" s="97">
        <f t="shared" si="5"/>
        <v>100.00000000000001</v>
      </c>
      <c r="F17" s="105">
        <f t="shared" si="5"/>
        <v>27199283</v>
      </c>
      <c r="G17" s="97">
        <f t="shared" si="5"/>
        <v>100.00000000000001</v>
      </c>
      <c r="H17" s="105">
        <f t="shared" si="5"/>
        <v>29025585</v>
      </c>
      <c r="I17" s="97">
        <f t="shared" si="5"/>
        <v>100</v>
      </c>
      <c r="J17" s="106">
        <f>F17/D17*100</f>
        <v>105.05373543659032</v>
      </c>
      <c r="K17" s="106">
        <f>H17/F17*100</f>
        <v>106.71452258502549</v>
      </c>
      <c r="M17" s="15"/>
      <c r="N17" s="26"/>
      <c r="O17" s="15"/>
      <c r="Q17" s="15"/>
    </row>
    <row r="18" spans="2:17" ht="15.75" x14ac:dyDescent="0.25">
      <c r="B18" s="108"/>
      <c r="C18" s="375" t="s">
        <v>409</v>
      </c>
      <c r="D18" s="375"/>
      <c r="E18" s="114"/>
      <c r="F18" s="109"/>
      <c r="G18" s="114"/>
      <c r="H18" s="102"/>
      <c r="I18" s="114"/>
      <c r="J18" s="104"/>
      <c r="K18" s="104"/>
      <c r="M18" s="15"/>
      <c r="N18" s="26"/>
    </row>
    <row r="19" spans="2:17" ht="15.75" x14ac:dyDescent="0.25">
      <c r="B19" s="100" t="s">
        <v>319</v>
      </c>
      <c r="C19" s="101" t="s">
        <v>37</v>
      </c>
      <c r="D19" s="102">
        <v>21184952</v>
      </c>
      <c r="E19" s="103">
        <f>D19/D$25*100</f>
        <v>81.824154800141784</v>
      </c>
      <c r="F19" s="102">
        <v>22443589</v>
      </c>
      <c r="G19" s="103">
        <f>F19/F$25*100</f>
        <v>82.51536998236314</v>
      </c>
      <c r="H19" s="102">
        <v>23899670</v>
      </c>
      <c r="I19" s="103">
        <f>H19/H$25*100</f>
        <v>82.340011407177499</v>
      </c>
      <c r="J19" s="104">
        <f>F19/D19*100</f>
        <v>105.94118410086554</v>
      </c>
      <c r="K19" s="104">
        <f>H19/F19*100</f>
        <v>106.48773687666441</v>
      </c>
      <c r="M19" s="15"/>
      <c r="N19" s="26"/>
      <c r="O19" s="15"/>
      <c r="Q19" s="15"/>
    </row>
    <row r="20" spans="2:17" ht="15.75" x14ac:dyDescent="0.25">
      <c r="B20" s="100" t="s">
        <v>320</v>
      </c>
      <c r="C20" s="101" t="s">
        <v>38</v>
      </c>
      <c r="D20" s="102">
        <v>0</v>
      </c>
      <c r="E20" s="103">
        <f t="shared" ref="E20:E24" si="6">D20/D$25*100</f>
        <v>0</v>
      </c>
      <c r="F20" s="102">
        <v>0</v>
      </c>
      <c r="G20" s="103">
        <f t="shared" ref="G20:G24" si="7">F20/F$25*100</f>
        <v>0</v>
      </c>
      <c r="H20" s="115">
        <v>0</v>
      </c>
      <c r="I20" s="103">
        <f t="shared" ref="I20:I24" si="8">H20/H$25*100</f>
        <v>0</v>
      </c>
      <c r="J20" s="104" t="s">
        <v>106</v>
      </c>
      <c r="K20" s="104" t="s">
        <v>106</v>
      </c>
      <c r="M20" s="15"/>
      <c r="N20" s="26"/>
    </row>
    <row r="21" spans="2:17" ht="15.75" x14ac:dyDescent="0.25">
      <c r="B21" s="100" t="s">
        <v>321</v>
      </c>
      <c r="C21" s="101" t="s">
        <v>39</v>
      </c>
      <c r="D21" s="102">
        <v>779075</v>
      </c>
      <c r="E21" s="103">
        <f t="shared" si="6"/>
        <v>3.0090770751295759</v>
      </c>
      <c r="F21" s="102">
        <v>520335</v>
      </c>
      <c r="G21" s="103">
        <f t="shared" si="7"/>
        <v>1.9130467520044554</v>
      </c>
      <c r="H21" s="102">
        <v>461138</v>
      </c>
      <c r="I21" s="103">
        <f t="shared" si="8"/>
        <v>1.5887293916728982</v>
      </c>
      <c r="J21" s="104">
        <f t="shared" ref="J21:J24" si="9">F21/D21*100</f>
        <v>66.788820075089049</v>
      </c>
      <c r="K21" s="104">
        <f>H21/F21*100</f>
        <v>88.623290764603567</v>
      </c>
      <c r="M21" s="15"/>
      <c r="N21" s="26"/>
      <c r="O21" s="15"/>
      <c r="Q21" s="15"/>
    </row>
    <row r="22" spans="2:17" ht="15.75" x14ac:dyDescent="0.25">
      <c r="B22" s="100" t="s">
        <v>322</v>
      </c>
      <c r="C22" s="101" t="s">
        <v>40</v>
      </c>
      <c r="D22" s="102">
        <v>818655</v>
      </c>
      <c r="E22" s="103">
        <f t="shared" si="6"/>
        <v>3.1619497390369387</v>
      </c>
      <c r="F22" s="102">
        <v>998028</v>
      </c>
      <c r="G22" s="103">
        <f t="shared" si="7"/>
        <v>3.6693173125188632</v>
      </c>
      <c r="H22" s="102">
        <v>1086959</v>
      </c>
      <c r="I22" s="103">
        <f t="shared" si="8"/>
        <v>3.7448306382110816</v>
      </c>
      <c r="J22" s="104">
        <f t="shared" si="9"/>
        <v>121.91069498140241</v>
      </c>
      <c r="K22" s="104">
        <f t="shared" ref="K22:K24" si="10">H22/F22*100</f>
        <v>108.91067184487811</v>
      </c>
      <c r="M22" s="15"/>
      <c r="N22" s="26"/>
      <c r="O22" s="15"/>
      <c r="Q22" s="15"/>
    </row>
    <row r="23" spans="2:17" ht="15.75" x14ac:dyDescent="0.25">
      <c r="B23" s="376" t="s">
        <v>41</v>
      </c>
      <c r="C23" s="376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5.75" x14ac:dyDescent="0.25">
      <c r="B24" s="100" t="s">
        <v>323</v>
      </c>
      <c r="C24" s="101" t="s">
        <v>42</v>
      </c>
      <c r="D24" s="102">
        <v>3108147</v>
      </c>
      <c r="E24" s="103">
        <f t="shared" si="6"/>
        <v>12.004818385691705</v>
      </c>
      <c r="F24" s="102">
        <v>3237331</v>
      </c>
      <c r="G24" s="103">
        <f t="shared" si="7"/>
        <v>11.902265953113544</v>
      </c>
      <c r="H24" s="102">
        <v>3577818</v>
      </c>
      <c r="I24" s="103">
        <f t="shared" si="8"/>
        <v>12.326428562938526</v>
      </c>
      <c r="J24" s="104">
        <f t="shared" si="9"/>
        <v>104.15630277461136</v>
      </c>
      <c r="K24" s="104">
        <f t="shared" si="10"/>
        <v>110.51752199574278</v>
      </c>
      <c r="M24" s="15"/>
      <c r="N24" s="26"/>
      <c r="O24" s="15"/>
      <c r="Q24" s="15"/>
    </row>
    <row r="25" spans="2:17" ht="15" customHeight="1" x14ac:dyDescent="0.25">
      <c r="B25" s="370" t="s">
        <v>43</v>
      </c>
      <c r="C25" s="370"/>
      <c r="D25" s="373">
        <f t="shared" ref="D25:I25" si="11">SUM(D19:D24)</f>
        <v>25890829</v>
      </c>
      <c r="E25" s="374">
        <f t="shared" si="11"/>
        <v>100.00000000000001</v>
      </c>
      <c r="F25" s="373">
        <f t="shared" si="11"/>
        <v>27199283</v>
      </c>
      <c r="G25" s="370">
        <f t="shared" si="11"/>
        <v>100</v>
      </c>
      <c r="H25" s="373">
        <f t="shared" si="11"/>
        <v>29025585</v>
      </c>
      <c r="I25" s="370">
        <f t="shared" si="11"/>
        <v>100.00000000000001</v>
      </c>
      <c r="J25" s="374">
        <f>F25/D25*100</f>
        <v>105.05373543659032</v>
      </c>
      <c r="K25" s="374">
        <f>H25/F25*100</f>
        <v>106.71452258502549</v>
      </c>
      <c r="M25" s="15"/>
      <c r="N25" s="26"/>
      <c r="O25" s="15"/>
      <c r="Q25" s="15"/>
    </row>
    <row r="26" spans="2:17" ht="15.75" customHeight="1" x14ac:dyDescent="0.25">
      <c r="B26" s="370" t="s">
        <v>44</v>
      </c>
      <c r="C26" s="370"/>
      <c r="D26" s="373"/>
      <c r="E26" s="374"/>
      <c r="F26" s="373"/>
      <c r="G26" s="370"/>
      <c r="H26" s="373"/>
      <c r="I26" s="370"/>
      <c r="J26" s="374"/>
      <c r="K26" s="374"/>
      <c r="M26" s="15"/>
      <c r="N26" s="26"/>
    </row>
    <row r="27" spans="2:17" x14ac:dyDescent="0.25">
      <c r="B27" s="342" t="s">
        <v>793</v>
      </c>
      <c r="N27" s="26"/>
    </row>
    <row r="28" spans="2:17" ht="15.75" customHeight="1" x14ac:dyDescent="0.25"/>
  </sheetData>
  <mergeCells count="21">
    <mergeCell ref="B25:C25"/>
    <mergeCell ref="B26:C26"/>
    <mergeCell ref="H5:I5"/>
    <mergeCell ref="J5:K5"/>
    <mergeCell ref="B5:B6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7</vt:i4>
      </vt:variant>
    </vt:vector>
  </HeadingPairs>
  <TitlesOfParts>
    <vt:vector size="80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 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Tabela 67</vt:lpstr>
      <vt:lpstr>Tabela 68</vt:lpstr>
      <vt:lpstr>Tabela 69</vt:lpstr>
      <vt:lpstr>Tabela 70</vt:lpstr>
      <vt:lpstr>Tabela 71</vt:lpstr>
      <vt:lpstr>Tabela 72</vt:lpstr>
      <vt:lpstr>'Tabela 12'!_ftn1</vt:lpstr>
      <vt:lpstr>'Tabela 40'!_ftn3</vt:lpstr>
      <vt:lpstr>'Tabela 12'!_ftnref1</vt:lpstr>
      <vt:lpstr>'Tabela 68'!_Hlk122007120</vt:lpstr>
      <vt:lpstr>'Tabela 36'!_Hlk125727381</vt:lpstr>
      <vt:lpstr>'Tabela 8'!_Hlk151977995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2024-03-26T09:12:07Z</dcterms:modified>
</cp:coreProperties>
</file>