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/>
  <xr:revisionPtr revIDLastSave="0" documentId="13_ncr:1_{999B3EBF-4C35-451B-A6C7-E54F369459A1}" xr6:coauthVersionLast="47" xr6:coauthVersionMax="47" xr10:uidLastSave="{00000000-0000-0000-0000-000000000000}"/>
  <bookViews>
    <workbookView xWindow="-120" yWindow="-120" windowWidth="29040" windowHeight="15840" firstSheet="50" activeTab="60" xr2:uid="{00000000-000D-0000-FFFF-FFFF00000000}"/>
  </bookViews>
  <sheets>
    <sheet name="Pregled tabela" sheetId="80" r:id="rId1"/>
    <sheet name="Tabela 1" sheetId="55" r:id="rId2"/>
    <sheet name="Tabela 2" sheetId="2" r:id="rId3"/>
    <sheet name="Tabela 3" sheetId="3" r:id="rId4"/>
    <sheet name="Tabela 4" sheetId="79" r:id="rId5"/>
    <sheet name="Tabela 5" sheetId="4" r:id="rId6"/>
    <sheet name="Tabela 6" sheetId="5" r:id="rId7"/>
    <sheet name="Tabela 7" sheetId="6" r:id="rId8"/>
    <sheet name="Tabela 8" sheetId="7" r:id="rId9"/>
    <sheet name="Tabela 9" sheetId="8" r:id="rId10"/>
    <sheet name="Tabla 10" sheetId="9" r:id="rId11"/>
    <sheet name="Tabela 11" sheetId="10" r:id="rId12"/>
    <sheet name="Tabela 12" sheetId="11" r:id="rId13"/>
    <sheet name="Tabela 13" sheetId="12" r:id="rId14"/>
    <sheet name="Tabela 14" sheetId="13" r:id="rId15"/>
    <sheet name="Tabela 15" sheetId="14" r:id="rId16"/>
    <sheet name="Tabela 16" sheetId="54" r:id="rId17"/>
    <sheet name="Tabela 17" sheetId="15" r:id="rId18"/>
    <sheet name="Tabela 18" sheetId="16" r:id="rId19"/>
    <sheet name="Tabela 19" sheetId="17" r:id="rId20"/>
    <sheet name="Tabela 20" sheetId="18" r:id="rId21"/>
    <sheet name="Tabela 21" sheetId="22" r:id="rId22"/>
    <sheet name="Tabela 22" sheetId="67" r:id="rId23"/>
    <sheet name="Tabela 23" sheetId="68" r:id="rId24"/>
    <sheet name="Tabela 24" sheetId="23" r:id="rId25"/>
    <sheet name="Tabela 25" sheetId="69" r:id="rId26"/>
    <sheet name="Tabela 26 " sheetId="94" r:id="rId27"/>
    <sheet name="Tabela 27" sheetId="27" r:id="rId28"/>
    <sheet name="Tabela 28" sheetId="28" r:id="rId29"/>
    <sheet name="Tabela 29" sheetId="29" r:id="rId30"/>
    <sheet name="Tabela 30" sheetId="30" r:id="rId31"/>
    <sheet name="Tabela 31" sheetId="31" r:id="rId32"/>
    <sheet name="Tabela 32" sheetId="118" r:id="rId33"/>
    <sheet name="Tabela 33" sheetId="96" r:id="rId34"/>
    <sheet name="Tabela 34" sheetId="114" r:id="rId35"/>
    <sheet name="Tabela 35" sheetId="117" r:id="rId36"/>
    <sheet name="Tabela 36" sheetId="115" r:id="rId37"/>
    <sheet name="Tabela 37" sheetId="32" r:id="rId38"/>
    <sheet name="Tabela 38" sheetId="109" r:id="rId39"/>
    <sheet name="Tabela 39" sheetId="33" r:id="rId40"/>
    <sheet name="Tabela 40" sheetId="35" r:id="rId41"/>
    <sheet name="Tabela 41" sheetId="92" r:id="rId42"/>
    <sheet name="Tabela 42" sheetId="57" r:id="rId43"/>
    <sheet name="Tabela 43" sheetId="36" r:id="rId44"/>
    <sheet name="Tabela 44" sheetId="37" r:id="rId45"/>
    <sheet name="Tabela 45" sheetId="97" r:id="rId46"/>
    <sheet name="Tabela 46" sheetId="39" r:id="rId47"/>
    <sheet name="Tabela 47" sheetId="40" r:id="rId48"/>
    <sheet name="Tabela 48" sheetId="41" r:id="rId49"/>
    <sheet name="Tabela 49" sheetId="98" r:id="rId50"/>
    <sheet name="Tabela 50" sheetId="81" r:id="rId51"/>
    <sheet name="Tabela 51" sheetId="82" r:id="rId52"/>
    <sheet name="Tabela 52" sheetId="58" r:id="rId53"/>
    <sheet name="Tabela 53" sheetId="110" r:id="rId54"/>
    <sheet name="Tabela 54" sheetId="43" r:id="rId55"/>
    <sheet name="Tabela 55" sheetId="46" r:id="rId56"/>
    <sheet name="Tabela 56" sheetId="99" r:id="rId57"/>
    <sheet name="Tabela 57" sheetId="49" r:id="rId58"/>
    <sheet name="Tabela 58" sheetId="50" r:id="rId59"/>
    <sheet name="Tabela 59" sheetId="51" r:id="rId60"/>
    <sheet name="Tabela 60" sheetId="20" r:id="rId61"/>
  </sheets>
  <definedNames>
    <definedName name="_ftn1" localSheetId="11">'Tabela 11'!$B$16</definedName>
    <definedName name="_ftn2" localSheetId="39">'Tabela 39'!#REF!</definedName>
    <definedName name="_ftn3" localSheetId="39">'Tabela 39'!$B$14</definedName>
    <definedName name="_ftnref1" localSheetId="11">'Tabela 11'!$C$13</definedName>
    <definedName name="_Hlk125727381" localSheetId="35">'Tabela 35'!#REF!</definedName>
    <definedName name="_Hlk24466834" localSheetId="6">'Tabela 6'!$B$3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41" l="1"/>
  <c r="N10" i="41"/>
  <c r="N15" i="41" l="1"/>
  <c r="F9" i="31"/>
  <c r="I13" i="115" l="1"/>
  <c r="I12" i="115"/>
  <c r="I14" i="115"/>
  <c r="H13" i="115"/>
  <c r="F11" i="96" l="1"/>
  <c r="L17" i="22"/>
  <c r="L14" i="69" l="1"/>
  <c r="L9" i="69"/>
  <c r="H10" i="51"/>
  <c r="H9" i="28"/>
  <c r="H10" i="20"/>
  <c r="H18" i="49"/>
  <c r="I9" i="117" l="1"/>
  <c r="H9" i="117"/>
  <c r="I13" i="117"/>
  <c r="H10" i="117"/>
  <c r="H11" i="117"/>
  <c r="H12" i="117"/>
  <c r="H13" i="117"/>
  <c r="H14" i="117"/>
  <c r="G16" i="115"/>
  <c r="F16" i="115"/>
  <c r="E16" i="115"/>
  <c r="D16" i="115"/>
  <c r="I15" i="115"/>
  <c r="H15" i="115"/>
  <c r="H14" i="115"/>
  <c r="H12" i="115"/>
  <c r="I11" i="115"/>
  <c r="H11" i="115"/>
  <c r="I10" i="115"/>
  <c r="H10" i="115"/>
  <c r="H9" i="115"/>
  <c r="I12" i="117"/>
  <c r="G15" i="117"/>
  <c r="F15" i="117"/>
  <c r="E15" i="117"/>
  <c r="D15" i="117"/>
  <c r="I14" i="117"/>
  <c r="I11" i="117"/>
  <c r="I10" i="117"/>
  <c r="H15" i="117" l="1"/>
  <c r="I16" i="115"/>
  <c r="H16" i="115"/>
  <c r="I15" i="117"/>
  <c r="F7" i="114" l="1"/>
  <c r="K10" i="6" l="1"/>
  <c r="F8" i="118"/>
  <c r="F19" i="30"/>
  <c r="F18" i="30"/>
  <c r="F17" i="30"/>
  <c r="F16" i="30"/>
  <c r="E19" i="30"/>
  <c r="D19" i="30"/>
  <c r="E18" i="30"/>
  <c r="D18" i="30"/>
  <c r="E17" i="30"/>
  <c r="D17" i="30"/>
  <c r="E16" i="30"/>
  <c r="D16" i="30"/>
  <c r="F16" i="110" l="1"/>
  <c r="H21" i="35"/>
  <c r="F8" i="114"/>
  <c r="E9" i="114"/>
  <c r="G16" i="118"/>
  <c r="F14" i="118"/>
  <c r="E14" i="118"/>
  <c r="D14" i="118"/>
  <c r="H13" i="118"/>
  <c r="G13" i="118"/>
  <c r="H12" i="118"/>
  <c r="G12" i="118"/>
  <c r="H11" i="118"/>
  <c r="G11" i="118"/>
  <c r="H10" i="118"/>
  <c r="G10" i="118"/>
  <c r="H9" i="118"/>
  <c r="G9" i="118"/>
  <c r="F17" i="118"/>
  <c r="E8" i="118"/>
  <c r="D8" i="118"/>
  <c r="E17" i="118" l="1"/>
  <c r="G14" i="118"/>
  <c r="D17" i="118"/>
  <c r="G17" i="118"/>
  <c r="H17" i="118"/>
  <c r="G8" i="118"/>
  <c r="H8" i="118"/>
  <c r="G13" i="15" l="1"/>
  <c r="K12" i="11"/>
  <c r="K9" i="46"/>
  <c r="K10" i="46"/>
  <c r="K11" i="46"/>
  <c r="K12" i="46"/>
  <c r="K8" i="46"/>
  <c r="J9" i="46"/>
  <c r="J10" i="46"/>
  <c r="J11" i="46"/>
  <c r="J12" i="46"/>
  <c r="J8" i="46"/>
  <c r="H9" i="96" l="1"/>
  <c r="G9" i="96"/>
  <c r="H8" i="11" l="1"/>
  <c r="L14" i="67"/>
  <c r="L12" i="23"/>
  <c r="J8" i="5" l="1"/>
  <c r="G8" i="5"/>
  <c r="D8" i="5"/>
  <c r="G10" i="92"/>
  <c r="D9" i="114"/>
  <c r="F15" i="22" l="1"/>
  <c r="H27" i="110" l="1"/>
  <c r="F26" i="110"/>
  <c r="G26" i="110" s="1"/>
  <c r="D26" i="110"/>
  <c r="E24" i="110" s="1"/>
  <c r="H25" i="110"/>
  <c r="G25" i="110"/>
  <c r="H24" i="110"/>
  <c r="H23" i="110"/>
  <c r="G23" i="110"/>
  <c r="E23" i="110"/>
  <c r="H20" i="110"/>
  <c r="H19" i="110"/>
  <c r="H18" i="110"/>
  <c r="H17" i="110"/>
  <c r="H16" i="110"/>
  <c r="D16" i="110"/>
  <c r="H14" i="110"/>
  <c r="H13" i="110"/>
  <c r="H12" i="110"/>
  <c r="H11" i="110"/>
  <c r="F10" i="110"/>
  <c r="D10" i="110"/>
  <c r="D21" i="110" s="1"/>
  <c r="H9" i="110"/>
  <c r="H8" i="110"/>
  <c r="G24" i="110" l="1"/>
  <c r="H10" i="110"/>
  <c r="E17" i="110"/>
  <c r="E12" i="110"/>
  <c r="E18" i="110"/>
  <c r="E13" i="110"/>
  <c r="E19" i="110"/>
  <c r="E14" i="110"/>
  <c r="E8" i="110"/>
  <c r="E20" i="110"/>
  <c r="E15" i="110"/>
  <c r="E11" i="110"/>
  <c r="E10" i="110"/>
  <c r="E9" i="110"/>
  <c r="E16" i="110"/>
  <c r="F21" i="110"/>
  <c r="H26" i="110"/>
  <c r="E25" i="110"/>
  <c r="E26" i="110" s="1"/>
  <c r="E21" i="110" l="1"/>
  <c r="H21" i="110"/>
  <c r="G18" i="110"/>
  <c r="G13" i="110"/>
  <c r="G19" i="110"/>
  <c r="G14" i="110"/>
  <c r="G8" i="110"/>
  <c r="G20" i="110"/>
  <c r="G15" i="110"/>
  <c r="G11" i="110"/>
  <c r="G9" i="110"/>
  <c r="G17" i="110"/>
  <c r="G12" i="110"/>
  <c r="G16" i="110"/>
  <c r="G10" i="110"/>
  <c r="G21" i="110" l="1"/>
  <c r="F29" i="109" l="1"/>
  <c r="E29" i="109"/>
  <c r="E31" i="109" s="1"/>
  <c r="D29" i="109"/>
  <c r="D31" i="109" s="1"/>
  <c r="F27" i="109"/>
  <c r="E27" i="109"/>
  <c r="D27" i="109"/>
  <c r="H26" i="109"/>
  <c r="G26" i="109"/>
  <c r="H25" i="109"/>
  <c r="G25" i="109"/>
  <c r="F21" i="109"/>
  <c r="E21" i="109"/>
  <c r="E23" i="109" s="1"/>
  <c r="D21" i="109"/>
  <c r="D23" i="109" s="1"/>
  <c r="F19" i="109"/>
  <c r="E19" i="109"/>
  <c r="D19" i="109"/>
  <c r="H18" i="109"/>
  <c r="G18" i="109"/>
  <c r="H17" i="109"/>
  <c r="G17" i="109"/>
  <c r="F13" i="109"/>
  <c r="E13" i="109"/>
  <c r="E15" i="109" s="1"/>
  <c r="D13" i="109"/>
  <c r="D15" i="109" s="1"/>
  <c r="F11" i="109"/>
  <c r="E11" i="109"/>
  <c r="D11" i="109"/>
  <c r="H10" i="109"/>
  <c r="G10" i="109"/>
  <c r="H9" i="109"/>
  <c r="G9" i="109"/>
  <c r="L9" i="98" l="1"/>
  <c r="L10" i="98"/>
  <c r="D10" i="10" l="1"/>
  <c r="J13" i="41"/>
  <c r="H23" i="36"/>
  <c r="I23" i="36"/>
  <c r="L24" i="35"/>
  <c r="M24" i="35"/>
  <c r="M23" i="35"/>
  <c r="L23" i="35"/>
  <c r="F14" i="54" l="1"/>
  <c r="H11" i="11"/>
  <c r="H14" i="11" s="1"/>
  <c r="O10" i="98"/>
  <c r="O9" i="98"/>
  <c r="L10" i="41"/>
  <c r="L11" i="41"/>
  <c r="L12" i="41"/>
  <c r="L13" i="41"/>
  <c r="L14" i="41"/>
  <c r="L9" i="41"/>
  <c r="K10" i="41"/>
  <c r="K11" i="41"/>
  <c r="K12" i="41"/>
  <c r="K13" i="41"/>
  <c r="K14" i="41"/>
  <c r="K9" i="41"/>
  <c r="K15" i="41" l="1"/>
  <c r="K10" i="68" l="1"/>
  <c r="G10" i="99"/>
  <c r="F10" i="99"/>
  <c r="E10" i="99"/>
  <c r="D10" i="99"/>
  <c r="O11" i="98"/>
  <c r="N11" i="98"/>
  <c r="M11" i="98"/>
  <c r="L11" i="98"/>
  <c r="K11" i="98"/>
  <c r="J11" i="98"/>
  <c r="I10" i="98"/>
  <c r="I9" i="98"/>
  <c r="F10" i="98"/>
  <c r="F9" i="98"/>
  <c r="H11" i="98"/>
  <c r="G11" i="98"/>
  <c r="E11" i="98"/>
  <c r="D11" i="98"/>
  <c r="J11" i="41"/>
  <c r="J12" i="41"/>
  <c r="J14" i="41"/>
  <c r="J9" i="41"/>
  <c r="I16" i="37"/>
  <c r="H16" i="37"/>
  <c r="E16" i="37"/>
  <c r="D16" i="37"/>
  <c r="J15" i="37"/>
  <c r="F15" i="37"/>
  <c r="J14" i="37"/>
  <c r="F14" i="37"/>
  <c r="J13" i="37"/>
  <c r="F13" i="37"/>
  <c r="J12" i="37"/>
  <c r="F12" i="37"/>
  <c r="J11" i="37"/>
  <c r="F11" i="37"/>
  <c r="J10" i="37"/>
  <c r="F10" i="37"/>
  <c r="J9" i="37"/>
  <c r="F9" i="37"/>
  <c r="I11" i="97"/>
  <c r="H11" i="97"/>
  <c r="E11" i="97"/>
  <c r="D11" i="97"/>
  <c r="J10" i="97"/>
  <c r="F10" i="97"/>
  <c r="J9" i="97"/>
  <c r="F9" i="97"/>
  <c r="J8" i="97"/>
  <c r="F8" i="97"/>
  <c r="E11" i="96"/>
  <c r="L20" i="35"/>
  <c r="K9" i="3"/>
  <c r="K10" i="3"/>
  <c r="K8" i="3"/>
  <c r="J9" i="3"/>
  <c r="J10" i="3"/>
  <c r="J8" i="3"/>
  <c r="H11" i="3"/>
  <c r="F11" i="3"/>
  <c r="G9" i="3" s="1"/>
  <c r="D11" i="3"/>
  <c r="E8" i="3" s="1"/>
  <c r="K9" i="2"/>
  <c r="K8" i="2"/>
  <c r="J9" i="2"/>
  <c r="J8" i="2"/>
  <c r="H10" i="2"/>
  <c r="F10" i="2"/>
  <c r="G9" i="2" s="1"/>
  <c r="D10" i="2"/>
  <c r="E14" i="55"/>
  <c r="F14" i="55"/>
  <c r="G14" i="55"/>
  <c r="D14" i="55"/>
  <c r="E10" i="55"/>
  <c r="F10" i="55"/>
  <c r="G10" i="55"/>
  <c r="D10" i="55"/>
  <c r="H8" i="96"/>
  <c r="D11" i="96"/>
  <c r="D10" i="27"/>
  <c r="E10" i="27"/>
  <c r="F10" i="27"/>
  <c r="G10" i="27"/>
  <c r="J14" i="36"/>
  <c r="J15" i="36"/>
  <c r="J16" i="36"/>
  <c r="J17" i="36"/>
  <c r="I13" i="36"/>
  <c r="H13" i="36"/>
  <c r="H31" i="35"/>
  <c r="I11" i="98" l="1"/>
  <c r="E9" i="2"/>
  <c r="J10" i="2"/>
  <c r="F11" i="98"/>
  <c r="F11" i="97"/>
  <c r="G10" i="97" s="1"/>
  <c r="L9" i="97"/>
  <c r="L10" i="97"/>
  <c r="L11" i="37"/>
  <c r="L15" i="37"/>
  <c r="L10" i="37"/>
  <c r="K11" i="3"/>
  <c r="E10" i="3"/>
  <c r="K10" i="2"/>
  <c r="G8" i="2"/>
  <c r="G10" i="2" s="1"/>
  <c r="J15" i="41"/>
  <c r="J11" i="97"/>
  <c r="K8" i="97" s="1"/>
  <c r="L13" i="37"/>
  <c r="L9" i="37"/>
  <c r="L14" i="37"/>
  <c r="F16" i="37"/>
  <c r="G11" i="37" s="1"/>
  <c r="J16" i="37"/>
  <c r="K13" i="37" s="1"/>
  <c r="L8" i="97"/>
  <c r="I9" i="2"/>
  <c r="I8" i="3"/>
  <c r="I9" i="3"/>
  <c r="E9" i="3"/>
  <c r="G10" i="3"/>
  <c r="J11" i="3"/>
  <c r="G8" i="3"/>
  <c r="I10" i="3"/>
  <c r="I8" i="2"/>
  <c r="E8" i="2"/>
  <c r="E10" i="2" s="1"/>
  <c r="H11" i="96"/>
  <c r="H10" i="96"/>
  <c r="G10" i="96"/>
  <c r="G11" i="96"/>
  <c r="G8" i="96"/>
  <c r="G8" i="97" l="1"/>
  <c r="G9" i="97"/>
  <c r="G11" i="3"/>
  <c r="E11" i="3"/>
  <c r="G15" i="37"/>
  <c r="G10" i="37"/>
  <c r="I11" i="3"/>
  <c r="L11" i="97"/>
  <c r="K11" i="37"/>
  <c r="K9" i="97"/>
  <c r="K10" i="97"/>
  <c r="G13" i="37"/>
  <c r="L16" i="37"/>
  <c r="K14" i="37"/>
  <c r="K9" i="37"/>
  <c r="K10" i="37"/>
  <c r="K12" i="37"/>
  <c r="G14" i="37"/>
  <c r="K15" i="37"/>
  <c r="G12" i="37"/>
  <c r="G9" i="37"/>
  <c r="I10" i="2"/>
  <c r="H11" i="50"/>
  <c r="D13" i="43"/>
  <c r="E13" i="43"/>
  <c r="F13" i="43"/>
  <c r="L12" i="67"/>
  <c r="I12" i="67"/>
  <c r="E14" i="92"/>
  <c r="F12" i="92"/>
  <c r="F14" i="92" s="1"/>
  <c r="E12" i="92"/>
  <c r="D12" i="92"/>
  <c r="D14" i="92" s="1"/>
  <c r="H13" i="92"/>
  <c r="H11" i="92"/>
  <c r="H10" i="92"/>
  <c r="H9" i="92"/>
  <c r="H8" i="92"/>
  <c r="G9" i="92"/>
  <c r="G11" i="92"/>
  <c r="G13" i="92"/>
  <c r="G8" i="92"/>
  <c r="G11" i="97" l="1"/>
  <c r="K11" i="97"/>
  <c r="K16" i="37"/>
  <c r="G16" i="37"/>
  <c r="H12" i="92"/>
  <c r="G12" i="92"/>
  <c r="J22" i="81"/>
  <c r="F22" i="81"/>
  <c r="I21" i="81"/>
  <c r="H21" i="81"/>
  <c r="D21" i="81"/>
  <c r="J19" i="81"/>
  <c r="J20" i="81"/>
  <c r="J18" i="81"/>
  <c r="F19" i="81"/>
  <c r="F20" i="81"/>
  <c r="F18" i="81"/>
  <c r="J21" i="81" l="1"/>
  <c r="H13" i="20" l="1"/>
  <c r="H9" i="20"/>
  <c r="F12" i="20"/>
  <c r="G10" i="20" s="1"/>
  <c r="F15" i="20"/>
  <c r="G13" i="20" s="1"/>
  <c r="D15" i="20"/>
  <c r="D12" i="20"/>
  <c r="H15" i="20" l="1"/>
  <c r="E9" i="20"/>
  <c r="E10" i="20"/>
  <c r="E11" i="20"/>
  <c r="G9" i="20"/>
  <c r="H12" i="20"/>
  <c r="E13" i="20"/>
  <c r="E15" i="20" s="1"/>
  <c r="D12" i="49"/>
  <c r="L13" i="46"/>
  <c r="E12" i="20" l="1"/>
  <c r="F24" i="82"/>
  <c r="F23" i="82"/>
  <c r="F22" i="82"/>
  <c r="J24" i="82"/>
  <c r="J23" i="82"/>
  <c r="J22" i="82"/>
  <c r="J17" i="82"/>
  <c r="J18" i="82"/>
  <c r="J19" i="82"/>
  <c r="J20" i="82"/>
  <c r="J16" i="82"/>
  <c r="I21" i="82"/>
  <c r="H21" i="82"/>
  <c r="E21" i="82"/>
  <c r="D21" i="82"/>
  <c r="F17" i="82"/>
  <c r="F18" i="82"/>
  <c r="F19" i="82"/>
  <c r="F20" i="82"/>
  <c r="F16" i="82"/>
  <c r="J11" i="82"/>
  <c r="J12" i="82"/>
  <c r="J13" i="82"/>
  <c r="J10" i="82"/>
  <c r="I14" i="82"/>
  <c r="H14" i="82"/>
  <c r="E14" i="82"/>
  <c r="D14" i="82"/>
  <c r="F11" i="82"/>
  <c r="F12" i="82"/>
  <c r="F13" i="82"/>
  <c r="F10" i="82"/>
  <c r="L18" i="81"/>
  <c r="L19" i="81"/>
  <c r="L20" i="81"/>
  <c r="L22" i="81"/>
  <c r="I16" i="81"/>
  <c r="I23" i="81" s="1"/>
  <c r="H16" i="81"/>
  <c r="H23" i="81" s="1"/>
  <c r="J11" i="81"/>
  <c r="J12" i="81"/>
  <c r="J13" i="81"/>
  <c r="J14" i="81"/>
  <c r="J15" i="81"/>
  <c r="J10" i="81"/>
  <c r="F11" i="81"/>
  <c r="F12" i="81"/>
  <c r="F13" i="81"/>
  <c r="F14" i="81"/>
  <c r="F15" i="81"/>
  <c r="F10" i="81"/>
  <c r="E21" i="81"/>
  <c r="F21" i="81"/>
  <c r="L21" i="81" s="1"/>
  <c r="E16" i="81"/>
  <c r="D16" i="81"/>
  <c r="D23" i="81" s="1"/>
  <c r="E25" i="82" l="1"/>
  <c r="L10" i="82"/>
  <c r="L13" i="82"/>
  <c r="D25" i="82"/>
  <c r="L10" i="81"/>
  <c r="L12" i="81"/>
  <c r="L23" i="82"/>
  <c r="L14" i="81"/>
  <c r="J16" i="81"/>
  <c r="J23" i="81" s="1"/>
  <c r="K11" i="81" s="1"/>
  <c r="F16" i="81"/>
  <c r="L15" i="81"/>
  <c r="L11" i="81"/>
  <c r="E23" i="81"/>
  <c r="L13" i="81"/>
  <c r="F21" i="82"/>
  <c r="L11" i="82"/>
  <c r="J14" i="82"/>
  <c r="L18" i="82"/>
  <c r="L16" i="82"/>
  <c r="L17" i="82"/>
  <c r="L19" i="82"/>
  <c r="L22" i="82"/>
  <c r="I25" i="82"/>
  <c r="F14" i="82"/>
  <c r="L20" i="82"/>
  <c r="J21" i="82"/>
  <c r="H25" i="82"/>
  <c r="L24" i="82"/>
  <c r="L16" i="81" l="1"/>
  <c r="F23" i="81"/>
  <c r="G12" i="81" s="1"/>
  <c r="L21" i="82"/>
  <c r="F25" i="82"/>
  <c r="G19" i="82" s="1"/>
  <c r="K15" i="81"/>
  <c r="K22" i="81"/>
  <c r="K18" i="81"/>
  <c r="K12" i="81"/>
  <c r="K21" i="81"/>
  <c r="K19" i="81"/>
  <c r="K20" i="81"/>
  <c r="K10" i="81"/>
  <c r="K13" i="81"/>
  <c r="K16" i="81"/>
  <c r="K14" i="81"/>
  <c r="L14" i="82"/>
  <c r="J25" i="82"/>
  <c r="K16" i="82" s="1"/>
  <c r="G11" i="81" l="1"/>
  <c r="G10" i="81"/>
  <c r="G19" i="81"/>
  <c r="G18" i="81"/>
  <c r="G21" i="81"/>
  <c r="G13" i="81"/>
  <c r="G22" i="81"/>
  <c r="L23" i="81"/>
  <c r="G20" i="81"/>
  <c r="G16" i="81"/>
  <c r="G14" i="81"/>
  <c r="G15" i="81"/>
  <c r="G20" i="82"/>
  <c r="G11" i="82"/>
  <c r="G10" i="82"/>
  <c r="G23" i="82"/>
  <c r="G13" i="82"/>
  <c r="G16" i="82"/>
  <c r="G21" i="82"/>
  <c r="G22" i="82"/>
  <c r="G18" i="82"/>
  <c r="G12" i="82"/>
  <c r="G17" i="82"/>
  <c r="G24" i="82"/>
  <c r="G14" i="82"/>
  <c r="K23" i="81"/>
  <c r="K24" i="82"/>
  <c r="K19" i="82"/>
  <c r="K13" i="82"/>
  <c r="K20" i="82"/>
  <c r="K22" i="82"/>
  <c r="K21" i="82"/>
  <c r="K18" i="82"/>
  <c r="K11" i="82"/>
  <c r="K17" i="82"/>
  <c r="K23" i="82"/>
  <c r="K10" i="82"/>
  <c r="L25" i="82"/>
  <c r="K12" i="82"/>
  <c r="G23" i="81" l="1"/>
  <c r="G25" i="82"/>
  <c r="K14" i="82"/>
  <c r="K25" i="82" s="1"/>
  <c r="F9" i="18" l="1"/>
  <c r="J17" i="22" l="1"/>
  <c r="H20" i="15" l="1"/>
  <c r="H19" i="15"/>
  <c r="H21" i="15"/>
  <c r="H18" i="15"/>
  <c r="E9" i="18" l="1"/>
  <c r="D9" i="18"/>
  <c r="D11" i="11" l="1"/>
  <c r="F11" i="11"/>
  <c r="D8" i="11"/>
  <c r="F8" i="11"/>
  <c r="J11" i="79"/>
  <c r="I11" i="79"/>
  <c r="H11" i="79"/>
  <c r="G11" i="79"/>
  <c r="D11" i="79"/>
  <c r="F11" i="79"/>
  <c r="E11" i="79"/>
  <c r="J9" i="23" l="1"/>
  <c r="J15" i="67" l="1"/>
  <c r="L11" i="79" l="1"/>
  <c r="K11" i="79"/>
  <c r="H11" i="58" l="1"/>
  <c r="O12" i="51"/>
  <c r="N12" i="51"/>
  <c r="I12" i="51"/>
  <c r="H12" i="51"/>
  <c r="O11" i="51"/>
  <c r="N11" i="51"/>
  <c r="I11" i="51"/>
  <c r="H11" i="51"/>
  <c r="O10" i="51"/>
  <c r="N10" i="51"/>
  <c r="I10" i="51"/>
  <c r="M13" i="51"/>
  <c r="L13" i="51"/>
  <c r="K13" i="51"/>
  <c r="J13" i="51"/>
  <c r="G13" i="51"/>
  <c r="F13" i="51"/>
  <c r="E13" i="51"/>
  <c r="D13" i="51"/>
  <c r="F17" i="50"/>
  <c r="D17" i="50"/>
  <c r="H16" i="50"/>
  <c r="H15" i="50"/>
  <c r="H14" i="50"/>
  <c r="F12" i="50"/>
  <c r="D12" i="50"/>
  <c r="H10" i="50"/>
  <c r="H9" i="50"/>
  <c r="F17" i="49"/>
  <c r="H16" i="49"/>
  <c r="H14" i="49"/>
  <c r="F12" i="49"/>
  <c r="H10" i="49"/>
  <c r="H9" i="49"/>
  <c r="I13" i="46"/>
  <c r="H13" i="46"/>
  <c r="G13" i="46"/>
  <c r="F13" i="46"/>
  <c r="F19" i="43"/>
  <c r="E19" i="43"/>
  <c r="D19" i="43"/>
  <c r="G18" i="43"/>
  <c r="G17" i="43"/>
  <c r="G16" i="43"/>
  <c r="G15" i="43"/>
  <c r="G12" i="43"/>
  <c r="G11" i="43"/>
  <c r="G10" i="43"/>
  <c r="G9" i="43"/>
  <c r="G8" i="43"/>
  <c r="D12" i="58"/>
  <c r="E9" i="58" s="1"/>
  <c r="H10" i="58"/>
  <c r="H9" i="58"/>
  <c r="F12" i="58"/>
  <c r="F20" i="50" l="1"/>
  <c r="G19" i="50" s="1"/>
  <c r="M11" i="46"/>
  <c r="D20" i="50"/>
  <c r="E19" i="50" s="1"/>
  <c r="M8" i="46"/>
  <c r="F19" i="49"/>
  <c r="G16" i="49" s="1"/>
  <c r="M9" i="46"/>
  <c r="M10" i="46"/>
  <c r="H17" i="50"/>
  <c r="H12" i="50"/>
  <c r="K13" i="46"/>
  <c r="J13" i="46"/>
  <c r="M12" i="46"/>
  <c r="G19" i="43"/>
  <c r="H18" i="43" s="1"/>
  <c r="G13" i="43"/>
  <c r="H11" i="43" s="1"/>
  <c r="N9" i="51"/>
  <c r="N13" i="51" s="1"/>
  <c r="O9" i="51"/>
  <c r="O13" i="51" s="1"/>
  <c r="H9" i="51"/>
  <c r="H13" i="51" s="1"/>
  <c r="I9" i="51"/>
  <c r="I13" i="51" s="1"/>
  <c r="H11" i="49"/>
  <c r="D17" i="49"/>
  <c r="D19" i="49" s="1"/>
  <c r="H12" i="49"/>
  <c r="G10" i="58"/>
  <c r="G11" i="58"/>
  <c r="H12" i="58"/>
  <c r="G9" i="58"/>
  <c r="G8" i="58"/>
  <c r="E11" i="58"/>
  <c r="H8" i="58"/>
  <c r="E10" i="58"/>
  <c r="E8" i="58"/>
  <c r="J31" i="35"/>
  <c r="F31" i="35"/>
  <c r="H9" i="43" l="1"/>
  <c r="H10" i="43"/>
  <c r="E15" i="50"/>
  <c r="E11" i="50"/>
  <c r="E10" i="50"/>
  <c r="E18" i="50"/>
  <c r="E16" i="50"/>
  <c r="E14" i="50"/>
  <c r="E17" i="50"/>
  <c r="E12" i="50"/>
  <c r="E9" i="50"/>
  <c r="G18" i="49"/>
  <c r="H19" i="49"/>
  <c r="E10" i="49"/>
  <c r="E9" i="49"/>
  <c r="H8" i="43"/>
  <c r="G17" i="49"/>
  <c r="G11" i="49"/>
  <c r="G14" i="49"/>
  <c r="M13" i="46"/>
  <c r="E12" i="58"/>
  <c r="G9" i="49"/>
  <c r="G12" i="49"/>
  <c r="G10" i="49"/>
  <c r="G15" i="49"/>
  <c r="G12" i="58"/>
  <c r="G9" i="50"/>
  <c r="G16" i="50"/>
  <c r="G17" i="50"/>
  <c r="G11" i="50"/>
  <c r="G15" i="50"/>
  <c r="G10" i="50"/>
  <c r="G14" i="50"/>
  <c r="G18" i="50"/>
  <c r="G12" i="50"/>
  <c r="H15" i="43"/>
  <c r="H16" i="43"/>
  <c r="H17" i="43"/>
  <c r="H12" i="43"/>
  <c r="H20" i="50"/>
  <c r="E14" i="49"/>
  <c r="E18" i="49"/>
  <c r="E15" i="49"/>
  <c r="E12" i="49"/>
  <c r="E11" i="49"/>
  <c r="E17" i="49"/>
  <c r="H17" i="49"/>
  <c r="E16" i="49"/>
  <c r="H13" i="43" l="1"/>
  <c r="E20" i="50"/>
  <c r="G19" i="49"/>
  <c r="G20" i="50"/>
  <c r="H19" i="43"/>
  <c r="E19" i="49"/>
  <c r="M10" i="35"/>
  <c r="L10" i="35"/>
  <c r="H7" i="31"/>
  <c r="H9" i="29"/>
  <c r="L9" i="23" l="1"/>
  <c r="K9" i="23"/>
  <c r="J8" i="68"/>
  <c r="K8" i="16"/>
  <c r="J8" i="16"/>
  <c r="K9" i="14"/>
  <c r="H9" i="13"/>
  <c r="K9" i="10" l="1"/>
  <c r="J9" i="10"/>
  <c r="K8" i="9"/>
  <c r="J8" i="9"/>
  <c r="N8" i="7"/>
  <c r="M8" i="7"/>
  <c r="K9" i="6"/>
  <c r="K8" i="4"/>
  <c r="H10" i="27" l="1"/>
  <c r="I18" i="36" l="1"/>
  <c r="H18" i="36"/>
  <c r="J24" i="36"/>
  <c r="F24" i="36"/>
  <c r="E23" i="36"/>
  <c r="D23" i="36"/>
  <c r="J22" i="36"/>
  <c r="F22" i="36"/>
  <c r="J21" i="36"/>
  <c r="F21" i="36"/>
  <c r="J20" i="36"/>
  <c r="F20" i="36"/>
  <c r="F17" i="36"/>
  <c r="F16" i="36"/>
  <c r="F15" i="36"/>
  <c r="F14" i="36"/>
  <c r="E13" i="36"/>
  <c r="E18" i="36" s="1"/>
  <c r="D13" i="36"/>
  <c r="D18" i="36" s="1"/>
  <c r="J12" i="36"/>
  <c r="F12" i="36"/>
  <c r="J11" i="36"/>
  <c r="F11" i="36"/>
  <c r="J10" i="36"/>
  <c r="F10" i="36"/>
  <c r="J9" i="36"/>
  <c r="F9" i="36"/>
  <c r="H11" i="57"/>
  <c r="H10" i="57"/>
  <c r="H9" i="57"/>
  <c r="H8" i="57"/>
  <c r="L9" i="36" l="1"/>
  <c r="L15" i="36"/>
  <c r="L24" i="36"/>
  <c r="J23" i="36"/>
  <c r="K22" i="36" s="1"/>
  <c r="J13" i="36"/>
  <c r="J18" i="36" s="1"/>
  <c r="K9" i="36" s="1"/>
  <c r="L12" i="36"/>
  <c r="L14" i="36"/>
  <c r="L21" i="36"/>
  <c r="L20" i="36"/>
  <c r="L10" i="36"/>
  <c r="L16" i="36"/>
  <c r="F23" i="36"/>
  <c r="L11" i="36"/>
  <c r="F13" i="36"/>
  <c r="L22" i="36"/>
  <c r="D12" i="57"/>
  <c r="F12" i="57"/>
  <c r="K20" i="36" l="1"/>
  <c r="K21" i="36"/>
  <c r="K14" i="36"/>
  <c r="K13" i="36"/>
  <c r="G20" i="36"/>
  <c r="G22" i="36"/>
  <c r="K10" i="36"/>
  <c r="K15" i="36"/>
  <c r="L13" i="36"/>
  <c r="K17" i="36"/>
  <c r="K11" i="36"/>
  <c r="L23" i="36"/>
  <c r="G21" i="36"/>
  <c r="K12" i="36"/>
  <c r="F18" i="36"/>
  <c r="G13" i="36" s="1"/>
  <c r="K16" i="36"/>
  <c r="H12" i="57"/>
  <c r="G10" i="57"/>
  <c r="G9" i="57"/>
  <c r="E9" i="57"/>
  <c r="E10" i="57"/>
  <c r="E11" i="57"/>
  <c r="E8" i="57"/>
  <c r="G8" i="57"/>
  <c r="G11" i="57"/>
  <c r="K23" i="36" l="1"/>
  <c r="G23" i="36"/>
  <c r="G12" i="57"/>
  <c r="K18" i="36"/>
  <c r="G15" i="36"/>
  <c r="G9" i="36"/>
  <c r="G12" i="36"/>
  <c r="G16" i="36"/>
  <c r="G17" i="36"/>
  <c r="G11" i="36"/>
  <c r="G10" i="36"/>
  <c r="G14" i="36"/>
  <c r="L18" i="36"/>
  <c r="G18" i="36" l="1"/>
  <c r="M15" i="41"/>
  <c r="L15" i="41"/>
  <c r="I15" i="41"/>
  <c r="H15" i="41"/>
  <c r="E15" i="41"/>
  <c r="F13" i="41" s="1"/>
  <c r="N14" i="41"/>
  <c r="N13" i="41"/>
  <c r="N12" i="41"/>
  <c r="N11" i="41"/>
  <c r="N9" i="41"/>
  <c r="F22" i="40"/>
  <c r="E22" i="40"/>
  <c r="D22" i="40"/>
  <c r="G21" i="40"/>
  <c r="G20" i="40"/>
  <c r="G19" i="40"/>
  <c r="G18" i="40"/>
  <c r="G17" i="40"/>
  <c r="G16" i="40"/>
  <c r="F14" i="40"/>
  <c r="E14" i="40"/>
  <c r="D14" i="40"/>
  <c r="G13" i="40"/>
  <c r="G12" i="40"/>
  <c r="G11" i="40"/>
  <c r="G10" i="40"/>
  <c r="G9" i="40"/>
  <c r="E23" i="40" l="1"/>
  <c r="G22" i="40"/>
  <c r="H21" i="40" s="1"/>
  <c r="F23" i="40"/>
  <c r="G14" i="40"/>
  <c r="H13" i="40" s="1"/>
  <c r="D23" i="40"/>
  <c r="F10" i="41"/>
  <c r="F14" i="41"/>
  <c r="F12" i="41"/>
  <c r="F9" i="41"/>
  <c r="F11" i="41"/>
  <c r="H16" i="40" l="1"/>
  <c r="H18" i="40"/>
  <c r="H17" i="40"/>
  <c r="H19" i="40"/>
  <c r="H20" i="40"/>
  <c r="H12" i="40"/>
  <c r="H10" i="40"/>
  <c r="H9" i="40"/>
  <c r="G23" i="40"/>
  <c r="H11" i="40"/>
  <c r="F15" i="41"/>
  <c r="H22" i="40" l="1"/>
  <c r="H14" i="40"/>
  <c r="H10" i="39"/>
  <c r="G10" i="39"/>
  <c r="E10" i="39"/>
  <c r="D10" i="39"/>
  <c r="I9" i="39"/>
  <c r="F9" i="39"/>
  <c r="I8" i="39"/>
  <c r="F8" i="39"/>
  <c r="F10" i="39" l="1"/>
  <c r="J9" i="39"/>
  <c r="I10" i="39"/>
  <c r="J8" i="39"/>
  <c r="J10" i="39" l="1"/>
  <c r="K21" i="69"/>
  <c r="K20" i="69"/>
  <c r="K19" i="69"/>
  <c r="L9" i="67" l="1"/>
  <c r="L10" i="67"/>
  <c r="L13" i="67"/>
  <c r="L8" i="67"/>
  <c r="I9" i="67"/>
  <c r="I10" i="67"/>
  <c r="I13" i="67"/>
  <c r="I14" i="67"/>
  <c r="I8" i="67"/>
  <c r="F9" i="67"/>
  <c r="F10" i="67"/>
  <c r="F12" i="67"/>
  <c r="F13" i="67"/>
  <c r="F14" i="67"/>
  <c r="F8" i="67"/>
  <c r="L10" i="69"/>
  <c r="L11" i="69"/>
  <c r="L15" i="69"/>
  <c r="L16" i="69"/>
  <c r="I10" i="69"/>
  <c r="I11" i="69"/>
  <c r="I14" i="69"/>
  <c r="I15" i="69"/>
  <c r="I16" i="69"/>
  <c r="I9" i="69"/>
  <c r="F15" i="69"/>
  <c r="F16" i="69"/>
  <c r="F14" i="69"/>
  <c r="F10" i="69"/>
  <c r="F11" i="69"/>
  <c r="F9" i="69"/>
  <c r="L14" i="22"/>
  <c r="L15" i="22"/>
  <c r="L16" i="22"/>
  <c r="L13" i="22"/>
  <c r="L9" i="22"/>
  <c r="L10" i="22"/>
  <c r="L11" i="22"/>
  <c r="L8" i="22"/>
  <c r="I9" i="22"/>
  <c r="I10" i="22"/>
  <c r="I11" i="22"/>
  <c r="I13" i="22"/>
  <c r="I14" i="22"/>
  <c r="I15" i="22"/>
  <c r="I16" i="22"/>
  <c r="I8" i="22"/>
  <c r="F14" i="22"/>
  <c r="F16" i="22"/>
  <c r="F13" i="22"/>
  <c r="F10" i="22"/>
  <c r="F11" i="22"/>
  <c r="F9" i="22"/>
  <c r="F8" i="22"/>
  <c r="F9" i="54"/>
  <c r="E9" i="54"/>
  <c r="D9" i="54"/>
  <c r="J10" i="14"/>
  <c r="J9" i="14"/>
  <c r="G9" i="13"/>
  <c r="G10" i="13"/>
  <c r="J9" i="6"/>
  <c r="J8" i="4"/>
  <c r="K8" i="32" l="1"/>
  <c r="J8" i="32"/>
  <c r="H8" i="31"/>
  <c r="E9" i="31"/>
  <c r="G8" i="31"/>
  <c r="G7" i="31"/>
  <c r="K12" i="69" l="1"/>
  <c r="K17" i="69"/>
  <c r="K22" i="69"/>
  <c r="G12" i="69"/>
  <c r="G17" i="69"/>
  <c r="G19" i="69"/>
  <c r="G20" i="69"/>
  <c r="G21" i="69"/>
  <c r="E12" i="69"/>
  <c r="E17" i="69"/>
  <c r="E19" i="69"/>
  <c r="E20" i="69"/>
  <c r="E21" i="69"/>
  <c r="H12" i="69"/>
  <c r="J12" i="69"/>
  <c r="H17" i="69"/>
  <c r="J17" i="69"/>
  <c r="H19" i="69"/>
  <c r="I19" i="69" s="1"/>
  <c r="J19" i="69"/>
  <c r="L19" i="69" s="1"/>
  <c r="H20" i="69"/>
  <c r="J20" i="69"/>
  <c r="L20" i="69" s="1"/>
  <c r="H21" i="69"/>
  <c r="J21" i="69"/>
  <c r="L21" i="69" s="1"/>
  <c r="K9" i="68"/>
  <c r="K11" i="68"/>
  <c r="K12" i="68"/>
  <c r="K13" i="68"/>
  <c r="K14" i="68"/>
  <c r="D21" i="69"/>
  <c r="D20" i="69"/>
  <c r="D19" i="69"/>
  <c r="D17" i="69"/>
  <c r="D12" i="69"/>
  <c r="I21" i="69" l="1"/>
  <c r="I12" i="69"/>
  <c r="E22" i="69"/>
  <c r="I17" i="69"/>
  <c r="G22" i="69"/>
  <c r="I20" i="69"/>
  <c r="D22" i="69"/>
  <c r="F22" i="69" s="1"/>
  <c r="L17" i="69"/>
  <c r="L12" i="69"/>
  <c r="F17" i="69"/>
  <c r="F21" i="69"/>
  <c r="F12" i="69"/>
  <c r="F20" i="69"/>
  <c r="F19" i="69"/>
  <c r="H22" i="69"/>
  <c r="J22" i="69"/>
  <c r="L22" i="69" s="1"/>
  <c r="K8" i="68"/>
  <c r="J9" i="68"/>
  <c r="J10" i="68"/>
  <c r="J11" i="68"/>
  <c r="J12" i="68"/>
  <c r="J13" i="68"/>
  <c r="J14" i="68"/>
  <c r="H15" i="68"/>
  <c r="F15" i="68"/>
  <c r="G12" i="68" s="1"/>
  <c r="D15" i="68"/>
  <c r="E11" i="68" s="1"/>
  <c r="I22" i="69" l="1"/>
  <c r="G13" i="68"/>
  <c r="G9" i="68"/>
  <c r="K15" i="68"/>
  <c r="G14" i="68"/>
  <c r="E10" i="68"/>
  <c r="G11" i="68"/>
  <c r="J15" i="68"/>
  <c r="E9" i="68"/>
  <c r="E14" i="68"/>
  <c r="E13" i="68"/>
  <c r="G8" i="68"/>
  <c r="G10" i="68"/>
  <c r="E12" i="68"/>
  <c r="E8" i="68"/>
  <c r="I13" i="68"/>
  <c r="I11" i="68"/>
  <c r="I8" i="68"/>
  <c r="I10" i="68"/>
  <c r="I14" i="68"/>
  <c r="I9" i="68"/>
  <c r="I12" i="68"/>
  <c r="K17" i="22"/>
  <c r="H17" i="22"/>
  <c r="G17" i="22"/>
  <c r="H11" i="67"/>
  <c r="G11" i="67"/>
  <c r="E11" i="67"/>
  <c r="D11" i="67"/>
  <c r="K11" i="67"/>
  <c r="E17" i="22"/>
  <c r="D17" i="22"/>
  <c r="E15" i="67"/>
  <c r="D15" i="67"/>
  <c r="G15" i="68" l="1"/>
  <c r="E15" i="68"/>
  <c r="I11" i="67"/>
  <c r="D16" i="67"/>
  <c r="F11" i="67"/>
  <c r="F15" i="67"/>
  <c r="E16" i="67"/>
  <c r="I17" i="22"/>
  <c r="F17" i="22"/>
  <c r="I15" i="68"/>
  <c r="H15" i="67"/>
  <c r="G15" i="67"/>
  <c r="G16" i="67" s="1"/>
  <c r="J11" i="67"/>
  <c r="K15" i="67"/>
  <c r="K16" i="67" l="1"/>
  <c r="F16" i="67"/>
  <c r="L15" i="67"/>
  <c r="I15" i="67"/>
  <c r="H16" i="67"/>
  <c r="I16" i="67" s="1"/>
  <c r="J16" i="67"/>
  <c r="L11" i="67"/>
  <c r="K12" i="22"/>
  <c r="K18" i="22" s="1"/>
  <c r="J12" i="22"/>
  <c r="H12" i="22"/>
  <c r="G12" i="22"/>
  <c r="G18" i="22" s="1"/>
  <c r="E12" i="22"/>
  <c r="D12" i="22"/>
  <c r="D18" i="22" s="1"/>
  <c r="L16" i="67" l="1"/>
  <c r="I12" i="22"/>
  <c r="L12" i="22"/>
  <c r="E18" i="22"/>
  <c r="F18" i="22" s="1"/>
  <c r="F12" i="22"/>
  <c r="H18" i="22"/>
  <c r="I18" i="22" s="1"/>
  <c r="J18" i="22"/>
  <c r="L18" i="22" s="1"/>
  <c r="H12" i="16" l="1"/>
  <c r="I10" i="16" l="1"/>
  <c r="I11" i="16"/>
  <c r="I8" i="16"/>
  <c r="E11" i="13"/>
  <c r="K8" i="11"/>
  <c r="H10" i="10"/>
  <c r="D14" i="6"/>
  <c r="F14" i="6"/>
  <c r="H14" i="6"/>
  <c r="H17" i="6" s="1"/>
  <c r="I12" i="16" l="1"/>
  <c r="K10" i="16"/>
  <c r="K11" i="16"/>
  <c r="J10" i="16"/>
  <c r="J11" i="16"/>
  <c r="H10" i="15"/>
  <c r="H11" i="15"/>
  <c r="H14" i="15"/>
  <c r="H15" i="15"/>
  <c r="H16" i="15"/>
  <c r="H17" i="15"/>
  <c r="H25" i="15"/>
  <c r="F24" i="15"/>
  <c r="F9" i="15"/>
  <c r="F8" i="15" l="1"/>
  <c r="F7" i="15" s="1"/>
  <c r="E24" i="15"/>
  <c r="H24" i="15" s="1"/>
  <c r="D24" i="15"/>
  <c r="E9" i="15"/>
  <c r="H9" i="15" s="1"/>
  <c r="D9" i="15"/>
  <c r="D8" i="15" s="1"/>
  <c r="D7" i="15" l="1"/>
  <c r="E8" i="15"/>
  <c r="E7" i="15" s="1"/>
  <c r="H7" i="15" s="1"/>
  <c r="H8" i="15"/>
  <c r="G9" i="15"/>
  <c r="G10" i="15"/>
  <c r="G11" i="15"/>
  <c r="G12" i="15"/>
  <c r="G14" i="15"/>
  <c r="G15" i="15"/>
  <c r="G16" i="15"/>
  <c r="G17" i="15"/>
  <c r="G18" i="15"/>
  <c r="G19" i="15"/>
  <c r="G20" i="15"/>
  <c r="G21" i="15"/>
  <c r="G24" i="15"/>
  <c r="G25" i="15"/>
  <c r="G26" i="15"/>
  <c r="F10" i="10"/>
  <c r="G7" i="15" l="1"/>
  <c r="G8" i="15"/>
  <c r="D9" i="31"/>
  <c r="D31" i="35" l="1"/>
  <c r="F14" i="32"/>
  <c r="F11" i="32"/>
  <c r="D14" i="32"/>
  <c r="D11" i="32"/>
  <c r="H16" i="29"/>
  <c r="I10" i="27"/>
  <c r="F12" i="16"/>
  <c r="G13" i="54"/>
  <c r="G9" i="54"/>
  <c r="G10" i="54"/>
  <c r="G11" i="54"/>
  <c r="G8" i="54"/>
  <c r="F11" i="14"/>
  <c r="G10" i="14" s="1"/>
  <c r="D11" i="14"/>
  <c r="E10" i="14" s="1"/>
  <c r="D11" i="13"/>
  <c r="G11" i="13" s="1"/>
  <c r="J14" i="12"/>
  <c r="J13" i="12"/>
  <c r="J12" i="12"/>
  <c r="J11" i="12"/>
  <c r="J10" i="12"/>
  <c r="J9" i="12"/>
  <c r="J8" i="12"/>
  <c r="J11" i="11"/>
  <c r="J9" i="11"/>
  <c r="J10" i="11"/>
  <c r="J13" i="11"/>
  <c r="J8" i="11"/>
  <c r="J11" i="10"/>
  <c r="J12" i="10"/>
  <c r="J13" i="10"/>
  <c r="J10" i="10"/>
  <c r="J9" i="9"/>
  <c r="J10" i="9"/>
  <c r="J11" i="9"/>
  <c r="J12" i="9"/>
  <c r="F13" i="9"/>
  <c r="G12" i="9" s="1"/>
  <c r="D13" i="9"/>
  <c r="E10" i="9" s="1"/>
  <c r="D10" i="7"/>
  <c r="D15" i="32" l="1"/>
  <c r="E12" i="32" s="1"/>
  <c r="F15" i="32"/>
  <c r="G8" i="32" s="1"/>
  <c r="K12" i="16"/>
  <c r="J11" i="14"/>
  <c r="E8" i="9"/>
  <c r="J13" i="9"/>
  <c r="E9" i="14"/>
  <c r="E11" i="14" s="1"/>
  <c r="G9" i="14"/>
  <c r="G11" i="14" s="1"/>
  <c r="E12" i="9"/>
  <c r="G10" i="9"/>
  <c r="E9" i="9"/>
  <c r="G9" i="9"/>
  <c r="G8" i="9"/>
  <c r="E11" i="9"/>
  <c r="G11" i="9"/>
  <c r="E9" i="32" l="1"/>
  <c r="E11" i="32"/>
  <c r="E8" i="32"/>
  <c r="E10" i="32"/>
  <c r="E13" i="32"/>
  <c r="E14" i="32"/>
  <c r="E13" i="9"/>
  <c r="G13" i="9"/>
  <c r="G11" i="32"/>
  <c r="G10" i="32"/>
  <c r="G14" i="32"/>
  <c r="G12" i="32"/>
  <c r="G13" i="32"/>
  <c r="G9" i="32"/>
  <c r="E15" i="32" l="1"/>
  <c r="G15" i="32"/>
  <c r="F15" i="12" l="1"/>
  <c r="D15" i="12"/>
  <c r="E9" i="12" s="1"/>
  <c r="F14" i="11"/>
  <c r="D14" i="11"/>
  <c r="F14" i="10"/>
  <c r="D14" i="10"/>
  <c r="J14" i="10" l="1"/>
  <c r="J15" i="12"/>
  <c r="E8" i="12"/>
  <c r="E12" i="12"/>
  <c r="E11" i="12"/>
  <c r="G12" i="12"/>
  <c r="G8" i="12"/>
  <c r="G11" i="12"/>
  <c r="E14" i="12"/>
  <c r="E10" i="12"/>
  <c r="G14" i="12"/>
  <c r="G10" i="12"/>
  <c r="E13" i="12"/>
  <c r="G13" i="12"/>
  <c r="G9" i="12"/>
  <c r="J14" i="11"/>
  <c r="E12" i="10"/>
  <c r="E9" i="10"/>
  <c r="E13" i="10"/>
  <c r="E10" i="10"/>
  <c r="E11" i="10"/>
  <c r="D12" i="8"/>
  <c r="G12" i="8"/>
  <c r="F12" i="8"/>
  <c r="I12" i="8"/>
  <c r="L12" i="8"/>
  <c r="J10" i="7"/>
  <c r="G10" i="7"/>
  <c r="M9" i="7"/>
  <c r="H10" i="7"/>
  <c r="E10" i="7"/>
  <c r="J21" i="6"/>
  <c r="J22" i="6"/>
  <c r="J24" i="6"/>
  <c r="J19" i="6"/>
  <c r="D25" i="6"/>
  <c r="F25" i="6"/>
  <c r="J10" i="6"/>
  <c r="J11" i="6"/>
  <c r="J12" i="6"/>
  <c r="J13" i="6"/>
  <c r="J14" i="6"/>
  <c r="J15" i="6"/>
  <c r="J16" i="6"/>
  <c r="D17" i="6"/>
  <c r="F17" i="6"/>
  <c r="G12" i="6" s="1"/>
  <c r="J9" i="4"/>
  <c r="J10" i="4"/>
  <c r="J11" i="4"/>
  <c r="F12" i="4"/>
  <c r="D12" i="4"/>
  <c r="G8" i="4" l="1"/>
  <c r="G11" i="4"/>
  <c r="G9" i="4"/>
  <c r="G10" i="4"/>
  <c r="E11" i="8"/>
  <c r="E10" i="8"/>
  <c r="E9" i="8"/>
  <c r="E8" i="8"/>
  <c r="E15" i="12"/>
  <c r="J17" i="6"/>
  <c r="G15" i="12"/>
  <c r="E14" i="10"/>
  <c r="H10" i="8"/>
  <c r="H11" i="8"/>
  <c r="H9" i="8"/>
  <c r="H8" i="8"/>
  <c r="F9" i="7"/>
  <c r="F8" i="7"/>
  <c r="I9" i="7"/>
  <c r="I8" i="7"/>
  <c r="M10" i="7"/>
  <c r="J25" i="6"/>
  <c r="G20" i="6"/>
  <c r="G19" i="6"/>
  <c r="G21" i="6"/>
  <c r="G22" i="6"/>
  <c r="G24" i="6"/>
  <c r="E20" i="6"/>
  <c r="E24" i="6"/>
  <c r="E21" i="6"/>
  <c r="E19" i="6"/>
  <c r="E22" i="6"/>
  <c r="G16" i="6"/>
  <c r="G11" i="6"/>
  <c r="G13" i="6"/>
  <c r="G9" i="6"/>
  <c r="G14" i="6"/>
  <c r="G10" i="6"/>
  <c r="G15" i="6"/>
  <c r="E13" i="6"/>
  <c r="E10" i="6"/>
  <c r="E14" i="6"/>
  <c r="E16" i="6"/>
  <c r="E11" i="6"/>
  <c r="E15" i="6"/>
  <c r="E9" i="6"/>
  <c r="E12" i="6"/>
  <c r="J12" i="4"/>
  <c r="E11" i="4"/>
  <c r="E9" i="4"/>
  <c r="E8" i="4"/>
  <c r="E10" i="4"/>
  <c r="I10" i="7" l="1"/>
  <c r="E12" i="8"/>
  <c r="F10" i="7"/>
  <c r="E12" i="4"/>
  <c r="H12" i="8"/>
  <c r="G25" i="6"/>
  <c r="E25" i="6"/>
  <c r="G17" i="6"/>
  <c r="E17" i="6"/>
  <c r="G12" i="4"/>
  <c r="H25" i="6" l="1"/>
  <c r="F16" i="23" l="1"/>
  <c r="E16" i="23"/>
  <c r="D16" i="23"/>
  <c r="D12" i="16" l="1"/>
  <c r="J12" i="16" s="1"/>
  <c r="E9" i="16" l="1"/>
  <c r="E10" i="16"/>
  <c r="E11" i="16"/>
  <c r="E8" i="16"/>
  <c r="E12" i="16" l="1"/>
  <c r="F21" i="35"/>
  <c r="F15" i="35"/>
  <c r="D21" i="35"/>
  <c r="D15" i="35"/>
  <c r="G14" i="35" l="1"/>
  <c r="G11" i="35"/>
  <c r="G10" i="35"/>
  <c r="F26" i="35"/>
  <c r="G13" i="35"/>
  <c r="G12" i="35"/>
  <c r="E11" i="35"/>
  <c r="E10" i="35"/>
  <c r="E12" i="35"/>
  <c r="E14" i="35"/>
  <c r="D26" i="35"/>
  <c r="E13" i="35"/>
  <c r="E17" i="35"/>
  <c r="E18" i="35"/>
  <c r="E19" i="35"/>
  <c r="E20" i="35"/>
  <c r="G17" i="35"/>
  <c r="G18" i="35"/>
  <c r="G20" i="35"/>
  <c r="G19" i="35"/>
  <c r="G15" i="35" l="1"/>
  <c r="G21" i="35"/>
  <c r="E15" i="35"/>
  <c r="E21" i="35"/>
  <c r="G10" i="10"/>
  <c r="G11" i="10"/>
  <c r="G12" i="10"/>
  <c r="G13" i="10"/>
  <c r="G9" i="10"/>
  <c r="G9" i="11"/>
  <c r="G10" i="11"/>
  <c r="G12" i="11"/>
  <c r="G13" i="11"/>
  <c r="E9" i="11"/>
  <c r="E10" i="11"/>
  <c r="E12" i="11"/>
  <c r="E13" i="11"/>
  <c r="H13" i="9"/>
  <c r="I10" i="9" s="1"/>
  <c r="G14" i="10" l="1"/>
  <c r="E11" i="11"/>
  <c r="G8" i="11"/>
  <c r="G11" i="11"/>
  <c r="E8" i="11"/>
  <c r="I11" i="9"/>
  <c r="I8" i="9"/>
  <c r="I12" i="9"/>
  <c r="I9" i="9"/>
  <c r="J12" i="8"/>
  <c r="K9" i="8" s="1"/>
  <c r="N9" i="7"/>
  <c r="H12" i="4"/>
  <c r="K10" i="7"/>
  <c r="G14" i="11" l="1"/>
  <c r="E14" i="11"/>
  <c r="I13" i="9"/>
  <c r="L9" i="7"/>
  <c r="L8" i="7"/>
  <c r="N10" i="7"/>
  <c r="I8" i="4"/>
  <c r="I9" i="4"/>
  <c r="I10" i="4"/>
  <c r="I11" i="4"/>
  <c r="K11" i="8"/>
  <c r="K10" i="8"/>
  <c r="K8" i="8"/>
  <c r="K25" i="6"/>
  <c r="K21" i="6"/>
  <c r="K22" i="6"/>
  <c r="K24" i="6"/>
  <c r="K19" i="6"/>
  <c r="I20" i="6"/>
  <c r="I21" i="6"/>
  <c r="I22" i="6"/>
  <c r="I24" i="6"/>
  <c r="I19" i="6"/>
  <c r="K11" i="6"/>
  <c r="K12" i="6"/>
  <c r="K13" i="6"/>
  <c r="K15" i="6"/>
  <c r="K16" i="6"/>
  <c r="I12" i="6"/>
  <c r="K12" i="8" l="1"/>
  <c r="L10" i="7"/>
  <c r="K14" i="6"/>
  <c r="I25" i="6"/>
  <c r="I12" i="4"/>
  <c r="I15" i="6"/>
  <c r="I11" i="6"/>
  <c r="I13" i="6"/>
  <c r="K17" i="6"/>
  <c r="I14" i="6"/>
  <c r="I10" i="6"/>
  <c r="I9" i="6"/>
  <c r="I16" i="6"/>
  <c r="K9" i="4"/>
  <c r="K10" i="4"/>
  <c r="K11" i="4"/>
  <c r="K12" i="4"/>
  <c r="I17" i="6" l="1"/>
  <c r="M18" i="35" l="1"/>
  <c r="M19" i="35"/>
  <c r="M20" i="35"/>
  <c r="M17" i="35"/>
  <c r="L18" i="35"/>
  <c r="L19" i="35"/>
  <c r="L17" i="35"/>
  <c r="M11" i="35"/>
  <c r="M12" i="35"/>
  <c r="M13" i="35"/>
  <c r="M14" i="35"/>
  <c r="L11" i="35"/>
  <c r="L12" i="35"/>
  <c r="L13" i="35"/>
  <c r="L14" i="35"/>
  <c r="J21" i="35"/>
  <c r="J15" i="35"/>
  <c r="I20" i="35"/>
  <c r="H15" i="35"/>
  <c r="I13" i="35" s="1"/>
  <c r="K9" i="32"/>
  <c r="K10" i="32"/>
  <c r="K12" i="32"/>
  <c r="K13" i="32"/>
  <c r="J9" i="32"/>
  <c r="J10" i="32"/>
  <c r="J11" i="32"/>
  <c r="J12" i="32"/>
  <c r="J13" i="32"/>
  <c r="J14" i="32"/>
  <c r="J15" i="32"/>
  <c r="H11" i="32"/>
  <c r="H14" i="32"/>
  <c r="K14" i="32" s="1"/>
  <c r="H10" i="29"/>
  <c r="H11" i="29"/>
  <c r="H14" i="29"/>
  <c r="H15" i="29"/>
  <c r="H17" i="29"/>
  <c r="H18" i="29"/>
  <c r="F19" i="29"/>
  <c r="D19" i="29"/>
  <c r="F12" i="29"/>
  <c r="D12" i="29"/>
  <c r="H10" i="28"/>
  <c r="H11" i="28"/>
  <c r="H14" i="28"/>
  <c r="H15" i="28"/>
  <c r="H16" i="28"/>
  <c r="F17" i="28"/>
  <c r="D17" i="28"/>
  <c r="F12" i="28"/>
  <c r="D12" i="28"/>
  <c r="J26" i="35" l="1"/>
  <c r="M26" i="35" s="1"/>
  <c r="H26" i="35"/>
  <c r="L26" i="35" s="1"/>
  <c r="H15" i="32"/>
  <c r="I10" i="35"/>
  <c r="K19" i="35"/>
  <c r="K13" i="35"/>
  <c r="F20" i="29"/>
  <c r="M21" i="35"/>
  <c r="H17" i="28"/>
  <c r="H12" i="28"/>
  <c r="I17" i="35"/>
  <c r="I18" i="35"/>
  <c r="I19" i="35"/>
  <c r="I14" i="35"/>
  <c r="L21" i="35"/>
  <c r="H19" i="29"/>
  <c r="D20" i="29"/>
  <c r="D18" i="28"/>
  <c r="E15" i="28" s="1"/>
  <c r="F18" i="28"/>
  <c r="M15" i="35"/>
  <c r="K11" i="32"/>
  <c r="H12" i="29"/>
  <c r="I11" i="35"/>
  <c r="I12" i="35"/>
  <c r="K20" i="35"/>
  <c r="K17" i="35"/>
  <c r="K14" i="35"/>
  <c r="K12" i="35"/>
  <c r="K18" i="35"/>
  <c r="L15" i="35"/>
  <c r="K10" i="35"/>
  <c r="K11" i="35"/>
  <c r="G16" i="28" l="1"/>
  <c r="G10" i="28"/>
  <c r="G12" i="29"/>
  <c r="G9" i="29"/>
  <c r="G11" i="29"/>
  <c r="G10" i="29"/>
  <c r="I14" i="32"/>
  <c r="I12" i="32"/>
  <c r="I13" i="32"/>
  <c r="I10" i="32"/>
  <c r="I11" i="32"/>
  <c r="K15" i="32"/>
  <c r="I9" i="32"/>
  <c r="E10" i="28"/>
  <c r="E9" i="28"/>
  <c r="E17" i="29"/>
  <c r="E10" i="29"/>
  <c r="E19" i="29"/>
  <c r="E9" i="29"/>
  <c r="E14" i="29"/>
  <c r="E18" i="29"/>
  <c r="E15" i="29"/>
  <c r="E11" i="29"/>
  <c r="E16" i="29"/>
  <c r="E12" i="29"/>
  <c r="I15" i="35"/>
  <c r="I8" i="32"/>
  <c r="G11" i="28"/>
  <c r="K15" i="35"/>
  <c r="I21" i="35"/>
  <c r="K21" i="35"/>
  <c r="G14" i="28"/>
  <c r="E11" i="28"/>
  <c r="E14" i="28"/>
  <c r="E16" i="28"/>
  <c r="G9" i="28"/>
  <c r="G17" i="28"/>
  <c r="E12" i="28"/>
  <c r="G15" i="28"/>
  <c r="H18" i="28"/>
  <c r="G12" i="28"/>
  <c r="E17" i="28"/>
  <c r="H20" i="29"/>
  <c r="G17" i="29"/>
  <c r="G16" i="29"/>
  <c r="G14" i="29"/>
  <c r="G19" i="29"/>
  <c r="G15" i="29"/>
  <c r="G18" i="29"/>
  <c r="I15" i="32" l="1"/>
  <c r="G20" i="29"/>
  <c r="G18" i="28"/>
  <c r="E20" i="29"/>
  <c r="E18" i="28"/>
  <c r="L10" i="23"/>
  <c r="L11" i="23"/>
  <c r="L13" i="23"/>
  <c r="L14" i="23"/>
  <c r="L15" i="23"/>
  <c r="K10" i="23"/>
  <c r="K11" i="23"/>
  <c r="K13" i="23"/>
  <c r="K14" i="23"/>
  <c r="K15" i="23"/>
  <c r="J10" i="23"/>
  <c r="J11" i="23"/>
  <c r="J12" i="23"/>
  <c r="J13" i="23"/>
  <c r="J14" i="23"/>
  <c r="J15" i="23"/>
  <c r="H16" i="23"/>
  <c r="K16" i="23" s="1"/>
  <c r="I16" i="23"/>
  <c r="L16" i="23" s="1"/>
  <c r="G16" i="23"/>
  <c r="J16" i="23" s="1"/>
  <c r="H13" i="54" l="1"/>
  <c r="H9" i="54"/>
  <c r="H10" i="54"/>
  <c r="H11" i="54"/>
  <c r="H8" i="54"/>
  <c r="F12" i="54"/>
  <c r="K10" i="14"/>
  <c r="H11" i="14"/>
  <c r="H10" i="13"/>
  <c r="F11" i="13"/>
  <c r="H11" i="13" s="1"/>
  <c r="K9" i="12"/>
  <c r="K10" i="12"/>
  <c r="K11" i="12"/>
  <c r="K12" i="12"/>
  <c r="K13" i="12"/>
  <c r="K14" i="12"/>
  <c r="K8" i="12"/>
  <c r="H15" i="12"/>
  <c r="K9" i="11"/>
  <c r="K10" i="11"/>
  <c r="K13" i="11"/>
  <c r="K11" i="11"/>
  <c r="K11" i="10"/>
  <c r="K12" i="10"/>
  <c r="K13" i="10"/>
  <c r="I9" i="14" l="1"/>
  <c r="I10" i="14"/>
  <c r="K11" i="14"/>
  <c r="K10" i="10"/>
  <c r="G11" i="16"/>
  <c r="G10" i="16"/>
  <c r="G8" i="16"/>
  <c r="I10" i="12"/>
  <c r="I14" i="12"/>
  <c r="I11" i="12"/>
  <c r="I12" i="12"/>
  <c r="I9" i="12"/>
  <c r="I13" i="12"/>
  <c r="I8" i="12"/>
  <c r="K15" i="12"/>
  <c r="H14" i="10"/>
  <c r="K9" i="9"/>
  <c r="K10" i="9"/>
  <c r="K11" i="9"/>
  <c r="K12" i="9"/>
  <c r="K13" i="9"/>
  <c r="G12" i="16" l="1"/>
  <c r="I11" i="14"/>
  <c r="I15" i="12"/>
  <c r="I13" i="10"/>
  <c r="I9" i="10"/>
  <c r="I12" i="10"/>
  <c r="I11" i="10"/>
  <c r="I10" i="10"/>
  <c r="I10" i="11"/>
  <c r="I12" i="11"/>
  <c r="I9" i="11"/>
  <c r="I13" i="11"/>
  <c r="K14" i="11"/>
  <c r="K14" i="10"/>
  <c r="I14" i="10" l="1"/>
  <c r="I8" i="11"/>
  <c r="I11" i="11"/>
  <c r="E14" i="54"/>
  <c r="D14" i="54"/>
  <c r="E12" i="54"/>
  <c r="D12" i="54"/>
  <c r="I14" i="11" l="1"/>
</calcChain>
</file>

<file path=xl/sharedStrings.xml><?xml version="1.0" encoding="utf-8"?>
<sst xmlns="http://schemas.openxmlformats.org/spreadsheetml/2006/main" count="1879" uniqueCount="725">
  <si>
    <t>Banke</t>
  </si>
  <si>
    <t>Indeks</t>
  </si>
  <si>
    <t>Iznos</t>
  </si>
  <si>
    <t xml:space="preserve"> Državne banke</t>
  </si>
  <si>
    <t xml:space="preserve"> Privatne banke</t>
  </si>
  <si>
    <t xml:space="preserve"> Ukupno</t>
  </si>
  <si>
    <t xml:space="preserve">                                                                                                                                                                             </t>
  </si>
  <si>
    <t>Dionički  kapital</t>
  </si>
  <si>
    <t xml:space="preserve"> Državni kapital</t>
  </si>
  <si>
    <t xml:space="preserve"> Privatni kapital (rezidenti)</t>
  </si>
  <si>
    <t xml:space="preserve"> Strani kapital (nerezidenti)</t>
  </si>
  <si>
    <t xml:space="preserve">                                                                                                                                                                  </t>
  </si>
  <si>
    <t>Stepen stručne spreme</t>
  </si>
  <si>
    <t>Broj zaposlenih</t>
  </si>
  <si>
    <t xml:space="preserve"> Visoka stručna sprema - VSS</t>
  </si>
  <si>
    <t xml:space="preserve"> Viša stručna sprema - VŠS</t>
  </si>
  <si>
    <t xml:space="preserve"> Srednja stručna sprema - SSS</t>
  </si>
  <si>
    <t xml:space="preserve"> Ostali</t>
  </si>
  <si>
    <t>Ukupno</t>
  </si>
  <si>
    <t>Broj zaposl.</t>
  </si>
  <si>
    <t>Aktiva</t>
  </si>
  <si>
    <t>Aktiva po zaposl.</t>
  </si>
  <si>
    <t xml:space="preserve"> Broj zaposl.</t>
  </si>
  <si>
    <t xml:space="preserve">  Aktiva</t>
  </si>
  <si>
    <t xml:space="preserve">                                                                                                                                                                 </t>
  </si>
  <si>
    <t>O  p  i  s</t>
  </si>
  <si>
    <t>Učešće %</t>
  </si>
  <si>
    <t>AKTIVA (IMOVINA):</t>
  </si>
  <si>
    <t>Novčana sredstva</t>
  </si>
  <si>
    <t>Vrijednosni papiri</t>
  </si>
  <si>
    <t>Plasmani drugim bankama</t>
  </si>
  <si>
    <t xml:space="preserve">Krediti </t>
  </si>
  <si>
    <t>Ispravka vrijed.</t>
  </si>
  <si>
    <t>Krediti-neto (krediti minus isp. vrij.)</t>
  </si>
  <si>
    <t>Posl. prostor i ostala fiksna aktiva</t>
  </si>
  <si>
    <t>Ostala aktiva</t>
  </si>
  <si>
    <t>UKUPNA AKTIVA</t>
  </si>
  <si>
    <t>Depoziti</t>
  </si>
  <si>
    <t>Uzete pozajmice od drugih banaka</t>
  </si>
  <si>
    <t>Obaveze po uzetim kreditima</t>
  </si>
  <si>
    <t>Ostale obaveze</t>
  </si>
  <si>
    <t>KAPITAL</t>
  </si>
  <si>
    <t>Kapital</t>
  </si>
  <si>
    <t xml:space="preserve"> UKUPNO PASIVA </t>
  </si>
  <si>
    <t>(OBAVEZE I KAPITAL)</t>
  </si>
  <si>
    <t xml:space="preserve">                                                                                                                                                                              </t>
  </si>
  <si>
    <t>Broj banaka</t>
  </si>
  <si>
    <t>Državne</t>
  </si>
  <si>
    <t>Privatne</t>
  </si>
  <si>
    <t>Iznos aktive</t>
  </si>
  <si>
    <t xml:space="preserve">                                                                                                                                                              </t>
  </si>
  <si>
    <t xml:space="preserve"> Gotov novac</t>
  </si>
  <si>
    <t xml:space="preserve"> Račun rezervi kod CBBiH</t>
  </si>
  <si>
    <t xml:space="preserve"> Novč. sred. u procesu naplate</t>
  </si>
  <si>
    <t xml:space="preserve">Ukupno </t>
  </si>
  <si>
    <t xml:space="preserve">                                                                                                                                                                      </t>
  </si>
  <si>
    <t>Ulaganja u VP</t>
  </si>
  <si>
    <t>%</t>
  </si>
  <si>
    <t>Vlasnički vrijednosni papiri</t>
  </si>
  <si>
    <t>Dužnički vrijednosni papiri:</t>
  </si>
  <si>
    <t xml:space="preserve">                                                                                                                                                                           </t>
  </si>
  <si>
    <t>Dužnički vrijednosni papiri emitenta FBiH:</t>
  </si>
  <si>
    <t xml:space="preserve">Dužnički vrijednosni papiri emitenta RS: </t>
  </si>
  <si>
    <t>Trezorski zapisi</t>
  </si>
  <si>
    <t>Obveznice</t>
  </si>
  <si>
    <t>Sektori</t>
  </si>
  <si>
    <t>Vladine institucije</t>
  </si>
  <si>
    <t>Javna preduzeća</t>
  </si>
  <si>
    <t>Privatna preduzeća i druš.</t>
  </si>
  <si>
    <t>Bankarske institucije</t>
  </si>
  <si>
    <t>Stanovništvo</t>
  </si>
  <si>
    <t>Ostalo</t>
  </si>
  <si>
    <t xml:space="preserve">                                                                                                                                                               </t>
  </si>
  <si>
    <t>(4/3)</t>
  </si>
  <si>
    <t xml:space="preserve">    Državne </t>
  </si>
  <si>
    <t xml:space="preserve">    Privatne</t>
  </si>
  <si>
    <t xml:space="preserve">   Ukupno</t>
  </si>
  <si>
    <t xml:space="preserve">                                                                                                                      </t>
  </si>
  <si>
    <t xml:space="preserve">          Indeks</t>
  </si>
  <si>
    <t xml:space="preserve"> Kratkoročni štedni depoziti</t>
  </si>
  <si>
    <t xml:space="preserve"> Dugoročni štedni depoziti </t>
  </si>
  <si>
    <t xml:space="preserve">                                                                                                                                                                </t>
  </si>
  <si>
    <t>Opis</t>
  </si>
  <si>
    <t>Regulatorni kapital</t>
  </si>
  <si>
    <t>1.1.</t>
  </si>
  <si>
    <t>Osnovni kapital</t>
  </si>
  <si>
    <t>1.1.1.</t>
  </si>
  <si>
    <t xml:space="preserve"> Redovni osnovni kapital</t>
  </si>
  <si>
    <t>1.1.1.1.</t>
  </si>
  <si>
    <t xml:space="preserve"> Plaćeni instrumenti kapitala</t>
  </si>
  <si>
    <t>1.1.1.2.</t>
  </si>
  <si>
    <t xml:space="preserve"> Premija na dionice</t>
  </si>
  <si>
    <t>1.1.1.3.</t>
  </si>
  <si>
    <t xml:space="preserve"> (–) Vlastiti instrumenti redovnog osnovnog kapitala</t>
  </si>
  <si>
    <t>1.1.1.4.</t>
  </si>
  <si>
    <t xml:space="preserve"> Zadržana dobit prethodnih godina</t>
  </si>
  <si>
    <t>1.1.1.5.</t>
  </si>
  <si>
    <t xml:space="preserve"> Priznata dobit ili gubitak</t>
  </si>
  <si>
    <t>1.1.1.6.</t>
  </si>
  <si>
    <t xml:space="preserve"> Akumulirana ostala sveobuhvatna dobit</t>
  </si>
  <si>
    <t>1.1.1.7.</t>
  </si>
  <si>
    <t xml:space="preserve">  Ostale rezerve</t>
  </si>
  <si>
    <t>1.1.1.8.</t>
  </si>
  <si>
    <t>(–) Ostala nematerijalna imovina</t>
  </si>
  <si>
    <t>1.1.1.9.</t>
  </si>
  <si>
    <t>(–) Odgođena porezna imovina koja zavisi o budućoj profitabilnosti i ne proizlazi iz privremenih razlika umanjenih za povezane poreske obaveze</t>
  </si>
  <si>
    <t>-</t>
  </si>
  <si>
    <t>1.1.1.10.</t>
  </si>
  <si>
    <t>1.1.1.11.</t>
  </si>
  <si>
    <t>1.1.1.12.</t>
  </si>
  <si>
    <t>(–) Instrumenti redovnog osnovnog kapitala subjekata finansijskog sektora ako banka ima značajno ulaganje</t>
  </si>
  <si>
    <t>1.1.1.13.</t>
  </si>
  <si>
    <t>Elementi ili odbici od redovnog osnovnog kapitala – ostalo</t>
  </si>
  <si>
    <t>1.1.2.</t>
  </si>
  <si>
    <t>Dodatni osnovni kapital</t>
  </si>
  <si>
    <t>1.2.</t>
  </si>
  <si>
    <t>Dopunski kapital</t>
  </si>
  <si>
    <t>1.2.1.</t>
  </si>
  <si>
    <t>Plaćeni instrumenti kapitala i subordinisani dugovi</t>
  </si>
  <si>
    <t>1.2.2.</t>
  </si>
  <si>
    <t xml:space="preserve"> (–) Vlastiti instrumenti dopunskog kapitala</t>
  </si>
  <si>
    <t>1.2.3.</t>
  </si>
  <si>
    <t xml:space="preserve"> Opći ispravci vrijednosti za kreditni rizik u skladu sa standardiziranim pristupom</t>
  </si>
  <si>
    <t>1.2.4.</t>
  </si>
  <si>
    <t>Odbitak od stavki dopunskog kapitala koji premašuje dopunski kapital (odbijen u dodatnom osnovnom kapitalu)</t>
  </si>
  <si>
    <t>1.2.5.</t>
  </si>
  <si>
    <t>Elementi ili odbici od dopunskog kapitala – ostalo</t>
  </si>
  <si>
    <t>R. br.</t>
  </si>
  <si>
    <t>Izloženosti ponderisane rizikom za kreditni rizik</t>
  </si>
  <si>
    <t>Izloženosti za tržišni rizik (pozicijski i valutni rizik)</t>
  </si>
  <si>
    <t>Izloženosti riziku za operativni rizik</t>
  </si>
  <si>
    <t>Ukupan iznos izloženosti riziku</t>
  </si>
  <si>
    <t>% i iznos viška ili manjka od propisanog minimuma</t>
  </si>
  <si>
    <t>Stopa redovnog osnovnog kapitala</t>
  </si>
  <si>
    <t>Višak (+) / manjak (–) redovnog osnovnog kapitala</t>
  </si>
  <si>
    <t>Stopa osnovnog kapitala</t>
  </si>
  <si>
    <t>Višak (+) / manjak (–) osnovnog kapitala</t>
  </si>
  <si>
    <t>Stopa regulatornog kapitala</t>
  </si>
  <si>
    <t xml:space="preserve">Višak (+) / manjak (–) regulatornog kapitala </t>
  </si>
  <si>
    <t>Vrijednosti izloženosti</t>
  </si>
  <si>
    <t>O p i s</t>
  </si>
  <si>
    <t>Građani</t>
  </si>
  <si>
    <t>Kratk. krediti</t>
  </si>
  <si>
    <t>(do 1 g.)</t>
  </si>
  <si>
    <t>Dug. krediti</t>
  </si>
  <si>
    <t>(preko 1 g.)</t>
  </si>
  <si>
    <t>Privatna preduzeća i društva</t>
  </si>
  <si>
    <t>Nebankarske finansijske institucije</t>
  </si>
  <si>
    <t xml:space="preserve">Učešće % </t>
  </si>
  <si>
    <t>Pravna lica</t>
  </si>
  <si>
    <t xml:space="preserve">         Iznos</t>
  </si>
  <si>
    <t xml:space="preserve">     Broj banaka</t>
  </si>
  <si>
    <t xml:space="preserve">  Iznos</t>
  </si>
  <si>
    <t xml:space="preserve">  Broj banaka</t>
  </si>
  <si>
    <t xml:space="preserve">     Iznos</t>
  </si>
  <si>
    <t>Gubitak</t>
  </si>
  <si>
    <t>Dobit</t>
  </si>
  <si>
    <t xml:space="preserve">                                                                                                                                                                       </t>
  </si>
  <si>
    <t>Struktura ukupnih prihoda</t>
  </si>
  <si>
    <t xml:space="preserve">                Iznos</t>
  </si>
  <si>
    <t xml:space="preserve">            %</t>
  </si>
  <si>
    <t xml:space="preserve">                 Iznos</t>
  </si>
  <si>
    <t xml:space="preserve">       %</t>
  </si>
  <si>
    <t xml:space="preserve">    Ukupno I</t>
  </si>
  <si>
    <t xml:space="preserve">   Ukupno II</t>
  </si>
  <si>
    <t>Struktura ukupnih rashoda</t>
  </si>
  <si>
    <t>Troškovi plata i doprinosa</t>
  </si>
  <si>
    <t>Troškovi poslovnog prostora i amortizacija</t>
  </si>
  <si>
    <t>Ostali poslovni i direktni troškovi</t>
  </si>
  <si>
    <t>Ostali operativni troškovi</t>
  </si>
  <si>
    <t xml:space="preserve">   Ukupni rashodi (I+II)</t>
  </si>
  <si>
    <t>Zaštitni sloj likvidnosti</t>
  </si>
  <si>
    <t>Neto likvidnosni odlivi</t>
  </si>
  <si>
    <t>LCR</t>
  </si>
  <si>
    <t>Štednja i dep. po viđenju (do 7 dana)</t>
  </si>
  <si>
    <t xml:space="preserve"> 7-90 dana</t>
  </si>
  <si>
    <t xml:space="preserve"> 91 dan do jedne godine</t>
  </si>
  <si>
    <t xml:space="preserve"> Do 5 godina</t>
  </si>
  <si>
    <t xml:space="preserve"> Preko 5 godina</t>
  </si>
  <si>
    <t>*Likvidna sredstva u užem smislu: gotovina i depoziti i druga finansijska sredstva sa preostalim rokom dospijeća manjim od tri mjeseca, isključujući međubankarske depozite</t>
  </si>
  <si>
    <t>I 1-30 dana</t>
  </si>
  <si>
    <t>Obračun izvršenja propisane obaveze u %</t>
  </si>
  <si>
    <t>Više (+) ili manje (-) = a - b</t>
  </si>
  <si>
    <t>II 1-90 dana</t>
  </si>
  <si>
    <t>III 1-180 dana</t>
  </si>
  <si>
    <t>EUR</t>
  </si>
  <si>
    <t xml:space="preserve">    Ukupno I (1+2+3+4+5)</t>
  </si>
  <si>
    <t>IV  Pozicija</t>
  </si>
  <si>
    <t>Duga (iznos)</t>
  </si>
  <si>
    <t xml:space="preserve">Dozvoljena </t>
  </si>
  <si>
    <t xml:space="preserve">Manja od dozvoljene </t>
  </si>
  <si>
    <t xml:space="preserve">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</si>
  <si>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</t>
  </si>
  <si>
    <t>Stanje za MKF</t>
  </si>
  <si>
    <t>Stanje za MKD</t>
  </si>
  <si>
    <t>5=(3+4)</t>
  </si>
  <si>
    <t>AKTIVA</t>
  </si>
  <si>
    <t>Ukupno aktiva</t>
  </si>
  <si>
    <t>PASIVA</t>
  </si>
  <si>
    <t>Ukupno pasiva</t>
  </si>
  <si>
    <t>MKF</t>
  </si>
  <si>
    <t>MKD</t>
  </si>
  <si>
    <t>9=(7+8)</t>
  </si>
  <si>
    <t xml:space="preserve">Obaveze po uzetim kratkoroč. kreditima </t>
  </si>
  <si>
    <t>Obaveze po uzetim dugoroč. kreditima</t>
  </si>
  <si>
    <t xml:space="preserve">           Ukupno</t>
  </si>
  <si>
    <t xml:space="preserve">Opis </t>
  </si>
  <si>
    <t>Stanje za  MKF</t>
  </si>
  <si>
    <t>Donirani kapital</t>
  </si>
  <si>
    <t xml:space="preserve">Emisiona ažia </t>
  </si>
  <si>
    <t>Neraspoređena dobit</t>
  </si>
  <si>
    <t>Zakonske rezerve</t>
  </si>
  <si>
    <t>Ostale rezerve</t>
  </si>
  <si>
    <t xml:space="preserve">Ukupno kapital   </t>
  </si>
  <si>
    <t>Mikrokrediti (bruto)</t>
  </si>
  <si>
    <t>RKG</t>
  </si>
  <si>
    <t>Mikrokrediti</t>
  </si>
  <si>
    <t>Kratkoročni mikrokrediti</t>
  </si>
  <si>
    <t xml:space="preserve">Dugoročni </t>
  </si>
  <si>
    <t>mikrokrediti</t>
  </si>
  <si>
    <t xml:space="preserve">Dospjela </t>
  </si>
  <si>
    <t>potraživanja</t>
  </si>
  <si>
    <t>Pravnim licima</t>
  </si>
  <si>
    <t>Uslužne djelatnosti</t>
  </si>
  <si>
    <t>Trgovina</t>
  </si>
  <si>
    <t>Poljoprivreda</t>
  </si>
  <si>
    <t>Proizvodnja</t>
  </si>
  <si>
    <t>Fizičkim licima</t>
  </si>
  <si>
    <t>Stambene potrebe</t>
  </si>
  <si>
    <t xml:space="preserve">   </t>
  </si>
  <si>
    <t>Dani kašnjenja</t>
  </si>
  <si>
    <t>Stope rezervisanja</t>
  </si>
  <si>
    <t>Učešće (%)</t>
  </si>
  <si>
    <t>Dospjela kamata</t>
  </si>
  <si>
    <t>Rezervisanja</t>
  </si>
  <si>
    <t>Ukupna rezervisanja</t>
  </si>
  <si>
    <t>Stopa rezervisanja</t>
  </si>
  <si>
    <t>Iznos kamate</t>
  </si>
  <si>
    <t>Po         mikrokr.</t>
  </si>
  <si>
    <t>Po dospjelim kamatama</t>
  </si>
  <si>
    <t>Po ostalim stavkama aktive</t>
  </si>
  <si>
    <t>1–15</t>
  </si>
  <si>
    <t>16–30</t>
  </si>
  <si>
    <t>31–60</t>
  </si>
  <si>
    <t>61–90</t>
  </si>
  <si>
    <t>91–180</t>
  </si>
  <si>
    <t xml:space="preserve">       Ukupno</t>
  </si>
  <si>
    <t>preko 180</t>
  </si>
  <si>
    <t>Otpis</t>
  </si>
  <si>
    <t>Operativni prihodi</t>
  </si>
  <si>
    <t>Operativni rashodi</t>
  </si>
  <si>
    <t>Prema predmetu lizinga</t>
  </si>
  <si>
    <t>Kratkoročna potraživanja</t>
  </si>
  <si>
    <t>Dugoročna potraživanja</t>
  </si>
  <si>
    <t>Dospjela potraživanja</t>
  </si>
  <si>
    <t>Ukupna potraživanja</t>
  </si>
  <si>
    <t>Preduzetnici</t>
  </si>
  <si>
    <t xml:space="preserve">Fizička lica </t>
  </si>
  <si>
    <t xml:space="preserve">Ostalo </t>
  </si>
  <si>
    <t>Finansijski lizing</t>
  </si>
  <si>
    <t>Operativni lizing</t>
  </si>
  <si>
    <t>0-60</t>
  </si>
  <si>
    <t>60-90</t>
  </si>
  <si>
    <t>90-180</t>
  </si>
  <si>
    <t>preko 360</t>
  </si>
  <si>
    <t>Putnička vozila</t>
  </si>
  <si>
    <t>Nekretnine</t>
  </si>
  <si>
    <t xml:space="preserve"> Kamate po finansijskom lizingu</t>
  </si>
  <si>
    <t xml:space="preserve"> Kamate na plasmane bankama</t>
  </si>
  <si>
    <t xml:space="preserve"> Ostali prihodi od kamate</t>
  </si>
  <si>
    <t xml:space="preserve"> Naknade za operativni najam                               </t>
  </si>
  <si>
    <t xml:space="preserve"> Naknada za izvršene usluge</t>
  </si>
  <si>
    <t xml:space="preserve"> Ostali operativni prihodi </t>
  </si>
  <si>
    <t>Kamate na pozajmljena sredstva</t>
  </si>
  <si>
    <t>Naknade za obradu kredita</t>
  </si>
  <si>
    <t>Ostali rashod po kamati</t>
  </si>
  <si>
    <t>Troškovi poslovnog prostora</t>
  </si>
  <si>
    <t xml:space="preserve">Ostali troškovi </t>
  </si>
  <si>
    <t>Vozila</t>
  </si>
  <si>
    <t>Oprema</t>
  </si>
  <si>
    <t xml:space="preserve">Iznos </t>
  </si>
  <si>
    <t>Faktoring bez prava regresa</t>
  </si>
  <si>
    <t>U k u p n o</t>
  </si>
  <si>
    <t>Domaći faktoring</t>
  </si>
  <si>
    <t>Stope kapitala</t>
  </si>
  <si>
    <t xml:space="preserve">     Indeks</t>
  </si>
  <si>
    <t>a)</t>
  </si>
  <si>
    <t>b)</t>
  </si>
  <si>
    <t>c)</t>
  </si>
  <si>
    <t>d)</t>
  </si>
  <si>
    <t>e)</t>
  </si>
  <si>
    <t>f)</t>
  </si>
  <si>
    <t xml:space="preserve"> Računi kod depoz. inst. u inostr.</t>
  </si>
  <si>
    <t xml:space="preserve"> Računi kod depoz. inst. u BiH</t>
  </si>
  <si>
    <t>Ukupan prihod/prosječna aktiva</t>
  </si>
  <si>
    <t>Neto dobit</t>
  </si>
  <si>
    <t>Prosječna neto aktiva</t>
  </si>
  <si>
    <t>Prosječni ukupni kapital</t>
  </si>
  <si>
    <t>Ukupan prihod</t>
  </si>
  <si>
    <t xml:space="preserve">Neto kamatni prihod </t>
  </si>
  <si>
    <t>Poslovni i direktni rashodi</t>
  </si>
  <si>
    <t>Dobit na prosječnu aktivu (ROAA)</t>
  </si>
  <si>
    <t>Dobit na prosječni ukupni kapital (ROAE)</t>
  </si>
  <si>
    <t>Neto kamatni prihod/prosječna aktiva (NIM)*</t>
  </si>
  <si>
    <t>Operativni rashodi/ukupan prihod umanjen za ostale poslov. i dir. troš. (CIR)**</t>
  </si>
  <si>
    <t>* NIM eng. Net Income Margin</t>
  </si>
  <si>
    <t>** CIR eng. Cost-income Ratio</t>
  </si>
  <si>
    <t>Likvidna sredstva/kratkoročne finans. obaveze</t>
  </si>
  <si>
    <t>Ostali organizacioni dijelovi</t>
  </si>
  <si>
    <t>POS uređaji</t>
  </si>
  <si>
    <t>Bankomati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</si>
  <si>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</si>
  <si>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</si>
  <si>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</si>
  <si>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</si>
  <si>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</si>
  <si>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</si>
  <si>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</si>
  <si>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</si>
  <si>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</si>
  <si>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</si>
  <si>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</si>
  <si>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</si>
  <si>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</si>
  <si>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</si>
  <si>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</si>
  <si>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-  000 KM -</t>
  </si>
  <si>
    <t xml:space="preserve">  -  000 KM -</t>
  </si>
  <si>
    <t xml:space="preserve"> -  000 KM -</t>
  </si>
  <si>
    <t xml:space="preserve">    -  000 KM -</t>
  </si>
  <si>
    <t xml:space="preserve">   -  000 KM -</t>
  </si>
  <si>
    <t xml:space="preserve">     -  000 KM -</t>
  </si>
  <si>
    <t xml:space="preserve">  - % -</t>
  </si>
  <si>
    <t xml:space="preserve">            -  000 KM -</t>
  </si>
  <si>
    <t xml:space="preserve">    - milioni KM -</t>
  </si>
  <si>
    <t xml:space="preserve"> Visoka stručna sprema – VSS</t>
  </si>
  <si>
    <t xml:space="preserve"> Viša stručna sprema – VŠS</t>
  </si>
  <si>
    <t xml:space="preserve">   - 000 KM - </t>
  </si>
  <si>
    <t xml:space="preserve"> - 000 KM - </t>
  </si>
  <si>
    <t>- 000 KM -</t>
  </si>
  <si>
    <t xml:space="preserve">- 000 KM - </t>
  </si>
  <si>
    <t>Prema korisniku lizinga</t>
  </si>
  <si>
    <t>1.3.</t>
  </si>
  <si>
    <t>1.4.</t>
  </si>
  <si>
    <t>1.5.</t>
  </si>
  <si>
    <t>2.1.</t>
  </si>
  <si>
    <t>2.2.</t>
  </si>
  <si>
    <t>2.3.</t>
  </si>
  <si>
    <t>2.4.</t>
  </si>
  <si>
    <t>Stopa rezerv. za finans. lizing (pokretne stvari)</t>
  </si>
  <si>
    <t>Stopa rezerv. za finans. lizing (nepokr. stvari)</t>
  </si>
  <si>
    <t>Iznos potraž. za pokretne  stvari</t>
  </si>
  <si>
    <t>Iznos potraž. za nepokr.  stvari</t>
  </si>
  <si>
    <t>Iznos osnovice za pokretne stvari</t>
  </si>
  <si>
    <t>Iznos osnovice za nepokr. stvari</t>
  </si>
  <si>
    <t>Rezerve</t>
  </si>
  <si>
    <t xml:space="preserve">Dani kašnjenja </t>
  </si>
  <si>
    <t>Za pokretne stvari</t>
  </si>
  <si>
    <t>Ukupne rezerve</t>
  </si>
  <si>
    <t>Za nepokr. stvari</t>
  </si>
  <si>
    <t xml:space="preserve"> Prihod od kamata i slični prihodi</t>
  </si>
  <si>
    <t xml:space="preserve"> Operativni prihodi</t>
  </si>
  <si>
    <t>Prihod po osnovu otpuštanja rezervi za  gubitke</t>
  </si>
  <si>
    <t xml:space="preserve"> Ukupni prihodi (1+2+3)</t>
  </si>
  <si>
    <t xml:space="preserve">    Indeks</t>
  </si>
  <si>
    <t>Troškovi rezervi</t>
  </si>
  <si>
    <t>Broj</t>
  </si>
  <si>
    <t>Neto kamatna marža (kamatni prihod/prosječna kamatonosna aktiva-kamatni rashod/prosječna kamatonosna pasiva)</t>
  </si>
  <si>
    <t>5=3+4</t>
  </si>
  <si>
    <t>9=7+8</t>
  </si>
  <si>
    <t xml:space="preserve">Stanje za MKD    </t>
  </si>
  <si>
    <t>Višak/manjak prih. nad rashodima</t>
  </si>
  <si>
    <t>Izloženosti riziku namirenja/slobodne isporuke</t>
  </si>
  <si>
    <t>Izloženost riziku</t>
  </si>
  <si>
    <t>Ukupna izloženost (I+II)</t>
  </si>
  <si>
    <t>ECL</t>
  </si>
  <si>
    <t>% ECL</t>
  </si>
  <si>
    <t>Nivo kreditnog rizika 1</t>
  </si>
  <si>
    <t>Nivo kreditnog rizika 2</t>
  </si>
  <si>
    <t>Nivo kreditnog rizika 3</t>
  </si>
  <si>
    <t xml:space="preserve">Kratkoročne finans. obaveze/ukupne finans. obaveze </t>
  </si>
  <si>
    <t xml:space="preserve">    Ukupno II</t>
  </si>
  <si>
    <t xml:space="preserve">    Ukupni prihodi (I+II)</t>
  </si>
  <si>
    <t>Obaveze po dospjelim kamatama</t>
  </si>
  <si>
    <t xml:space="preserve">       5=3+4</t>
  </si>
  <si>
    <t>8=6+7</t>
  </si>
  <si>
    <t>Neto mikrokrediti (1.-2.)</t>
  </si>
  <si>
    <t>6=3+4+5</t>
  </si>
  <si>
    <t>Iznos ostalih  stavki aktive</t>
  </si>
  <si>
    <t>Više izdvojene rezerve</t>
  </si>
  <si>
    <t xml:space="preserve">Iznos kredita </t>
  </si>
  <si>
    <t>Ostali poslovni prihodi</t>
  </si>
  <si>
    <t>Ostali poslovni rashodi</t>
  </si>
  <si>
    <t>Mašine i oprema</t>
  </si>
  <si>
    <t>Vozila za obavljanje djelatnosti (terenska i putnička)</t>
  </si>
  <si>
    <t xml:space="preserve">Više obračunate i izdvojene rezerve </t>
  </si>
  <si>
    <t>12=9+10+11</t>
  </si>
  <si>
    <t>7=3+5</t>
  </si>
  <si>
    <t>8=4+6</t>
  </si>
  <si>
    <t>13=9+11</t>
  </si>
  <si>
    <t>14=10+12</t>
  </si>
  <si>
    <t>Obrnuti (dobavljački) faktoring</t>
  </si>
  <si>
    <t>Plasmani bankama</t>
  </si>
  <si>
    <t>Krediti</t>
  </si>
  <si>
    <t>Dugoročne investicije</t>
  </si>
  <si>
    <t>Rezerve na ostale stavke aktive, osim kredita</t>
  </si>
  <si>
    <t>Obaveza po uzetim kreditima</t>
  </si>
  <si>
    <t>Vanbilansna evidencija</t>
  </si>
  <si>
    <t>Vrsta faktoringa/domicilnost</t>
  </si>
  <si>
    <t>OBAVEZE:</t>
  </si>
  <si>
    <t>(5/3)</t>
  </si>
  <si>
    <t>(7/5)</t>
  </si>
  <si>
    <t>Poslovna jedinica/viši organizacioni dijelovi</t>
  </si>
  <si>
    <t>(7/4)</t>
  </si>
  <si>
    <t>(10/7)</t>
  </si>
  <si>
    <t>(5/4)</t>
  </si>
  <si>
    <t>Štedni depoziti</t>
  </si>
  <si>
    <t>Krediti stanovništva</t>
  </si>
  <si>
    <t>Štednja stanovništva</t>
  </si>
  <si>
    <t>Oročena štednja</t>
  </si>
  <si>
    <t>Štednja po viđenju</t>
  </si>
  <si>
    <t>Krediti/Štednja</t>
  </si>
  <si>
    <t>Depoziti stanovništva</t>
  </si>
  <si>
    <t>Krediti/Depoziti stanovništva</t>
  </si>
  <si>
    <t>6=4/3</t>
  </si>
  <si>
    <t>7=5/4</t>
  </si>
  <si>
    <t>Finansijska imovina po fer vrijednosti</t>
  </si>
  <si>
    <t>Izdate garancije</t>
  </si>
  <si>
    <t>Nepokriveni akreditivi</t>
  </si>
  <si>
    <t>Neopozivo odobreni a neiskorišteni krediti</t>
  </si>
  <si>
    <t>Ostale potencijalne obaveze banke</t>
  </si>
  <si>
    <t>I Ukupno bilansna izloženost</t>
  </si>
  <si>
    <t>II Ukupno vanbilansne stavke</t>
  </si>
  <si>
    <t xml:space="preserve">3. </t>
  </si>
  <si>
    <t xml:space="preserve"> Javna preduzeća</t>
  </si>
  <si>
    <t>Privatna preduzeća i društ.</t>
  </si>
  <si>
    <t>Nebankarske finansijske instit.</t>
  </si>
  <si>
    <t>(6/3)</t>
  </si>
  <si>
    <t>(8/5)</t>
  </si>
  <si>
    <t>I Krediti pravna lica</t>
  </si>
  <si>
    <t>II Krediti stanovništvo</t>
  </si>
  <si>
    <t>Ukupno I</t>
  </si>
  <si>
    <t>Ukupno II</t>
  </si>
  <si>
    <t>Ukupno krediti</t>
  </si>
  <si>
    <t>Ukupno krediti (I+II)</t>
  </si>
  <si>
    <t>I Prihodi od kamata i slični prihodi</t>
  </si>
  <si>
    <t>Krediti i poslovi lizinga</t>
  </si>
  <si>
    <t>Ostali prihodi od kamata</t>
  </si>
  <si>
    <t>II Operativni prihodi</t>
  </si>
  <si>
    <t>Naknade za izvršene usluge</t>
  </si>
  <si>
    <t>Prihodi iz posl. sa devizama</t>
  </si>
  <si>
    <t xml:space="preserve">Ostali operativni prihodi </t>
  </si>
  <si>
    <t>I Rashodi od kamata i slični rashodi</t>
  </si>
  <si>
    <t>Obaveze po uzetim kreditima i ostal. pozajmicama</t>
  </si>
  <si>
    <t>Ostali rashodi od kamata</t>
  </si>
  <si>
    <t>II Ukupni nekamatni rashodi</t>
  </si>
  <si>
    <t xml:space="preserve">Troškovi IV vrijednosti rizične aktive, rezerv. po potenc. obavez. i ostala vrijedn. usklađenja </t>
  </si>
  <si>
    <t>Iznos finansijskih obaveza</t>
  </si>
  <si>
    <t>Razlika (+ ili -) = 1-2</t>
  </si>
  <si>
    <t>Ostvareno %= red.br.1 / red.br.2</t>
  </si>
  <si>
    <t>Propisani minimum %</t>
  </si>
  <si>
    <t>Uzeti krediti</t>
  </si>
  <si>
    <t xml:space="preserve">   Ukupno II (6+7+8+9)</t>
  </si>
  <si>
    <t>(7/3)</t>
  </si>
  <si>
    <t>(9/5)</t>
  </si>
  <si>
    <t>Pasiva</t>
  </si>
  <si>
    <t>Kratka (iznos)</t>
  </si>
  <si>
    <t>Ukupno 1</t>
  </si>
  <si>
    <t>Ukupno 2</t>
  </si>
  <si>
    <t xml:space="preserve">      Ukupno (1+2)</t>
  </si>
  <si>
    <t xml:space="preserve"> Ukupno 1</t>
  </si>
  <si>
    <t xml:space="preserve"> Ukupno 2</t>
  </si>
  <si>
    <t xml:space="preserve"> VP svih nivoa vlasti u BiH</t>
  </si>
  <si>
    <t xml:space="preserve"> Državni VP (druge zemlje)</t>
  </si>
  <si>
    <t>Nebankarske finans. instit.</t>
  </si>
  <si>
    <t>Likvidna sredstva*/neto aktiva</t>
  </si>
  <si>
    <t>Učešće u ukup. kapit.</t>
  </si>
  <si>
    <t>Učešće u ukup. aktivi</t>
  </si>
  <si>
    <t>- % -</t>
  </si>
  <si>
    <t>Banke s većinskim privatnim kapitalom rezidenata</t>
  </si>
  <si>
    <t>Banke s većinskim državnim kapitalom</t>
  </si>
  <si>
    <t>Banke s većinskim stranim kapitalom</t>
  </si>
  <si>
    <t>Krediti sa val. klauzulom</t>
  </si>
  <si>
    <t>Dep. i kred. s val. klauz.</t>
  </si>
  <si>
    <t>Krediti/depoziti i uzeti krediti</t>
  </si>
  <si>
    <t>Krediti/depoziti, uzeti krediti i subordinisani dugovi**</t>
  </si>
  <si>
    <t>**Prethodni koeficijent je proširen, u izvore su uključeni i subordinisani dugovi, što je realniji pokazatelj</t>
  </si>
  <si>
    <t>Finansijska imovina po amortizovanom trošku</t>
  </si>
  <si>
    <t>Porez na dobit</t>
  </si>
  <si>
    <t>Ukupni rashodi (1+2+3+4)</t>
  </si>
  <si>
    <t>Tabele</t>
  </si>
  <si>
    <t>9=4x3</t>
  </si>
  <si>
    <t>10=7x6</t>
  </si>
  <si>
    <t>11=8x3</t>
  </si>
  <si>
    <t>13=9+10+11+12</t>
  </si>
  <si>
    <t xml:space="preserve">Učešće </t>
  </si>
  <si>
    <t>Prihod od kamata i slični prihodi</t>
  </si>
  <si>
    <t>Kamata na kamatonosnim računima depozita kod depozitnih institucija</t>
  </si>
  <si>
    <t>Kamate na plasmane bankama</t>
  </si>
  <si>
    <t>Kamate na kredite</t>
  </si>
  <si>
    <t>Naknade za prijev. otplatu kredita</t>
  </si>
  <si>
    <t>1.6.</t>
  </si>
  <si>
    <t>Ostali prihodi od kamata i sl. prihodi</t>
  </si>
  <si>
    <t>Prihod od naplaćenih otpisanih potraž.</t>
  </si>
  <si>
    <t>Ostali operativni prihodi</t>
  </si>
  <si>
    <t>Ukupni prihodi (1+2+3)</t>
  </si>
  <si>
    <t>Rashodi od kamata i slični rashodi</t>
  </si>
  <si>
    <t>Naknade za primljene kredite</t>
  </si>
  <si>
    <t>Ostali rashodi po kamatama i sl. rashodi</t>
  </si>
  <si>
    <t>Troškovi amortizacije</t>
  </si>
  <si>
    <t>Materijalni troškovi</t>
  </si>
  <si>
    <t>Troškovi usluga</t>
  </si>
  <si>
    <t>2.5.</t>
  </si>
  <si>
    <t xml:space="preserve">Ostali operativni troškovi </t>
  </si>
  <si>
    <t>Troškovi rezer. za kred. i dr. gubitke</t>
  </si>
  <si>
    <t>Porez na višak prih. nad rash./dobit</t>
  </si>
  <si>
    <t>Ukupni rashodi (1+2+3+4+5)</t>
  </si>
  <si>
    <t>Volumen otkupljenih novčanih potraživanja  i isplaćenih kupčevih obaveza prema dobavljačima</t>
  </si>
  <si>
    <t>Neto ponderisana pozicija - KM</t>
  </si>
  <si>
    <t>Neto ponderisana pozicija - EUR</t>
  </si>
  <si>
    <t>Neto ponderisana pozicija - USD</t>
  </si>
  <si>
    <t>Neto ponderisana pozicija – ostalo</t>
  </si>
  <si>
    <t xml:space="preserve">5. </t>
  </si>
  <si>
    <t>Promjena ekonomske vrijednosti (1+2+3+4)</t>
  </si>
  <si>
    <t xml:space="preserve">7. </t>
  </si>
  <si>
    <t xml:space="preserve">Promjena ekonomske vrijednosti/regulatorni kapital </t>
  </si>
  <si>
    <t>Banke sa sjedištem u FBiH (na području BiH)</t>
  </si>
  <si>
    <t>Organizacioni dijelovi banaka iz RS u FBiH</t>
  </si>
  <si>
    <t>Stopa NPL</t>
  </si>
  <si>
    <t>Stopa pokrivenosti ukupnih kredita sa ECL</t>
  </si>
  <si>
    <t>Novi NPL*/Ukupni prihodujući krediti</t>
  </si>
  <si>
    <t>Neto NPL/Osnovni kapital</t>
  </si>
  <si>
    <t>Dospjeli krediti/Ukupni krediti</t>
  </si>
  <si>
    <t>* Iznos rasta/pada NPL na izvještajni datum u odnosu na uporedni period</t>
  </si>
  <si>
    <t>Likvidna imovina nivoa 1</t>
  </si>
  <si>
    <t>Gotovina</t>
  </si>
  <si>
    <t>Rezerve centralne banke koje se mogu povući</t>
  </si>
  <si>
    <t>Imovina centralne vlade</t>
  </si>
  <si>
    <t>Imovina jedinica regionalne vlade i lokalne vlasti</t>
  </si>
  <si>
    <t>Likvidna imovina nivoa 2</t>
  </si>
  <si>
    <t>Likvidna imovina nivoa 2a</t>
  </si>
  <si>
    <t>Likvidna imovina nivoa 2b</t>
  </si>
  <si>
    <t>Ukupno (1+2)</t>
  </si>
  <si>
    <t>Ukupni odlivi</t>
  </si>
  <si>
    <t>Ukupni prilivi</t>
  </si>
  <si>
    <t xml:space="preserve">Prilivi na koje se primjenjuje gornja granica od 75% odliva </t>
  </si>
  <si>
    <t>Neto likvidnosni odlivi (1-3)</t>
  </si>
  <si>
    <t xml:space="preserve"> - % -</t>
  </si>
  <si>
    <t xml:space="preserve">2. </t>
  </si>
  <si>
    <t>Učešće  %</t>
  </si>
  <si>
    <t xml:space="preserve">Aktiva      </t>
  </si>
  <si>
    <t xml:space="preserve">Aktiva         </t>
  </si>
  <si>
    <t xml:space="preserve">Aktiva       </t>
  </si>
  <si>
    <r>
      <t>Rashod od kamata i slični prihodi</t>
    </r>
    <r>
      <rPr>
        <sz val="12"/>
        <color rgb="FF2E74B5"/>
        <rFont val="Calibri"/>
        <family val="2"/>
        <scheme val="minor"/>
      </rPr>
      <t> </t>
    </r>
  </si>
  <si>
    <t>Stopa pokrivenosti ukupne izloženosti sa ECL</t>
  </si>
  <si>
    <t>Stopa nekvalitetnih izloženosti</t>
  </si>
  <si>
    <t>Stopa pokrivenosti nekvalitetnih izloženosti sa ECL</t>
  </si>
  <si>
    <t>NPL/Ukupni kapital i ECL za NPL</t>
  </si>
  <si>
    <t>Stopa pokrivenosti NPL sa ECL</t>
  </si>
  <si>
    <t>II  Obaveze u bilansu stanja</t>
  </si>
  <si>
    <t>III Vanbilansna pozicija neto (+) ili (-)</t>
  </si>
  <si>
    <t>Neto mikrokrediti</t>
  </si>
  <si>
    <t>R.br.</t>
  </si>
  <si>
    <t>Broj MKO</t>
  </si>
  <si>
    <t>Višak prihoda nad rashodima/Dobit</t>
  </si>
  <si>
    <t>Manjak prihoda nad rashodima/Gubitak</t>
  </si>
  <si>
    <t xml:space="preserve"> 10=8x4</t>
  </si>
  <si>
    <t xml:space="preserve">  9=7x3</t>
  </si>
  <si>
    <t xml:space="preserve">     Broj lizing društava</t>
  </si>
  <si>
    <t xml:space="preserve">  Broj lizing društava</t>
  </si>
  <si>
    <t>Inostrani faktoring</t>
  </si>
  <si>
    <t>Faktoring sa pravom regresa</t>
  </si>
  <si>
    <t xml:space="preserve">Izloženosti stope finansijske poluge </t>
  </si>
  <si>
    <t xml:space="preserve">Stopa finansijske poluge </t>
  </si>
  <si>
    <t>31.12.2021.</t>
  </si>
  <si>
    <t xml:space="preserve">       31.12.2021.</t>
  </si>
  <si>
    <t xml:space="preserve">    31.12.2021.</t>
  </si>
  <si>
    <t>Pokazatelj</t>
  </si>
  <si>
    <t xml:space="preserve"> (–) Stvarne ili potencijalne obaveze kupovine vlastitih instrumenata redovnog osnovnog kapitala</t>
  </si>
  <si>
    <t>Imovina multilateralne razvojne banke i međunarodnih organizacija</t>
  </si>
  <si>
    <t>31.12.2022.</t>
  </si>
  <si>
    <t xml:space="preserve">       31.12.2022.</t>
  </si>
  <si>
    <t>Korporativne obveznice*</t>
  </si>
  <si>
    <t xml:space="preserve">    31.12.2022.</t>
  </si>
  <si>
    <t xml:space="preserve">31.12.2022. </t>
  </si>
  <si>
    <t>Učešće       %</t>
  </si>
  <si>
    <t>Učešće        %</t>
  </si>
  <si>
    <t>Indeks   (5/3)</t>
  </si>
  <si>
    <t>Novac i novčani ekvivalenti</t>
  </si>
  <si>
    <t>Potraživanja po finansijskom lizingu, neto</t>
  </si>
  <si>
    <t>3a)</t>
  </si>
  <si>
    <t>Potraživanja po finansijskom lizingu, bruto</t>
  </si>
  <si>
    <t>3b)</t>
  </si>
  <si>
    <t>Rezerve za gubitke</t>
  </si>
  <si>
    <t>3c)</t>
  </si>
  <si>
    <t>Odgođeni prihod po osnovu kamata</t>
  </si>
  <si>
    <t>3d)</t>
  </si>
  <si>
    <t>Odgođeni prihod po osnovu naknada</t>
  </si>
  <si>
    <t xml:space="preserve">Potraživanja od supsidijarnih lica </t>
  </si>
  <si>
    <t>Materijalna i nematerijalna imovina, neto</t>
  </si>
  <si>
    <t>5a)</t>
  </si>
  <si>
    <t>Materijalna i nematerijalna imovina - vlastita sredstva, neto</t>
  </si>
  <si>
    <t>5b)</t>
  </si>
  <si>
    <t>Materijalna i nematerijalna imovina - operativnog lizinga, neto</t>
  </si>
  <si>
    <t>Ukupna pasiva</t>
  </si>
  <si>
    <t>Raspoloživo stabilno finansiranje (ASF)</t>
  </si>
  <si>
    <t>Potrebno stabilno finansiranje (RSF)</t>
  </si>
  <si>
    <t>NSFR</t>
  </si>
  <si>
    <t>RSF od:</t>
  </si>
  <si>
    <t>Imovine centralne banke</t>
  </si>
  <si>
    <t>Likvidne imovine</t>
  </si>
  <si>
    <t>Vrijednosnih papira koji nisu likvidna imovina</t>
  </si>
  <si>
    <t>Kredita</t>
  </si>
  <si>
    <t>Ostale imovine</t>
  </si>
  <si>
    <t>Vanbilansnih stavki</t>
  </si>
  <si>
    <t>Ukupno RSF</t>
  </si>
  <si>
    <t>ASF od:</t>
  </si>
  <si>
    <t>Stavki i instrumenata kapitala</t>
  </si>
  <si>
    <t>Depozita stanovništva</t>
  </si>
  <si>
    <t>Ostalih nefinansijskih klijenata (osim centralnih banaka)</t>
  </si>
  <si>
    <t>Finansijskih klijenata i centralnih banaka</t>
  </si>
  <si>
    <t>Ostalih obaveza</t>
  </si>
  <si>
    <t>Ukupno ASF</t>
  </si>
  <si>
    <t>(–) Odgođena porezna imovina koja se može odbiti i koja zavisi o budućoj profitabilnosti i proizlazi iz privremenih razlika</t>
  </si>
  <si>
    <t>I Ukupno kratkoročni</t>
  </si>
  <si>
    <t>II Ukupno dugoročni</t>
  </si>
  <si>
    <t xml:space="preserve">    Ukupno (I + II)</t>
  </si>
  <si>
    <t xml:space="preserve"> - 000 KM ili % -</t>
  </si>
  <si>
    <t>Tabela 1: Org. dijelovi,  mreža bankomata i POS uređaja banaka koje posluju u FBiH</t>
  </si>
  <si>
    <t>Tabela 2: Struktura vlasništva prema ukupnom kapitalu</t>
  </si>
  <si>
    <t>Tabela 3: Struktura vlasništva prema učešću državnog, privatnog i stranog kapitala</t>
  </si>
  <si>
    <t>Tabela 4: Tržišni udjeli banaka prema vrsti vlasništva (većinskom kapitalu)</t>
  </si>
  <si>
    <t>Tabela 5: Kvalifikaciona struktura zaposlenih  u bankama FBiH</t>
  </si>
  <si>
    <t>Tabela 6: Ukupna aktiva po zaposlenom</t>
  </si>
  <si>
    <t>Tabela 7: Bilans stanja banaka</t>
  </si>
  <si>
    <t>Tabela 8: Aktiva banaka prema vlasničkoj strukturi</t>
  </si>
  <si>
    <t xml:space="preserve">Tabela 9: Učešće grupa banaka u ukupnoj aktivi </t>
  </si>
  <si>
    <t>Tabela 10: Novčana sredstva banaka</t>
  </si>
  <si>
    <t>Tabela 11: Vrijednosni papiri prema vrsti instrumenta</t>
  </si>
  <si>
    <t>Tabela 12: Vrijednosni papiri entitetskih vlada BiH</t>
  </si>
  <si>
    <t>Tabela 13: Sektorska struktura depozita</t>
  </si>
  <si>
    <t xml:space="preserve">Tabela 14: Štednja stanovništva  </t>
  </si>
  <si>
    <t>Tabela 15: Ročna struktura štednih depozita stanovništva</t>
  </si>
  <si>
    <t>Tabela 16: Krediti, štednja i depoziti stanovništva</t>
  </si>
  <si>
    <t xml:space="preserve">Tabela 17: Izvještaj o stanju regulatornog kapitala </t>
  </si>
  <si>
    <t>Tabela 18: Struktura izloženosti riziku</t>
  </si>
  <si>
    <t>Tabela 19: Pokazatelji adekvatnosti kapitala</t>
  </si>
  <si>
    <t>Tabela 20: Stopa finansijske poluge</t>
  </si>
  <si>
    <t xml:space="preserve">Tabela 21: Finansijska imovina, vanbilansne stavke i ECL </t>
  </si>
  <si>
    <t>Tabela 22: Izloženosti prema nivoima kreditnog rizika</t>
  </si>
  <si>
    <t>Tabela 23: Sektorska struktura kredita</t>
  </si>
  <si>
    <t>Tabela 24: Ročna struktura kredita</t>
  </si>
  <si>
    <t>Tabela 25: Krediti prema nivoima kreditnog rizika</t>
  </si>
  <si>
    <t>Tabela 26: Pokazatelji kreditnog rizika</t>
  </si>
  <si>
    <t>Tabela 27: Ostvareni finansijski rezultat banaka</t>
  </si>
  <si>
    <t>Tabela 28: Struktura ukupnih prihoda banaka</t>
  </si>
  <si>
    <t>Tabela 29: Struktura ukupnih rashoda banaka</t>
  </si>
  <si>
    <t>Tabela 30: Pokazatelji profitabilnosti, produktivnosti i efikasnosti</t>
  </si>
  <si>
    <t>Tabela 31: LCR</t>
  </si>
  <si>
    <t>Tabela 32: Zaštitni sloj likvidnosti</t>
  </si>
  <si>
    <t>Tabela 33: Neto likvidnosni odlivi</t>
  </si>
  <si>
    <t>Tabela 34: NSFR</t>
  </si>
  <si>
    <t>Tabela 35: Struktura ASF</t>
  </si>
  <si>
    <t>Tabela 36: Struktura RSF</t>
  </si>
  <si>
    <t>Tabela 37: Ročna struktura depozita po preostalom dospijeću</t>
  </si>
  <si>
    <t>Tabela 39: Pokazatelji likvidnosti</t>
  </si>
  <si>
    <t>Tabela 40: Devizna pozicija (EUR i ukupno)</t>
  </si>
  <si>
    <t>Tabela 41: Ukupna ponderisana pozicija bankarske knjige</t>
  </si>
  <si>
    <t>Tabela 42: Kvalifikaciona struktura zaposlenih u MKO u FBiH</t>
  </si>
  <si>
    <t xml:space="preserve">Tabela 43: Bilans stanja mikrokreditnog sektora   </t>
  </si>
  <si>
    <t xml:space="preserve">Tabela 44: Struktura kapitala mikrokreditnog sektora  </t>
  </si>
  <si>
    <t xml:space="preserve">Tabela 45: Ročna struktura uzetih kredita </t>
  </si>
  <si>
    <t xml:space="preserve">Tabela 46: Neto mikrokrediti  </t>
  </si>
  <si>
    <t>Tabela 47: Sektorska i ročna struktura mikrokredita</t>
  </si>
  <si>
    <t xml:space="preserve">Tabela 48: RKG </t>
  </si>
  <si>
    <t>Tabela 49: Ostvareni finansijski rezultat MKO</t>
  </si>
  <si>
    <t>Tabela 50: Struktura ukupnih prihoda MKO</t>
  </si>
  <si>
    <t>Tabela 51: Struktura ukupnih rashoda MKO</t>
  </si>
  <si>
    <t>Tabela 52: Kvalifikaciona struktura zaposlenih u lizing društvima FBiH</t>
  </si>
  <si>
    <t>Tabela 53: Bilans stanja lizing sektora</t>
  </si>
  <si>
    <t xml:space="preserve">Tabela 54: Struktura potraživanja po finansijskom lizingu </t>
  </si>
  <si>
    <t>Tabela 55: Pregled rezervi za finansijski lizing</t>
  </si>
  <si>
    <t>Tabela 56: Ostvareni finansijski rezultat lizing društava</t>
  </si>
  <si>
    <t>Tabela 57: Struktura ukupnih prihoda lizing društava</t>
  </si>
  <si>
    <t>Tabela 58: Struktura ukupnih rashoda lizing društava</t>
  </si>
  <si>
    <t>Tabela 59: Struktura broja zaključenih ugovora i iznosa finansiranja lizing sistema</t>
  </si>
  <si>
    <t>Tabela 60: Nominalni iznos otkupljenih novčanih potraživanja i isplaćenih kupčevih obaveza prema dobavljačima u FBiH, prema vrsti faktoringa i domicilnosti</t>
  </si>
  <si>
    <t>Tabela 1: Org. dijelovi, mreža bankomata i POS uređaja banaka koje posluju u FBiH</t>
  </si>
  <si>
    <t>Tabela 2. Struktura vlasništva prema ukupnom kapitalu</t>
  </si>
  <si>
    <t>Tabela 5: Kvalifikaciona struktura zaposlenih u bankama FBiH</t>
  </si>
  <si>
    <t>Tabela 54: Struktura potraživanja po finansijskom lizingu</t>
  </si>
  <si>
    <t xml:space="preserve"> III (1-2 milijarde KM)</t>
  </si>
  <si>
    <t xml:space="preserve"> IV (ispod 1 milijarde KM)</t>
  </si>
  <si>
    <t xml:space="preserve"> I (preko 4 milijarde KM)</t>
  </si>
  <si>
    <t xml:space="preserve"> II (2-4 milijarde KM)</t>
  </si>
  <si>
    <t>Gotovina i gotovinski ekvivalenti</t>
  </si>
  <si>
    <t>Operativnih depozita</t>
  </si>
  <si>
    <t>5=4/3</t>
  </si>
  <si>
    <t>Iznos obaveza i kapitala</t>
  </si>
  <si>
    <t>ASF</t>
  </si>
  <si>
    <t>(6/4)</t>
  </si>
  <si>
    <t>Iznos imovine</t>
  </si>
  <si>
    <t>RSF</t>
  </si>
  <si>
    <t>Ostala finansijska imovina</t>
  </si>
  <si>
    <t>Tabela 38: Ročna usklađenost finansijske imovine i finansijskih obaveza do 180 dana</t>
  </si>
  <si>
    <t>Iznos finansijske imovine</t>
  </si>
  <si>
    <t xml:space="preserve"> I  Imovina u bilansu stanja</t>
  </si>
  <si>
    <t>Imovina</t>
  </si>
  <si>
    <t>30.09.2023.</t>
  </si>
  <si>
    <t xml:space="preserve">       30.09.2023.</t>
  </si>
  <si>
    <t xml:space="preserve">    30.09.2023.</t>
  </si>
  <si>
    <t>01.01. - 30.09.2021.</t>
  </si>
  <si>
    <t>01.01. - 30.09.2022.</t>
  </si>
  <si>
    <t>01.01. - 30.09.2023.</t>
  </si>
  <si>
    <t>30.09.2021.</t>
  </si>
  <si>
    <t>30.09.2022.</t>
  </si>
  <si>
    <t xml:space="preserve">30.09.2023. </t>
  </si>
  <si>
    <t>01.01. - 30.09.2023. </t>
  </si>
  <si>
    <t>Gotovina i got. ekvivalenti</t>
  </si>
  <si>
    <t>Ostala fin. imov. s val. kl.</t>
  </si>
  <si>
    <t>Mikrokrediti, bruto</t>
  </si>
  <si>
    <t xml:space="preserve">Materijalna i nematerijalna imovina, neto </t>
  </si>
  <si>
    <t>Kamatonosni računi depozita kod depoz. inst.</t>
  </si>
  <si>
    <t>* Najveći dio, cca. 90%, odnosi se na obveznice banaka iz EU, V. Britanije, SAD i Turske</t>
  </si>
  <si>
    <t>Finansijskih derivata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</si>
</sst>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0.0"/>
    <numFmt numFmtId="167" formatCode="#,###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FFFF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2"/>
      <color theme="1"/>
      <name val="Calibri"/>
      <family val="2"/>
      <scheme val="minor"/>
    </font>
    <font>
      <b/>
      <i/>
      <sz val="1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1"/>
      <color theme="4" tint="-0.499984740745262"/>
      <name val="Calibri"/>
      <family val="2"/>
      <scheme val="minor"/>
    </font>
    <font>
      <b/>
      <sz val="8"/>
      <color rgb="FF000000"/>
      <name val="Times New Roman"/>
      <family val="1"/>
    </font>
    <font>
      <sz val="11"/>
      <color rgb="FF2E74B5"/>
      <name val="Calibri"/>
      <family val="2"/>
      <scheme val="minor"/>
    </font>
    <font>
      <b/>
      <sz val="11"/>
      <color rgb="FF2E74B5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theme="4" tint="-0.499984740745262"/>
      <name val="Calibri"/>
      <family val="2"/>
      <charset val="238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charset val="238"/>
    </font>
    <font>
      <i/>
      <sz val="12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</font>
    <font>
      <b/>
      <sz val="12"/>
      <color theme="4" tint="-0.499984740745262"/>
      <name val="Calibri"/>
      <family val="2"/>
    </font>
    <font>
      <sz val="12"/>
      <color theme="4" tint="-0.499984740745262"/>
      <name val="Calibri"/>
      <family val="2"/>
    </font>
    <font>
      <i/>
      <sz val="12"/>
      <color theme="4" tint="-0.499984740745262"/>
      <name val="Calibri"/>
      <family val="2"/>
    </font>
    <font>
      <b/>
      <sz val="12"/>
      <color rgb="FF2E74B5"/>
      <name val="Calibri"/>
      <family val="2"/>
    </font>
    <font>
      <b/>
      <sz val="10"/>
      <color rgb="FF2E74B5"/>
      <name val="Calibri"/>
      <family val="2"/>
    </font>
    <font>
      <sz val="12"/>
      <color rgb="FF2E74B5"/>
      <name val="Calibri"/>
      <family val="2"/>
    </font>
    <font>
      <i/>
      <sz val="12"/>
      <color rgb="FF2E74B5"/>
      <name val="Calibri"/>
      <family val="2"/>
    </font>
    <font>
      <b/>
      <sz val="12"/>
      <color rgb="FF2E74B5"/>
      <name val="Calibri"/>
      <family val="2"/>
      <charset val="238"/>
      <scheme val="minor"/>
    </font>
    <font>
      <b/>
      <sz val="10"/>
      <color rgb="FF2E74B5"/>
      <name val="Calibri"/>
      <family val="2"/>
      <charset val="238"/>
      <scheme val="minor"/>
    </font>
    <font>
      <sz val="12"/>
      <color rgb="FF2E74B5"/>
      <name val="Calibri"/>
      <family val="2"/>
      <charset val="238"/>
      <scheme val="minor"/>
    </font>
    <font>
      <sz val="11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  <charset val="238"/>
    </font>
    <font>
      <sz val="12"/>
      <color theme="4" tint="-0.499984740745262"/>
      <name val="Calibri"/>
      <family val="2"/>
      <charset val="238"/>
    </font>
    <font>
      <sz val="10"/>
      <color theme="4" tint="-0.499984740745262"/>
      <name val="Calibri"/>
      <family val="2"/>
    </font>
    <font>
      <sz val="12"/>
      <color theme="4" tint="-0.499984740745262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rgb="FF1F3864"/>
      <name val="Calibri"/>
      <family val="2"/>
      <scheme val="minor"/>
    </font>
    <font>
      <b/>
      <sz val="12"/>
      <color rgb="FF2E74B5"/>
      <name val="Calibri"/>
      <family val="2"/>
      <charset val="238"/>
    </font>
    <font>
      <sz val="12"/>
      <color rgb="FF2E74B5"/>
      <name val="Calibri"/>
      <family val="2"/>
      <charset val="238"/>
    </font>
    <font>
      <b/>
      <sz val="10"/>
      <color rgb="FF2E74B5"/>
      <name val="Calibri"/>
      <family val="2"/>
      <charset val="238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/>
      <right/>
      <top style="thick">
        <color rgb="FF1F3864"/>
      </top>
      <bottom/>
      <diagonal/>
    </border>
    <border>
      <left/>
      <right/>
      <top/>
      <bottom style="thick">
        <color theme="8" tint="-0.499984740745262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63">
    <xf numFmtId="0" fontId="0" fillId="0" borderId="0" xfId="0"/>
    <xf numFmtId="0" fontId="2" fillId="0" borderId="0" xfId="0" applyFont="1"/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7" fillId="0" borderId="0" xfId="0" applyFont="1"/>
    <xf numFmtId="0" fontId="10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49" fontId="18" fillId="0" borderId="0" xfId="0" applyNumberFormat="1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/>
    <xf numFmtId="0" fontId="0" fillId="3" borderId="0" xfId="0" applyFill="1"/>
    <xf numFmtId="3" fontId="0" fillId="0" borderId="0" xfId="0" applyNumberFormat="1"/>
    <xf numFmtId="3" fontId="0" fillId="3" borderId="0" xfId="0" applyNumberFormat="1" applyFill="1"/>
    <xf numFmtId="166" fontId="0" fillId="3" borderId="0" xfId="0" applyNumberFormat="1" applyFill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13" fillId="0" borderId="0" xfId="0" applyFont="1"/>
    <xf numFmtId="0" fontId="14" fillId="0" borderId="0" xfId="0" applyFont="1" applyAlignment="1">
      <alignment horizontal="right" vertical="center" indent="2"/>
    </xf>
    <xf numFmtId="0" fontId="21" fillId="0" borderId="0" xfId="0" applyFont="1" applyAlignment="1">
      <alignment horizontal="justify" vertical="center"/>
    </xf>
    <xf numFmtId="10" fontId="0" fillId="0" borderId="0" xfId="0" applyNumberFormat="1"/>
    <xf numFmtId="4" fontId="0" fillId="0" borderId="0" xfId="0" applyNumberFormat="1"/>
    <xf numFmtId="0" fontId="22" fillId="0" borderId="0" xfId="0" applyFont="1"/>
    <xf numFmtId="165" fontId="0" fillId="0" borderId="0" xfId="0" applyNumberFormat="1"/>
    <xf numFmtId="166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justify" vertical="center"/>
    </xf>
    <xf numFmtId="49" fontId="7" fillId="0" borderId="0" xfId="0" applyNumberFormat="1" applyFont="1"/>
    <xf numFmtId="49" fontId="25" fillId="0" borderId="0" xfId="0" applyNumberFormat="1" applyFont="1" applyAlignment="1">
      <alignment horizontal="center" vertical="center"/>
    </xf>
    <xf numFmtId="1" fontId="0" fillId="0" borderId="0" xfId="0" applyNumberFormat="1"/>
    <xf numFmtId="1" fontId="5" fillId="0" borderId="0" xfId="0" applyNumberFormat="1" applyFont="1" applyAlignment="1">
      <alignment horizontal="right" vertical="center"/>
    </xf>
    <xf numFmtId="10" fontId="2" fillId="0" borderId="0" xfId="0" applyNumberFormat="1" applyFon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right" vertical="center"/>
    </xf>
    <xf numFmtId="1" fontId="5" fillId="3" borderId="0" xfId="0" applyNumberFormat="1" applyFont="1" applyFill="1" applyAlignment="1">
      <alignment horizontal="right" vertical="center"/>
    </xf>
    <xf numFmtId="0" fontId="20" fillId="0" borderId="0" xfId="0" applyFont="1"/>
    <xf numFmtId="0" fontId="26" fillId="0" borderId="0" xfId="0" applyFont="1" applyAlignment="1">
      <alignment horizontal="center"/>
    </xf>
    <xf numFmtId="0" fontId="20" fillId="3" borderId="0" xfId="0" applyFont="1" applyFill="1"/>
    <xf numFmtId="9" fontId="0" fillId="0" borderId="0" xfId="0" applyNumberFormat="1"/>
    <xf numFmtId="3" fontId="27" fillId="0" borderId="0" xfId="0" applyNumberFormat="1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2" fontId="0" fillId="0" borderId="0" xfId="0" applyNumberFormat="1"/>
    <xf numFmtId="2" fontId="20" fillId="0" borderId="0" xfId="0" applyNumberFormat="1" applyFont="1"/>
    <xf numFmtId="166" fontId="2" fillId="0" borderId="0" xfId="0" applyNumberFormat="1" applyFont="1"/>
    <xf numFmtId="3" fontId="9" fillId="0" borderId="0" xfId="0" applyNumberFormat="1" applyFont="1"/>
    <xf numFmtId="3" fontId="2" fillId="0" borderId="0" xfId="0" applyNumberFormat="1" applyFont="1"/>
    <xf numFmtId="0" fontId="28" fillId="0" borderId="0" xfId="0" applyFont="1"/>
    <xf numFmtId="165" fontId="0" fillId="3" borderId="0" xfId="0" applyNumberFormat="1" applyFill="1"/>
    <xf numFmtId="0" fontId="0" fillId="0" borderId="0" xfId="0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10" fontId="20" fillId="0" borderId="0" xfId="0" applyNumberFormat="1" applyFont="1"/>
    <xf numFmtId="10" fontId="9" fillId="0" borderId="0" xfId="0" applyNumberFormat="1" applyFont="1"/>
    <xf numFmtId="3" fontId="1" fillId="0" borderId="0" xfId="0" applyNumberFormat="1" applyFont="1"/>
    <xf numFmtId="3" fontId="22" fillId="0" borderId="0" xfId="0" applyNumberFormat="1" applyFont="1"/>
    <xf numFmtId="0" fontId="0" fillId="0" borderId="1" xfId="0" applyBorder="1"/>
    <xf numFmtId="0" fontId="33" fillId="5" borderId="0" xfId="0" applyFont="1" applyFill="1" applyAlignment="1">
      <alignment horizontal="center" vertical="center" wrapText="1"/>
    </xf>
    <xf numFmtId="0" fontId="34" fillId="5" borderId="0" xfId="0" applyFont="1" applyFill="1" applyAlignment="1">
      <alignment vertical="center" wrapText="1"/>
    </xf>
    <xf numFmtId="0" fontId="34" fillId="5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vertical="center" wrapText="1"/>
    </xf>
    <xf numFmtId="0" fontId="35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vertical="center" wrapText="1"/>
    </xf>
    <xf numFmtId="0" fontId="35" fillId="4" borderId="0" xfId="0" applyFont="1" applyFill="1" applyAlignment="1">
      <alignment horizontal="right" vertical="center" wrapText="1"/>
    </xf>
    <xf numFmtId="3" fontId="35" fillId="4" borderId="0" xfId="0" applyNumberFormat="1" applyFont="1" applyFill="1" applyAlignment="1">
      <alignment horizontal="right" vertical="center" wrapText="1"/>
    </xf>
    <xf numFmtId="3" fontId="34" fillId="5" borderId="0" xfId="0" applyNumberFormat="1" applyFont="1" applyFill="1" applyAlignment="1">
      <alignment horizontal="right" vertical="center" wrapText="1"/>
    </xf>
    <xf numFmtId="0" fontId="35" fillId="4" borderId="0" xfId="0" applyFont="1" applyFill="1" applyAlignment="1">
      <alignment horizontal="justify" vertical="center" wrapText="1"/>
    </xf>
    <xf numFmtId="165" fontId="35" fillId="4" borderId="0" xfId="0" applyNumberFormat="1" applyFont="1" applyFill="1" applyAlignment="1">
      <alignment horizontal="center" vertical="center" wrapText="1"/>
    </xf>
    <xf numFmtId="3" fontId="34" fillId="5" borderId="0" xfId="0" applyNumberFormat="1" applyFont="1" applyFill="1" applyAlignment="1">
      <alignment horizontal="center" vertical="center" wrapText="1"/>
    </xf>
    <xf numFmtId="166" fontId="35" fillId="4" borderId="0" xfId="0" applyNumberFormat="1" applyFont="1" applyFill="1" applyAlignment="1">
      <alignment horizontal="center" vertical="center" wrapText="1"/>
    </xf>
    <xf numFmtId="3" fontId="35" fillId="4" borderId="0" xfId="0" applyNumberFormat="1" applyFont="1" applyFill="1" applyAlignment="1">
      <alignment horizontal="center" vertical="center" wrapText="1"/>
    </xf>
    <xf numFmtId="49" fontId="36" fillId="0" borderId="0" xfId="0" applyNumberFormat="1" applyFont="1" applyAlignment="1">
      <alignment horizontal="right"/>
    </xf>
    <xf numFmtId="0" fontId="37" fillId="0" borderId="0" xfId="0" applyFont="1"/>
    <xf numFmtId="49" fontId="38" fillId="0" borderId="0" xfId="0" applyNumberFormat="1" applyFont="1" applyAlignment="1">
      <alignment horizontal="right"/>
    </xf>
    <xf numFmtId="0" fontId="9" fillId="0" borderId="1" xfId="0" applyFont="1" applyBorder="1"/>
    <xf numFmtId="49" fontId="32" fillId="0" borderId="1" xfId="0" applyNumberFormat="1" applyFont="1" applyBorder="1" applyAlignment="1">
      <alignment horizontal="center"/>
    </xf>
    <xf numFmtId="0" fontId="40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justify" vertical="center"/>
    </xf>
    <xf numFmtId="0" fontId="12" fillId="0" borderId="1" xfId="0" applyFont="1" applyBorder="1"/>
    <xf numFmtId="49" fontId="38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43" fillId="0" borderId="0" xfId="0" applyFont="1"/>
    <xf numFmtId="0" fontId="28" fillId="0" borderId="1" xfId="0" applyFont="1" applyBorder="1"/>
    <xf numFmtId="0" fontId="44" fillId="0" borderId="1" xfId="0" applyFont="1" applyBorder="1" applyAlignment="1">
      <alignment horizontal="center" vertical="center"/>
    </xf>
    <xf numFmtId="0" fontId="43" fillId="0" borderId="1" xfId="0" applyFont="1" applyBorder="1"/>
    <xf numFmtId="49" fontId="42" fillId="0" borderId="1" xfId="0" applyNumberFormat="1" applyFont="1" applyBorder="1" applyAlignment="1">
      <alignment horizontal="right"/>
    </xf>
    <xf numFmtId="0" fontId="42" fillId="0" borderId="0" xfId="0" applyFont="1" applyAlignment="1">
      <alignment horizontal="center" vertical="center" wrapText="1"/>
    </xf>
    <xf numFmtId="3" fontId="42" fillId="0" borderId="0" xfId="0" applyNumberFormat="1" applyFont="1" applyAlignment="1">
      <alignment horizontal="right" vertical="center" wrapText="1"/>
    </xf>
    <xf numFmtId="1" fontId="42" fillId="0" borderId="0" xfId="0" applyNumberFormat="1" applyFont="1" applyAlignment="1">
      <alignment horizontal="center" vertical="center" wrapText="1"/>
    </xf>
    <xf numFmtId="0" fontId="44" fillId="0" borderId="1" xfId="0" applyFont="1" applyBorder="1" applyAlignment="1">
      <alignment horizontal="justify" vertical="center"/>
    </xf>
    <xf numFmtId="0" fontId="35" fillId="4" borderId="0" xfId="0" applyFont="1" applyFill="1" applyAlignment="1">
      <alignment horizontal="left" vertical="center" wrapText="1"/>
    </xf>
    <xf numFmtId="0" fontId="45" fillId="5" borderId="0" xfId="0" applyFont="1" applyFill="1" applyAlignment="1">
      <alignment horizontal="center" vertical="center" wrapText="1"/>
    </xf>
    <xf numFmtId="0" fontId="33" fillId="5" borderId="0" xfId="0" applyFont="1" applyFill="1" applyAlignment="1">
      <alignment horizontal="center"/>
    </xf>
    <xf numFmtId="0" fontId="46" fillId="5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/>
    </xf>
    <xf numFmtId="0" fontId="47" fillId="4" borderId="0" xfId="0" applyFont="1" applyFill="1" applyAlignment="1">
      <alignment vertical="center" wrapText="1"/>
    </xf>
    <xf numFmtId="3" fontId="47" fillId="4" borderId="0" xfId="0" applyNumberFormat="1" applyFont="1" applyFill="1" applyAlignment="1">
      <alignment horizontal="right" vertical="center" wrapText="1"/>
    </xf>
    <xf numFmtId="166" fontId="47" fillId="4" borderId="0" xfId="0" applyNumberFormat="1" applyFont="1" applyFill="1" applyAlignment="1">
      <alignment horizontal="center" vertical="center" wrapText="1"/>
    </xf>
    <xf numFmtId="1" fontId="47" fillId="4" borderId="0" xfId="0" applyNumberFormat="1" applyFont="1" applyFill="1" applyAlignment="1">
      <alignment horizontal="center" vertical="center" wrapText="1"/>
    </xf>
    <xf numFmtId="3" fontId="45" fillId="5" borderId="0" xfId="0" applyNumberFormat="1" applyFont="1" applyFill="1" applyAlignment="1">
      <alignment horizontal="right" vertical="center" wrapText="1"/>
    </xf>
    <xf numFmtId="1" fontId="45" fillId="5" borderId="0" xfId="0" applyNumberFormat="1" applyFont="1" applyFill="1" applyAlignment="1">
      <alignment horizontal="center" vertical="center" wrapText="1"/>
    </xf>
    <xf numFmtId="3" fontId="47" fillId="4" borderId="0" xfId="0" applyNumberFormat="1" applyFont="1" applyFill="1" applyAlignment="1">
      <alignment horizontal="center" vertical="center" wrapText="1"/>
    </xf>
    <xf numFmtId="0" fontId="35" fillId="4" borderId="0" xfId="0" applyFont="1" applyFill="1"/>
    <xf numFmtId="3" fontId="47" fillId="4" borderId="0" xfId="0" applyNumberFormat="1" applyFont="1" applyFill="1" applyAlignment="1">
      <alignment vertical="center" wrapText="1"/>
    </xf>
    <xf numFmtId="0" fontId="47" fillId="4" borderId="0" xfId="0" applyFont="1" applyFill="1" applyAlignment="1">
      <alignment horizontal="right" vertical="center" wrapText="1"/>
    </xf>
    <xf numFmtId="0" fontId="35" fillId="4" borderId="0" xfId="0" applyFont="1" applyFill="1" applyAlignment="1">
      <alignment horizontal="center"/>
    </xf>
    <xf numFmtId="0" fontId="47" fillId="4" borderId="0" xfId="0" applyFont="1" applyFill="1" applyAlignment="1">
      <alignment horizontal="left" vertical="center" wrapText="1"/>
    </xf>
    <xf numFmtId="165" fontId="47" fillId="4" borderId="0" xfId="0" applyNumberFormat="1" applyFont="1" applyFill="1" applyAlignment="1">
      <alignment horizontal="center" vertical="center" wrapText="1"/>
    </xf>
    <xf numFmtId="0" fontId="47" fillId="4" borderId="0" xfId="0" applyFont="1" applyFill="1" applyAlignment="1">
      <alignment horizontal="center" vertical="center" wrapText="1"/>
    </xf>
    <xf numFmtId="1" fontId="47" fillId="4" borderId="0" xfId="0" applyNumberFormat="1" applyFont="1" applyFill="1" applyAlignment="1">
      <alignment horizontal="right" vertical="center" wrapText="1"/>
    </xf>
    <xf numFmtId="0" fontId="30" fillId="4" borderId="0" xfId="0" applyFont="1" applyFill="1" applyAlignment="1">
      <alignment horizontal="center" vertical="center"/>
    </xf>
    <xf numFmtId="0" fontId="47" fillId="4" borderId="0" xfId="0" applyFont="1" applyFill="1" applyAlignment="1">
      <alignment horizontal="justify" vertical="center" wrapText="1"/>
    </xf>
    <xf numFmtId="0" fontId="33" fillId="5" borderId="0" xfId="0" applyFont="1" applyFill="1" applyAlignment="1">
      <alignment horizontal="center" vertical="center"/>
    </xf>
    <xf numFmtId="3" fontId="47" fillId="4" borderId="0" xfId="0" applyNumberFormat="1" applyFont="1" applyFill="1" applyAlignment="1">
      <alignment horizontal="right" vertical="center"/>
    </xf>
    <xf numFmtId="3" fontId="45" fillId="5" borderId="0" xfId="0" applyNumberFormat="1" applyFont="1" applyFill="1" applyAlignment="1">
      <alignment horizontal="right" vertical="center"/>
    </xf>
    <xf numFmtId="3" fontId="45" fillId="5" borderId="0" xfId="0" applyNumberFormat="1" applyFont="1" applyFill="1" applyAlignment="1">
      <alignment horizontal="center" vertical="center" wrapText="1"/>
    </xf>
    <xf numFmtId="0" fontId="30" fillId="5" borderId="0" xfId="0" applyFont="1" applyFill="1"/>
    <xf numFmtId="49" fontId="47" fillId="4" borderId="0" xfId="1" applyNumberFormat="1" applyFont="1" applyFill="1" applyBorder="1" applyAlignment="1">
      <alignment horizontal="justify" vertical="center" wrapText="1"/>
    </xf>
    <xf numFmtId="0" fontId="30" fillId="0" borderId="0" xfId="0" applyFont="1"/>
    <xf numFmtId="0" fontId="47" fillId="0" borderId="0" xfId="0" applyFont="1"/>
    <xf numFmtId="16" fontId="45" fillId="5" borderId="0" xfId="0" applyNumberFormat="1" applyFont="1" applyFill="1" applyAlignment="1">
      <alignment horizontal="center" vertical="center" wrapText="1"/>
    </xf>
    <xf numFmtId="49" fontId="38" fillId="0" borderId="1" xfId="0" applyNumberFormat="1" applyFont="1" applyBorder="1"/>
    <xf numFmtId="0" fontId="10" fillId="0" borderId="1" xfId="0" applyFont="1" applyBorder="1"/>
    <xf numFmtId="0" fontId="43" fillId="0" borderId="1" xfId="0" applyFont="1" applyBorder="1" applyAlignment="1">
      <alignment horizontal="center" vertical="center"/>
    </xf>
    <xf numFmtId="0" fontId="45" fillId="5" borderId="0" xfId="0" applyFont="1" applyFill="1" applyAlignment="1">
      <alignment vertical="center" wrapText="1"/>
    </xf>
    <xf numFmtId="49" fontId="45" fillId="5" borderId="0" xfId="0" applyNumberFormat="1" applyFont="1" applyFill="1" applyAlignment="1">
      <alignment horizontal="center" vertical="center" wrapText="1"/>
    </xf>
    <xf numFmtId="0" fontId="34" fillId="5" borderId="0" xfId="0" applyFont="1" applyFill="1" applyAlignment="1">
      <alignment horizontal="center"/>
    </xf>
    <xf numFmtId="0" fontId="4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/>
    </xf>
    <xf numFmtId="0" fontId="45" fillId="4" borderId="0" xfId="0" applyFont="1" applyFill="1" applyAlignment="1">
      <alignment horizontal="left" vertical="center" wrapText="1"/>
    </xf>
    <xf numFmtId="3" fontId="45" fillId="4" borderId="0" xfId="0" applyNumberFormat="1" applyFont="1" applyFill="1" applyAlignment="1">
      <alignment horizontal="center" vertical="center" wrapText="1"/>
    </xf>
    <xf numFmtId="1" fontId="45" fillId="4" borderId="0" xfId="0" applyNumberFormat="1" applyFont="1" applyFill="1" applyAlignment="1">
      <alignment horizontal="center" vertical="center" wrapText="1"/>
    </xf>
    <xf numFmtId="0" fontId="45" fillId="4" borderId="0" xfId="0" applyFont="1" applyFill="1" applyAlignment="1">
      <alignment vertical="center" wrapText="1"/>
    </xf>
    <xf numFmtId="9" fontId="45" fillId="4" borderId="0" xfId="0" applyNumberFormat="1" applyFont="1" applyFill="1" applyAlignment="1">
      <alignment horizontal="center" vertical="center" wrapText="1"/>
    </xf>
    <xf numFmtId="49" fontId="45" fillId="4" borderId="0" xfId="0" applyNumberFormat="1" applyFont="1" applyFill="1" applyAlignment="1">
      <alignment horizontal="center" vertical="center" wrapText="1"/>
    </xf>
    <xf numFmtId="0" fontId="40" fillId="0" borderId="1" xfId="0" applyFont="1" applyBorder="1"/>
    <xf numFmtId="49" fontId="42" fillId="0" borderId="1" xfId="0" applyNumberFormat="1" applyFont="1" applyBorder="1"/>
    <xf numFmtId="0" fontId="46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vertical="center"/>
    </xf>
    <xf numFmtId="3" fontId="45" fillId="5" borderId="0" xfId="0" applyNumberFormat="1" applyFont="1" applyFill="1" applyAlignment="1">
      <alignment vertical="center"/>
    </xf>
    <xf numFmtId="3" fontId="45" fillId="5" borderId="0" xfId="0" applyNumberFormat="1" applyFont="1" applyFill="1" applyAlignment="1">
      <alignment vertical="center" wrapText="1"/>
    </xf>
    <xf numFmtId="1" fontId="47" fillId="5" borderId="0" xfId="0" applyNumberFormat="1" applyFont="1" applyFill="1" applyAlignment="1">
      <alignment horizontal="center" vertical="center" wrapText="1"/>
    </xf>
    <xf numFmtId="0" fontId="45" fillId="4" borderId="0" xfId="0" applyFont="1" applyFill="1" applyAlignment="1">
      <alignment vertical="center"/>
    </xf>
    <xf numFmtId="3" fontId="45" fillId="4" borderId="0" xfId="0" applyNumberFormat="1" applyFont="1" applyFill="1" applyAlignment="1">
      <alignment horizontal="right" vertical="center" wrapText="1"/>
    </xf>
    <xf numFmtId="3" fontId="45" fillId="4" borderId="0" xfId="0" applyNumberFormat="1" applyFont="1" applyFill="1" applyAlignment="1">
      <alignment vertical="center"/>
    </xf>
    <xf numFmtId="3" fontId="45" fillId="4" borderId="0" xfId="0" applyNumberFormat="1" applyFont="1" applyFill="1" applyAlignment="1">
      <alignment vertical="center" wrapText="1"/>
    </xf>
    <xf numFmtId="0" fontId="47" fillId="4" borderId="0" xfId="0" applyFont="1" applyFill="1" applyAlignment="1">
      <alignment vertical="center"/>
    </xf>
    <xf numFmtId="3" fontId="47" fillId="4" borderId="0" xfId="0" applyNumberFormat="1" applyFont="1" applyFill="1" applyAlignment="1">
      <alignment vertical="center"/>
    </xf>
    <xf numFmtId="3" fontId="47" fillId="4" borderId="0" xfId="0" applyNumberFormat="1" applyFont="1" applyFill="1"/>
    <xf numFmtId="3" fontId="47" fillId="4" borderId="0" xfId="0" applyNumberFormat="1" applyFont="1" applyFill="1" applyAlignment="1">
      <alignment wrapText="1"/>
    </xf>
    <xf numFmtId="0" fontId="37" fillId="3" borderId="0" xfId="0" applyFont="1" applyFill="1"/>
    <xf numFmtId="0" fontId="28" fillId="3" borderId="1" xfId="0" applyFont="1" applyFill="1" applyBorder="1"/>
    <xf numFmtId="0" fontId="43" fillId="3" borderId="1" xfId="0" applyFont="1" applyFill="1" applyBorder="1"/>
    <xf numFmtId="49" fontId="42" fillId="3" borderId="1" xfId="0" applyNumberFormat="1" applyFont="1" applyFill="1" applyBorder="1" applyAlignment="1">
      <alignment horizontal="center"/>
    </xf>
    <xf numFmtId="0" fontId="39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 vertical="center" wrapText="1"/>
    </xf>
    <xf numFmtId="3" fontId="35" fillId="4" borderId="0" xfId="0" applyNumberFormat="1" applyFont="1" applyFill="1"/>
    <xf numFmtId="0" fontId="32" fillId="4" borderId="0" xfId="0" applyFont="1" applyFill="1" applyAlignment="1">
      <alignment vertical="center"/>
    </xf>
    <xf numFmtId="49" fontId="32" fillId="0" borderId="1" xfId="0" applyNumberFormat="1" applyFont="1" applyBorder="1" applyAlignment="1">
      <alignment horizontal="right"/>
    </xf>
    <xf numFmtId="0" fontId="52" fillId="0" borderId="1" xfId="0" applyFont="1" applyBorder="1"/>
    <xf numFmtId="49" fontId="41" fillId="0" borderId="1" xfId="0" applyNumberFormat="1" applyFont="1" applyBorder="1" applyAlignment="1">
      <alignment horizontal="right" vertical="center"/>
    </xf>
    <xf numFmtId="0" fontId="47" fillId="4" borderId="0" xfId="0" applyFont="1" applyFill="1" applyAlignment="1">
      <alignment horizontal="justify" vertical="center"/>
    </xf>
    <xf numFmtId="0" fontId="45" fillId="5" borderId="0" xfId="0" applyFont="1" applyFill="1" applyAlignment="1">
      <alignment horizontal="center" vertical="top" wrapText="1"/>
    </xf>
    <xf numFmtId="1" fontId="45" fillId="5" borderId="0" xfId="0" applyNumberFormat="1" applyFont="1" applyFill="1" applyAlignment="1">
      <alignment horizontal="center" vertical="top" wrapText="1"/>
    </xf>
    <xf numFmtId="0" fontId="34" fillId="5" borderId="0" xfId="0" applyFont="1" applyFill="1" applyAlignment="1">
      <alignment horizontal="center" vertical="top"/>
    </xf>
    <xf numFmtId="0" fontId="46" fillId="5" borderId="0" xfId="0" applyFont="1" applyFill="1" applyAlignment="1">
      <alignment horizontal="center" vertical="top" wrapText="1"/>
    </xf>
    <xf numFmtId="1" fontId="46" fillId="5" borderId="0" xfId="0" applyNumberFormat="1" applyFont="1" applyFill="1" applyAlignment="1">
      <alignment horizontal="center" vertical="top" wrapText="1"/>
    </xf>
    <xf numFmtId="164" fontId="45" fillId="5" borderId="0" xfId="0" applyNumberFormat="1" applyFont="1" applyFill="1" applyAlignment="1">
      <alignment horizontal="right" vertical="center" wrapText="1"/>
    </xf>
    <xf numFmtId="166" fontId="45" fillId="5" borderId="0" xfId="0" applyNumberFormat="1" applyFont="1" applyFill="1" applyAlignment="1">
      <alignment horizontal="center" vertical="center" wrapText="1"/>
    </xf>
    <xf numFmtId="49" fontId="53" fillId="0" borderId="1" xfId="0" applyNumberFormat="1" applyFont="1" applyBorder="1" applyAlignment="1">
      <alignment horizontal="right" vertical="center"/>
    </xf>
    <xf numFmtId="0" fontId="54" fillId="0" borderId="1" xfId="0" applyFont="1" applyBorder="1"/>
    <xf numFmtId="0" fontId="46" fillId="5" borderId="0" xfId="0" applyFont="1" applyFill="1" applyAlignment="1">
      <alignment horizontal="center" wrapText="1"/>
    </xf>
    <xf numFmtId="0" fontId="11" fillId="0" borderId="1" xfId="0" applyFont="1" applyBorder="1" applyAlignment="1">
      <alignment horizontal="justify" vertical="center"/>
    </xf>
    <xf numFmtId="3" fontId="34" fillId="5" borderId="0" xfId="0" applyNumberFormat="1" applyFont="1" applyFill="1" applyAlignment="1">
      <alignment vertical="center"/>
    </xf>
    <xf numFmtId="166" fontId="34" fillId="5" borderId="0" xfId="0" applyNumberFormat="1" applyFont="1" applyFill="1" applyAlignment="1">
      <alignment horizontal="center" vertical="center"/>
    </xf>
    <xf numFmtId="0" fontId="30" fillId="4" borderId="0" xfId="0" applyFont="1" applyFill="1"/>
    <xf numFmtId="0" fontId="30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 wrapText="1"/>
    </xf>
    <xf numFmtId="166" fontId="45" fillId="4" borderId="0" xfId="0" applyNumberFormat="1" applyFont="1" applyFill="1" applyAlignment="1">
      <alignment horizontal="center" vertical="center" wrapText="1"/>
    </xf>
    <xf numFmtId="0" fontId="35" fillId="4" borderId="0" xfId="0" applyFont="1" applyFill="1" applyAlignment="1">
      <alignment wrapText="1"/>
    </xf>
    <xf numFmtId="166" fontId="35" fillId="4" borderId="0" xfId="0" applyNumberFormat="1" applyFont="1" applyFill="1" applyAlignment="1">
      <alignment horizontal="center"/>
    </xf>
    <xf numFmtId="166" fontId="47" fillId="4" borderId="0" xfId="0" applyNumberFormat="1" applyFont="1" applyFill="1" applyAlignment="1">
      <alignment horizontal="center" wrapText="1"/>
    </xf>
    <xf numFmtId="0" fontId="45" fillId="5" borderId="0" xfId="0" applyFont="1" applyFill="1" applyAlignment="1">
      <alignment horizontal="center" wrapText="1"/>
    </xf>
    <xf numFmtId="0" fontId="37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/>
    <xf numFmtId="0" fontId="45" fillId="4" borderId="0" xfId="0" applyFont="1" applyFill="1" applyAlignment="1">
      <alignment horizontal="right" vertical="center" wrapText="1"/>
    </xf>
    <xf numFmtId="3" fontId="34" fillId="4" borderId="0" xfId="0" applyNumberFormat="1" applyFont="1" applyFill="1" applyAlignment="1">
      <alignment horizontal="right" vertical="center" wrapText="1"/>
    </xf>
    <xf numFmtId="0" fontId="34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left" vertical="center" wrapText="1"/>
    </xf>
    <xf numFmtId="3" fontId="34" fillId="5" borderId="0" xfId="0" applyNumberFormat="1" applyFont="1" applyFill="1" applyAlignment="1">
      <alignment vertical="center" wrapText="1"/>
    </xf>
    <xf numFmtId="3" fontId="34" fillId="4" borderId="0" xfId="0" applyNumberFormat="1" applyFont="1" applyFill="1" applyAlignment="1">
      <alignment vertical="center" wrapText="1"/>
    </xf>
    <xf numFmtId="49" fontId="36" fillId="0" borderId="1" xfId="0" applyNumberFormat="1" applyFont="1" applyBorder="1" applyAlignment="1">
      <alignment horizontal="right"/>
    </xf>
    <xf numFmtId="0" fontId="37" fillId="0" borderId="0" xfId="0" applyFont="1" applyAlignment="1">
      <alignment horizontal="justify" vertical="center"/>
    </xf>
    <xf numFmtId="49" fontId="41" fillId="0" borderId="1" xfId="0" applyNumberFormat="1" applyFont="1" applyBorder="1" applyAlignment="1">
      <alignment horizontal="right"/>
    </xf>
    <xf numFmtId="0" fontId="55" fillId="0" borderId="0" xfId="0" applyFont="1"/>
    <xf numFmtId="0" fontId="48" fillId="4" borderId="0" xfId="0" applyFont="1" applyFill="1" applyAlignment="1">
      <alignment horizontal="center" vertical="center" wrapText="1"/>
    </xf>
    <xf numFmtId="164" fontId="47" fillId="4" borderId="0" xfId="0" applyNumberFormat="1" applyFont="1" applyFill="1" applyAlignment="1">
      <alignment horizontal="center" vertical="center" wrapText="1"/>
    </xf>
    <xf numFmtId="10" fontId="47" fillId="4" borderId="0" xfId="0" applyNumberFormat="1" applyFont="1" applyFill="1" applyAlignment="1">
      <alignment horizontal="center" vertical="center" wrapText="1"/>
    </xf>
    <xf numFmtId="164" fontId="45" fillId="5" borderId="0" xfId="0" applyNumberFormat="1" applyFont="1" applyFill="1" applyAlignment="1">
      <alignment horizontal="center" vertical="center" wrapText="1"/>
    </xf>
    <xf numFmtId="0" fontId="45" fillId="5" borderId="0" xfId="0" applyFont="1" applyFill="1" applyAlignment="1">
      <alignment horizontal="right" vertical="center" wrapText="1"/>
    </xf>
    <xf numFmtId="0" fontId="47" fillId="5" borderId="0" xfId="0" applyFont="1" applyFill="1" applyAlignment="1">
      <alignment horizontal="right" vertical="center" wrapText="1"/>
    </xf>
    <xf numFmtId="1" fontId="47" fillId="4" borderId="0" xfId="0" applyNumberFormat="1" applyFont="1" applyFill="1" applyAlignment="1">
      <alignment vertical="center" wrapText="1"/>
    </xf>
    <xf numFmtId="49" fontId="42" fillId="0" borderId="1" xfId="0" applyNumberFormat="1" applyFont="1" applyBorder="1" applyAlignment="1">
      <alignment horizontal="left"/>
    </xf>
    <xf numFmtId="0" fontId="34" fillId="5" borderId="0" xfId="0" applyFont="1" applyFill="1" applyAlignment="1">
      <alignment horizontal="left" vertical="top" wrapText="1"/>
    </xf>
    <xf numFmtId="164" fontId="34" fillId="5" borderId="0" xfId="0" applyNumberFormat="1" applyFont="1" applyFill="1" applyAlignment="1">
      <alignment horizontal="right" vertical="center" wrapText="1"/>
    </xf>
    <xf numFmtId="1" fontId="35" fillId="4" borderId="0" xfId="0" applyNumberFormat="1" applyFont="1" applyFill="1" applyAlignment="1">
      <alignment horizontal="center" vertical="center" wrapText="1"/>
    </xf>
    <xf numFmtId="1" fontId="34" fillId="5" borderId="0" xfId="0" applyNumberFormat="1" applyFont="1" applyFill="1" applyAlignment="1">
      <alignment horizontal="center" vertical="center" wrapText="1"/>
    </xf>
    <xf numFmtId="10" fontId="34" fillId="5" borderId="0" xfId="0" applyNumberFormat="1" applyFont="1" applyFill="1" applyAlignment="1">
      <alignment horizontal="center" vertical="center" wrapText="1"/>
    </xf>
    <xf numFmtId="166" fontId="35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horizontal="left" vertical="center"/>
    </xf>
    <xf numFmtId="16" fontId="35" fillId="4" borderId="0" xfId="0" applyNumberFormat="1" applyFont="1" applyFill="1" applyAlignment="1">
      <alignment horizontal="center" vertical="center" wrapText="1"/>
    </xf>
    <xf numFmtId="1" fontId="34" fillId="5" borderId="0" xfId="0" applyNumberFormat="1" applyFont="1" applyFill="1" applyAlignment="1">
      <alignment horizontal="center" vertical="center"/>
    </xf>
    <xf numFmtId="4" fontId="34" fillId="4" borderId="0" xfId="0" applyNumberFormat="1" applyFont="1" applyFill="1" applyAlignment="1">
      <alignment horizontal="center" vertical="center" wrapText="1"/>
    </xf>
    <xf numFmtId="10" fontId="35" fillId="4" borderId="0" xfId="0" applyNumberFormat="1" applyFont="1" applyFill="1" applyAlignment="1">
      <alignment horizontal="center" vertical="center" wrapText="1"/>
    </xf>
    <xf numFmtId="10" fontId="40" fillId="0" borderId="1" xfId="0" applyNumberFormat="1" applyFont="1" applyBorder="1"/>
    <xf numFmtId="166" fontId="47" fillId="4" borderId="0" xfId="0" applyNumberFormat="1" applyFont="1" applyFill="1" applyAlignment="1">
      <alignment horizontal="center" vertical="center"/>
    </xf>
    <xf numFmtId="3" fontId="35" fillId="4" borderId="0" xfId="0" applyNumberFormat="1" applyFont="1" applyFill="1" applyAlignment="1">
      <alignment horizontal="right" vertical="center"/>
    </xf>
    <xf numFmtId="1" fontId="4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horizontal="right" vertical="center"/>
    </xf>
    <xf numFmtId="1" fontId="45" fillId="5" borderId="0" xfId="0" applyNumberFormat="1" applyFont="1" applyFill="1" applyAlignment="1">
      <alignment horizontal="center" vertical="center"/>
    </xf>
    <xf numFmtId="0" fontId="17" fillId="0" borderId="1" xfId="0" applyFont="1" applyBorder="1" applyAlignment="1">
      <alignment horizontal="justify" vertical="center"/>
    </xf>
    <xf numFmtId="49" fontId="42" fillId="0" borderId="1" xfId="0" applyNumberFormat="1" applyFont="1" applyBorder="1" applyAlignment="1">
      <alignment vertical="center"/>
    </xf>
    <xf numFmtId="0" fontId="35" fillId="4" borderId="0" xfId="0" applyFont="1" applyFill="1" applyAlignment="1">
      <alignment vertical="center"/>
    </xf>
    <xf numFmtId="3" fontId="35" fillId="4" borderId="0" xfId="0" applyNumberFormat="1" applyFont="1" applyFill="1" applyAlignment="1">
      <alignment vertical="center"/>
    </xf>
    <xf numFmtId="165" fontId="35" fillId="4" borderId="0" xfId="0" applyNumberFormat="1" applyFont="1" applyFill="1" applyAlignment="1">
      <alignment horizontal="center" vertical="center"/>
    </xf>
    <xf numFmtId="1" fontId="35" fillId="4" borderId="0" xfId="0" applyNumberFormat="1" applyFont="1" applyFill="1" applyAlignment="1">
      <alignment horizontal="center" vertical="center"/>
    </xf>
    <xf numFmtId="3" fontId="34" fillId="5" borderId="0" xfId="0" applyNumberFormat="1" applyFont="1" applyFill="1" applyAlignment="1">
      <alignment horizontal="center" vertical="center"/>
    </xf>
    <xf numFmtId="3" fontId="34" fillId="5" borderId="0" xfId="0" applyNumberFormat="1" applyFont="1" applyFill="1" applyAlignment="1">
      <alignment horizontal="right" vertical="center"/>
    </xf>
    <xf numFmtId="0" fontId="2" fillId="0" borderId="1" xfId="0" applyFont="1" applyBorder="1"/>
    <xf numFmtId="49" fontId="36" fillId="0" borderId="1" xfId="0" applyNumberFormat="1" applyFont="1" applyBorder="1" applyAlignment="1">
      <alignment horizontal="right" vertical="center"/>
    </xf>
    <xf numFmtId="49" fontId="32" fillId="0" borderId="1" xfId="0" applyNumberFormat="1" applyFont="1" applyBorder="1" applyAlignment="1">
      <alignment horizontal="right" vertical="center"/>
    </xf>
    <xf numFmtId="0" fontId="35" fillId="4" borderId="0" xfId="0" applyFont="1" applyFill="1" applyAlignment="1">
      <alignment horizontal="right"/>
    </xf>
    <xf numFmtId="0" fontId="34" fillId="4" borderId="0" xfId="0" applyFont="1" applyFill="1" applyAlignment="1">
      <alignment horizontal="right" vertical="center"/>
    </xf>
    <xf numFmtId="0" fontId="34" fillId="4" borderId="0" xfId="0" applyFont="1" applyFill="1" applyAlignment="1">
      <alignment horizontal="center" vertical="center"/>
    </xf>
    <xf numFmtId="2" fontId="34" fillId="4" borderId="0" xfId="0" applyNumberFormat="1" applyFont="1" applyFill="1" applyAlignment="1">
      <alignment horizontal="center" vertical="center"/>
    </xf>
    <xf numFmtId="0" fontId="56" fillId="0" borderId="1" xfId="0" applyFont="1" applyBorder="1"/>
    <xf numFmtId="9" fontId="35" fillId="4" borderId="0" xfId="0" applyNumberFormat="1" applyFont="1" applyFill="1" applyAlignment="1">
      <alignment horizontal="center" vertical="center"/>
    </xf>
    <xf numFmtId="0" fontId="35" fillId="5" borderId="0" xfId="0" applyFont="1" applyFill="1" applyAlignment="1">
      <alignment horizontal="center" vertical="center"/>
    </xf>
    <xf numFmtId="0" fontId="34" fillId="5" borderId="0" xfId="0" applyFont="1" applyFill="1" applyAlignment="1">
      <alignment horizontal="right" vertical="center"/>
    </xf>
    <xf numFmtId="1" fontId="34" fillId="5" borderId="0" xfId="0" applyNumberFormat="1" applyFont="1" applyFill="1" applyAlignment="1">
      <alignment horizontal="right" vertical="center"/>
    </xf>
    <xf numFmtId="49" fontId="35" fillId="4" borderId="0" xfId="0" applyNumberFormat="1" applyFont="1" applyFill="1" applyAlignment="1">
      <alignment horizontal="right" vertical="center"/>
    </xf>
    <xf numFmtId="0" fontId="24" fillId="0" borderId="1" xfId="0" applyFont="1" applyBorder="1" applyAlignment="1">
      <alignment horizontal="justify" vertical="center"/>
    </xf>
    <xf numFmtId="0" fontId="34" fillId="4" borderId="0" xfId="0" applyFont="1" applyFill="1" applyAlignment="1">
      <alignment vertical="center"/>
    </xf>
    <xf numFmtId="3" fontId="35" fillId="4" borderId="0" xfId="0" applyNumberFormat="1" applyFont="1" applyFill="1" applyAlignment="1">
      <alignment horizontal="center" vertical="center"/>
    </xf>
    <xf numFmtId="0" fontId="35" fillId="5" borderId="0" xfId="0" applyFont="1" applyFill="1" applyAlignment="1">
      <alignment horizontal="center" vertical="center" wrapText="1"/>
    </xf>
    <xf numFmtId="0" fontId="34" fillId="5" borderId="0" xfId="0" applyFont="1" applyFill="1" applyAlignment="1">
      <alignment vertical="center"/>
    </xf>
    <xf numFmtId="166" fontId="34" fillId="5" borderId="0" xfId="0" applyNumberFormat="1" applyFont="1" applyFill="1" applyAlignment="1">
      <alignment horizontal="center" vertical="center" wrapText="1"/>
    </xf>
    <xf numFmtId="0" fontId="32" fillId="0" borderId="1" xfId="0" applyFont="1" applyBorder="1"/>
    <xf numFmtId="166" fontId="34" fillId="4" borderId="0" xfId="0" applyNumberFormat="1" applyFont="1" applyFill="1" applyAlignment="1">
      <alignment horizontal="center" vertical="center" wrapText="1"/>
    </xf>
    <xf numFmtId="3" fontId="34" fillId="4" borderId="0" xfId="0" applyNumberFormat="1" applyFont="1" applyFill="1" applyAlignment="1">
      <alignment horizontal="center" vertical="center"/>
    </xf>
    <xf numFmtId="3" fontId="34" fillId="4" borderId="0" xfId="0" applyNumberFormat="1" applyFont="1" applyFill="1" applyAlignment="1">
      <alignment horizontal="right" vertical="center"/>
    </xf>
    <xf numFmtId="1" fontId="34" fillId="4" borderId="0" xfId="0" applyNumberFormat="1" applyFont="1" applyFill="1" applyAlignment="1">
      <alignment horizontal="center" vertical="center"/>
    </xf>
    <xf numFmtId="3" fontId="34" fillId="4" borderId="0" xfId="0" applyNumberFormat="1" applyFont="1" applyFill="1" applyAlignment="1">
      <alignment horizontal="center" vertical="center" wrapText="1"/>
    </xf>
    <xf numFmtId="0" fontId="51" fillId="4" borderId="0" xfId="0" applyFont="1" applyFill="1" applyAlignment="1">
      <alignment vertical="center"/>
    </xf>
    <xf numFmtId="0" fontId="49" fillId="5" borderId="0" xfId="0" applyFont="1" applyFill="1" applyAlignment="1">
      <alignment horizontal="center" vertical="center" wrapText="1"/>
    </xf>
    <xf numFmtId="0" fontId="49" fillId="5" borderId="0" xfId="0" applyFont="1" applyFill="1" applyAlignment="1">
      <alignment horizontal="center" vertical="center"/>
    </xf>
    <xf numFmtId="0" fontId="50" fillId="5" borderId="0" xfId="0" applyFont="1" applyFill="1" applyAlignment="1">
      <alignment horizontal="center" vertical="center" wrapText="1"/>
    </xf>
    <xf numFmtId="0" fontId="50" fillId="5" borderId="0" xfId="0" applyFont="1" applyFill="1" applyAlignment="1">
      <alignment horizontal="center" vertical="center"/>
    </xf>
    <xf numFmtId="0" fontId="51" fillId="4" borderId="0" xfId="0" applyFont="1" applyFill="1" applyAlignment="1">
      <alignment horizontal="center" vertical="center" wrapText="1"/>
    </xf>
    <xf numFmtId="3" fontId="51" fillId="4" borderId="0" xfId="0" applyNumberFormat="1" applyFont="1" applyFill="1" applyAlignment="1">
      <alignment horizontal="right" vertical="center"/>
    </xf>
    <xf numFmtId="166" fontId="51" fillId="4" borderId="0" xfId="0" applyNumberFormat="1" applyFont="1" applyFill="1" applyAlignment="1">
      <alignment horizontal="center" vertical="center"/>
    </xf>
    <xf numFmtId="1" fontId="51" fillId="4" borderId="0" xfId="0" applyNumberFormat="1" applyFont="1" applyFill="1" applyAlignment="1">
      <alignment horizontal="center" vertical="center"/>
    </xf>
    <xf numFmtId="3" fontId="49" fillId="5" borderId="0" xfId="0" applyNumberFormat="1" applyFont="1" applyFill="1" applyAlignment="1">
      <alignment horizontal="right" vertical="center"/>
    </xf>
    <xf numFmtId="1" fontId="49" fillId="5" borderId="0" xfId="0" applyNumberFormat="1" applyFont="1" applyFill="1" applyAlignment="1">
      <alignment horizontal="center" vertical="center"/>
    </xf>
    <xf numFmtId="9" fontId="51" fillId="4" borderId="0" xfId="0" applyNumberFormat="1" applyFont="1" applyFill="1" applyAlignment="1">
      <alignment horizontal="center" vertical="center"/>
    </xf>
    <xf numFmtId="0" fontId="51" fillId="4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49" fontId="7" fillId="0" borderId="1" xfId="0" applyNumberFormat="1" applyFont="1" applyBorder="1" applyAlignment="1">
      <alignment horizontal="right"/>
    </xf>
    <xf numFmtId="0" fontId="49" fillId="4" borderId="0" xfId="0" applyFont="1" applyFill="1" applyAlignment="1">
      <alignment vertical="center"/>
    </xf>
    <xf numFmtId="0" fontId="51" fillId="4" borderId="0" xfId="0" applyFont="1" applyFill="1" applyAlignment="1">
      <alignment horizontal="right" vertical="center"/>
    </xf>
    <xf numFmtId="0" fontId="49" fillId="4" borderId="0" xfId="0" applyFont="1" applyFill="1" applyAlignment="1">
      <alignment horizontal="center" vertical="center" wrapText="1"/>
    </xf>
    <xf numFmtId="1" fontId="51" fillId="4" borderId="0" xfId="0" applyNumberFormat="1" applyFont="1" applyFill="1" applyAlignment="1">
      <alignment vertical="center"/>
    </xf>
    <xf numFmtId="49" fontId="51" fillId="4" borderId="0" xfId="0" applyNumberFormat="1" applyFont="1" applyFill="1" applyAlignment="1">
      <alignment horizontal="center" vertical="center" wrapText="1"/>
    </xf>
    <xf numFmtId="166" fontId="49" fillId="5" borderId="0" xfId="0" applyNumberFormat="1" applyFont="1" applyFill="1" applyAlignment="1">
      <alignment horizontal="center" vertical="center"/>
    </xf>
    <xf numFmtId="0" fontId="49" fillId="4" borderId="0" xfId="0" applyFont="1" applyFill="1" applyAlignment="1">
      <alignment horizontal="right" vertical="center"/>
    </xf>
    <xf numFmtId="166" fontId="49" fillId="4" borderId="0" xfId="0" applyNumberFormat="1" applyFont="1" applyFill="1" applyAlignment="1">
      <alignment horizontal="center" vertical="center"/>
    </xf>
    <xf numFmtId="166" fontId="34" fillId="4" borderId="0" xfId="0" applyNumberFormat="1" applyFont="1" applyFill="1" applyAlignment="1">
      <alignment horizontal="center" vertical="center"/>
    </xf>
    <xf numFmtId="0" fontId="49" fillId="5" borderId="0" xfId="0" applyFont="1" applyFill="1" applyAlignment="1">
      <alignment vertical="center" wrapText="1"/>
    </xf>
    <xf numFmtId="0" fontId="49" fillId="5" borderId="0" xfId="0" applyFont="1" applyFill="1" applyAlignment="1">
      <alignment vertical="center"/>
    </xf>
    <xf numFmtId="165" fontId="35" fillId="4" borderId="0" xfId="0" applyNumberFormat="1" applyFont="1" applyFill="1" applyAlignment="1">
      <alignment horizontal="right" vertical="center" wrapText="1"/>
    </xf>
    <xf numFmtId="0" fontId="35" fillId="5" borderId="0" xfId="0" applyFont="1" applyFill="1" applyAlignment="1">
      <alignment horizontal="justify" vertical="center" wrapText="1"/>
    </xf>
    <xf numFmtId="0" fontId="32" fillId="0" borderId="1" xfId="0" applyFont="1" applyBorder="1" applyAlignment="1">
      <alignment horizontal="right"/>
    </xf>
    <xf numFmtId="0" fontId="45" fillId="5" borderId="0" xfId="0" applyFont="1" applyFill="1" applyAlignment="1">
      <alignment horizontal="center" vertical="center"/>
    </xf>
    <xf numFmtId="0" fontId="34" fillId="4" borderId="0" xfId="0" applyFont="1" applyFill="1" applyAlignment="1">
      <alignment horizontal="left" vertical="center" wrapText="1"/>
    </xf>
    <xf numFmtId="164" fontId="34" fillId="4" borderId="0" xfId="0" applyNumberFormat="1" applyFont="1" applyFill="1" applyAlignment="1">
      <alignment horizontal="right" vertical="center" wrapText="1"/>
    </xf>
    <xf numFmtId="0" fontId="34" fillId="5" borderId="0" xfId="0" applyFont="1" applyFill="1" applyAlignment="1">
      <alignment horizontal="justify" vertical="center" wrapText="1"/>
    </xf>
    <xf numFmtId="0" fontId="34" fillId="5" borderId="0" xfId="0" applyFont="1" applyFill="1" applyAlignment="1">
      <alignment horizontal="right" vertical="center" wrapText="1"/>
    </xf>
    <xf numFmtId="164" fontId="51" fillId="4" borderId="0" xfId="0" applyNumberFormat="1" applyFont="1" applyFill="1" applyAlignment="1">
      <alignment horizontal="center" vertical="center"/>
    </xf>
    <xf numFmtId="0" fontId="0" fillId="0" borderId="4" xfId="0" applyBorder="1"/>
    <xf numFmtId="0" fontId="58" fillId="0" borderId="0" xfId="0" applyFont="1" applyAlignment="1">
      <alignment horizontal="justify" vertical="center"/>
    </xf>
    <xf numFmtId="0" fontId="57" fillId="0" borderId="0" xfId="0" applyFont="1" applyAlignment="1">
      <alignment horizontal="justify" vertical="center"/>
    </xf>
    <xf numFmtId="0" fontId="15" fillId="0" borderId="0" xfId="1"/>
    <xf numFmtId="0" fontId="15" fillId="0" borderId="0" xfId="1" applyFill="1"/>
    <xf numFmtId="0" fontId="15" fillId="0" borderId="0" xfId="1" applyFill="1" applyAlignment="1">
      <alignment wrapText="1"/>
    </xf>
    <xf numFmtId="3" fontId="34" fillId="0" borderId="0" xfId="0" applyNumberFormat="1" applyFont="1" applyAlignment="1">
      <alignment horizontal="right" vertical="center"/>
    </xf>
    <xf numFmtId="3" fontId="34" fillId="0" borderId="0" xfId="0" applyNumberFormat="1" applyFont="1" applyAlignment="1">
      <alignment horizontal="center" vertical="center" wrapText="1"/>
    </xf>
    <xf numFmtId="167" fontId="0" fillId="0" borderId="0" xfId="0" applyNumberFormat="1"/>
    <xf numFmtId="165" fontId="47" fillId="4" borderId="0" xfId="0" applyNumberFormat="1" applyFont="1" applyFill="1" applyAlignment="1">
      <alignment horizontal="right" vertical="center" wrapText="1"/>
    </xf>
    <xf numFmtId="166" fontId="35" fillId="4" borderId="0" xfId="0" applyNumberFormat="1" applyFont="1" applyFill="1" applyAlignment="1">
      <alignment horizontal="right" vertical="center" wrapText="1"/>
    </xf>
    <xf numFmtId="0" fontId="45" fillId="5" borderId="0" xfId="0" applyFont="1" applyFill="1" applyAlignment="1">
      <alignment horizontal="left" vertical="center"/>
    </xf>
    <xf numFmtId="3" fontId="35" fillId="0" borderId="0" xfId="0" applyNumberFormat="1" applyFont="1" applyAlignment="1">
      <alignment horizontal="right" vertical="center"/>
    </xf>
    <xf numFmtId="166" fontId="35" fillId="4" borderId="0" xfId="0" applyNumberFormat="1" applyFont="1" applyFill="1" applyAlignment="1">
      <alignment horizontal="right" vertical="center"/>
    </xf>
    <xf numFmtId="9" fontId="34" fillId="5" borderId="0" xfId="0" applyNumberFormat="1" applyFont="1" applyFill="1" applyAlignment="1">
      <alignment horizontal="center" vertical="center" wrapText="1"/>
    </xf>
    <xf numFmtId="0" fontId="60" fillId="5" borderId="0" xfId="0" applyFont="1" applyFill="1" applyAlignment="1">
      <alignment horizontal="center" vertical="center" wrapText="1"/>
    </xf>
    <xf numFmtId="0" fontId="61" fillId="4" borderId="0" xfId="0" applyFont="1" applyFill="1" applyAlignment="1">
      <alignment vertical="center" wrapText="1"/>
    </xf>
    <xf numFmtId="0" fontId="61" fillId="4" borderId="0" xfId="0" applyFont="1" applyFill="1" applyAlignment="1">
      <alignment horizontal="center" vertical="center" wrapText="1"/>
    </xf>
    <xf numFmtId="164" fontId="34" fillId="4" borderId="0" xfId="0" applyNumberFormat="1" applyFont="1" applyFill="1" applyAlignment="1">
      <alignment horizontal="right" vertical="center"/>
    </xf>
    <xf numFmtId="9" fontId="45" fillId="5" borderId="0" xfId="0" applyNumberFormat="1" applyFont="1" applyFill="1" applyAlignment="1">
      <alignment horizontal="center" vertical="center" wrapText="1"/>
    </xf>
    <xf numFmtId="0" fontId="47" fillId="5" borderId="0" xfId="0" applyFont="1" applyFill="1" applyAlignment="1">
      <alignment vertical="center" wrapText="1"/>
    </xf>
    <xf numFmtId="164" fontId="47" fillId="5" borderId="0" xfId="0" applyNumberFormat="1" applyFont="1" applyFill="1" applyAlignment="1">
      <alignment horizontal="center" vertical="center" wrapText="1"/>
    </xf>
    <xf numFmtId="0" fontId="47" fillId="5" borderId="0" xfId="0" applyFont="1" applyFill="1" applyAlignment="1">
      <alignment horizontal="center" vertical="center" wrapText="1"/>
    </xf>
    <xf numFmtId="0" fontId="62" fillId="5" borderId="0" xfId="0" applyFont="1" applyFill="1" applyAlignment="1">
      <alignment horizontal="center" vertical="center" wrapText="1"/>
    </xf>
    <xf numFmtId="3" fontId="35" fillId="4" borderId="0" xfId="0" applyNumberFormat="1" applyFont="1" applyFill="1" applyAlignment="1">
      <alignment vertical="center" wrapText="1"/>
    </xf>
    <xf numFmtId="166" fontId="0" fillId="0" borderId="0" xfId="0" applyNumberFormat="1" applyAlignment="1">
      <alignment horizontal="right"/>
    </xf>
    <xf numFmtId="1" fontId="49" fillId="4" borderId="0" xfId="0" applyNumberFormat="1" applyFont="1" applyFill="1" applyAlignment="1">
      <alignment horizontal="center" vertical="center"/>
    </xf>
    <xf numFmtId="0" fontId="32" fillId="4" borderId="0" xfId="0" applyFont="1" applyFill="1" applyAlignment="1">
      <alignment horizontal="left" vertical="center"/>
    </xf>
    <xf numFmtId="0" fontId="34" fillId="5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left" vertical="center" wrapText="1"/>
    </xf>
    <xf numFmtId="0" fontId="32" fillId="4" borderId="2" xfId="0" applyFont="1" applyFill="1" applyBorder="1" applyAlignment="1">
      <alignment vertical="center" wrapText="1"/>
    </xf>
    <xf numFmtId="0" fontId="32" fillId="4" borderId="0" xfId="0" applyFont="1" applyFill="1" applyAlignment="1">
      <alignment horizontal="left" vertical="center" wrapText="1"/>
    </xf>
    <xf numFmtId="0" fontId="34" fillId="5" borderId="0" xfId="0" applyFont="1" applyFill="1" applyAlignment="1">
      <alignment horizontal="center" vertical="center"/>
    </xf>
    <xf numFmtId="0" fontId="42" fillId="4" borderId="2" xfId="0" applyFont="1" applyFill="1" applyBorder="1" applyAlignment="1">
      <alignment horizontal="left" vertical="center" wrapText="1"/>
    </xf>
    <xf numFmtId="0" fontId="45" fillId="5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vertical="center" wrapText="1"/>
    </xf>
    <xf numFmtId="0" fontId="42" fillId="4" borderId="0" xfId="0" applyFont="1" applyFill="1" applyAlignment="1">
      <alignment horizontal="left" vertical="center" wrapText="1"/>
    </xf>
    <xf numFmtId="3" fontId="45" fillId="5" borderId="0" xfId="0" applyNumberFormat="1" applyFont="1" applyFill="1" applyAlignment="1">
      <alignment horizontal="right" vertical="center" wrapText="1"/>
    </xf>
    <xf numFmtId="1" fontId="45" fillId="5" borderId="0" xfId="0" applyNumberFormat="1" applyFont="1" applyFill="1" applyAlignment="1">
      <alignment horizontal="center" vertical="center" wrapText="1"/>
    </xf>
    <xf numFmtId="0" fontId="45" fillId="4" borderId="0" xfId="0" applyFont="1" applyFill="1" applyAlignment="1">
      <alignment horizontal="left" vertical="center" wrapText="1"/>
    </xf>
    <xf numFmtId="0" fontId="45" fillId="4" borderId="0" xfId="0" applyFont="1" applyFill="1" applyAlignment="1">
      <alignment horizontal="center" vertical="center" wrapText="1"/>
    </xf>
    <xf numFmtId="0" fontId="31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34" fillId="5" borderId="0" xfId="0" applyFont="1" applyFill="1" applyAlignment="1">
      <alignment horizontal="center"/>
    </xf>
    <xf numFmtId="16" fontId="45" fillId="5" borderId="0" xfId="0" applyNumberFormat="1" applyFont="1" applyFill="1" applyAlignment="1">
      <alignment horizontal="center" vertical="center" wrapText="1"/>
    </xf>
    <xf numFmtId="49" fontId="45" fillId="5" borderId="0" xfId="0" applyNumberFormat="1" applyFont="1" applyFill="1" applyAlignment="1">
      <alignment horizontal="center" vertical="center" wrapText="1"/>
    </xf>
    <xf numFmtId="0" fontId="31" fillId="5" borderId="0" xfId="0" applyFont="1" applyFill="1" applyAlignment="1">
      <alignment horizontal="center"/>
    </xf>
    <xf numFmtId="0" fontId="45" fillId="5" borderId="0" xfId="0" applyFont="1" applyFill="1" applyAlignment="1">
      <alignment horizontal="center" vertical="top" wrapText="1"/>
    </xf>
    <xf numFmtId="0" fontId="32" fillId="4" borderId="0" xfId="0" applyFont="1" applyFill="1" applyAlignment="1">
      <alignment vertical="center" wrapText="1"/>
    </xf>
    <xf numFmtId="0" fontId="59" fillId="4" borderId="3" xfId="0" applyFont="1" applyFill="1" applyBorder="1" applyAlignment="1">
      <alignment vertical="center" wrapText="1"/>
    </xf>
    <xf numFmtId="0" fontId="45" fillId="5" borderId="0" xfId="0" applyFont="1" applyFill="1" applyAlignment="1">
      <alignment vertical="center" wrapText="1"/>
    </xf>
    <xf numFmtId="0" fontId="59" fillId="4" borderId="2" xfId="0" applyFont="1" applyFill="1" applyBorder="1" applyAlignment="1">
      <alignment horizontal="left" vertical="center" wrapText="1"/>
    </xf>
    <xf numFmtId="0" fontId="60" fillId="5" borderId="0" xfId="0" applyFont="1" applyFill="1" applyAlignment="1">
      <alignment vertical="center" wrapText="1"/>
    </xf>
    <xf numFmtId="0" fontId="60" fillId="5" borderId="0" xfId="0" applyFont="1" applyFill="1" applyAlignment="1">
      <alignment horizontal="center" vertical="center" wrapText="1"/>
    </xf>
    <xf numFmtId="0" fontId="45" fillId="5" borderId="0" xfId="0" applyFont="1" applyFill="1" applyAlignment="1">
      <alignment horizontal="left" vertical="center" wrapText="1"/>
    </xf>
    <xf numFmtId="0" fontId="37" fillId="0" borderId="0" xfId="0" applyFont="1" applyAlignment="1">
      <alignment horizontal="left" wrapText="1"/>
    </xf>
    <xf numFmtId="0" fontId="34" fillId="5" borderId="0" xfId="0" applyFont="1" applyFill="1" applyAlignment="1">
      <alignment vertical="center" wrapText="1"/>
    </xf>
    <xf numFmtId="0" fontId="29" fillId="2" borderId="0" xfId="0" applyFont="1" applyFill="1" applyAlignment="1">
      <alignment horizontal="right" vertical="center" wrapText="1"/>
    </xf>
    <xf numFmtId="0" fontId="34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right" vertical="center" wrapText="1"/>
    </xf>
    <xf numFmtId="0" fontId="32" fillId="4" borderId="0" xfId="0" applyFont="1" applyFill="1" applyAlignment="1">
      <alignment horizontal="justify" vertical="center" wrapText="1"/>
    </xf>
    <xf numFmtId="0" fontId="42" fillId="4" borderId="0" xfId="0" applyFont="1" applyFill="1" applyAlignment="1">
      <alignment horizontal="justify" vertical="center" wrapText="1"/>
    </xf>
    <xf numFmtId="0" fontId="34" fillId="4" borderId="0" xfId="0" applyFont="1" applyFill="1" applyAlignment="1">
      <alignment vertical="center"/>
    </xf>
    <xf numFmtId="0" fontId="32" fillId="4" borderId="3" xfId="0" applyFont="1" applyFill="1" applyBorder="1" applyAlignment="1">
      <alignment horizontal="justify" vertical="center" wrapText="1"/>
    </xf>
    <xf numFmtId="49" fontId="42" fillId="0" borderId="1" xfId="0" applyNumberFormat="1" applyFont="1" applyBorder="1" applyAlignment="1">
      <alignment horizontal="right"/>
    </xf>
    <xf numFmtId="0" fontId="49" fillId="5" borderId="0" xfId="0" applyFont="1" applyFill="1" applyAlignment="1">
      <alignment horizontal="center" vertical="center" wrapText="1"/>
    </xf>
    <xf numFmtId="0" fontId="49" fillId="5" borderId="0" xfId="0" applyFont="1" applyFill="1" applyAlignment="1">
      <alignment horizontal="center" vertical="center"/>
    </xf>
    <xf numFmtId="0" fontId="35" fillId="4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3F7FB"/>
      <color rgb="FFDEEAF6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9525</xdr:rowOff>
    </xdr:from>
    <xdr:to>
      <xdr:col>7</xdr:col>
      <xdr:colOff>552450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81534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EF0146-C7BF-4E7A-8620-8D253833720B}"/>
            </a:ext>
          </a:extLst>
        </xdr:cNvPr>
        <xdr:cNvSpPr/>
      </xdr:nvSpPr>
      <xdr:spPr>
        <a:xfrm>
          <a:off x="115728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9D5710-C9A1-4250-BBA8-357311497ACF}"/>
            </a:ext>
          </a:extLst>
        </xdr:cNvPr>
        <xdr:cNvSpPr/>
      </xdr:nvSpPr>
      <xdr:spPr>
        <a:xfrm>
          <a:off x="11925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7829B3-03D8-4279-AD2C-C9592B756EFE}"/>
            </a:ext>
          </a:extLst>
        </xdr:cNvPr>
        <xdr:cNvSpPr/>
      </xdr:nvSpPr>
      <xdr:spPr>
        <a:xfrm>
          <a:off x="10620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F7AEE-6197-452F-9701-04E0758615D3}"/>
            </a:ext>
          </a:extLst>
        </xdr:cNvPr>
        <xdr:cNvSpPr/>
      </xdr:nvSpPr>
      <xdr:spPr>
        <a:xfrm>
          <a:off x="830580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685BEF-C0B6-490F-B8AB-E8A9C23FC40E}"/>
            </a:ext>
          </a:extLst>
        </xdr:cNvPr>
        <xdr:cNvSpPr/>
      </xdr:nvSpPr>
      <xdr:spPr>
        <a:xfrm>
          <a:off x="1129665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893830-2F86-4E90-8C04-F797D3A8F8F1}"/>
            </a:ext>
          </a:extLst>
        </xdr:cNvPr>
        <xdr:cNvSpPr/>
      </xdr:nvSpPr>
      <xdr:spPr>
        <a:xfrm>
          <a:off x="86106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455A0A-2733-41C0-B32D-529F62CB5AB7}"/>
            </a:ext>
          </a:extLst>
        </xdr:cNvPr>
        <xdr:cNvSpPr/>
      </xdr:nvSpPr>
      <xdr:spPr>
        <a:xfrm>
          <a:off x="112680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567317-357E-490D-BC95-C8CEC8E0F7E3}"/>
            </a:ext>
          </a:extLst>
        </xdr:cNvPr>
        <xdr:cNvSpPr/>
      </xdr:nvSpPr>
      <xdr:spPr>
        <a:xfrm>
          <a:off x="11115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06E9A1-3C30-4D7E-8D02-24342E81A162}"/>
            </a:ext>
          </a:extLst>
        </xdr:cNvPr>
        <xdr:cNvSpPr/>
      </xdr:nvSpPr>
      <xdr:spPr>
        <a:xfrm>
          <a:off x="9458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1</xdr:row>
      <xdr:rowOff>19050</xdr:rowOff>
    </xdr:from>
    <xdr:to>
      <xdr:col>12</xdr:col>
      <xdr:colOff>561975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055370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47C46A-F6CD-4DEF-A067-8F3C2AD98B0F}"/>
            </a:ext>
          </a:extLst>
        </xdr:cNvPr>
        <xdr:cNvSpPr/>
      </xdr:nvSpPr>
      <xdr:spPr>
        <a:xfrm>
          <a:off x="104679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40DB13-903B-45F9-9E14-7C9B4A14D588}"/>
            </a:ext>
          </a:extLst>
        </xdr:cNvPr>
        <xdr:cNvSpPr/>
      </xdr:nvSpPr>
      <xdr:spPr>
        <a:xfrm>
          <a:off x="12163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DD7E23-B1DD-42F6-9F30-A9BA48FC4F7B}"/>
            </a:ext>
          </a:extLst>
        </xdr:cNvPr>
        <xdr:cNvSpPr/>
      </xdr:nvSpPr>
      <xdr:spPr>
        <a:xfrm>
          <a:off x="11058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78E0A0-C3F8-4AF6-B976-C06E4828A060}"/>
            </a:ext>
          </a:extLst>
        </xdr:cNvPr>
        <xdr:cNvSpPr/>
      </xdr:nvSpPr>
      <xdr:spPr>
        <a:xfrm>
          <a:off x="102774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03B9BB-DE41-4ACD-9768-41C4F462763F}"/>
            </a:ext>
          </a:extLst>
        </xdr:cNvPr>
        <xdr:cNvSpPr/>
      </xdr:nvSpPr>
      <xdr:spPr>
        <a:xfrm>
          <a:off x="12077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3DC629-A565-46FD-8C80-D995F05DF0B0}"/>
            </a:ext>
          </a:extLst>
        </xdr:cNvPr>
        <xdr:cNvSpPr/>
      </xdr:nvSpPr>
      <xdr:spPr>
        <a:xfrm>
          <a:off x="10163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2F9C4F-77BB-4597-A0D1-F321A986747F}"/>
            </a:ext>
          </a:extLst>
        </xdr:cNvPr>
        <xdr:cNvSpPr/>
      </xdr:nvSpPr>
      <xdr:spPr>
        <a:xfrm>
          <a:off x="96678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232B7E-E2F8-4076-8712-EF723CF08FD0}"/>
            </a:ext>
          </a:extLst>
        </xdr:cNvPr>
        <xdr:cNvSpPr/>
      </xdr:nvSpPr>
      <xdr:spPr>
        <a:xfrm>
          <a:off x="9591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B42950-9EF3-491B-AB6C-E930C3B803F4}"/>
            </a:ext>
          </a:extLst>
        </xdr:cNvPr>
        <xdr:cNvSpPr/>
      </xdr:nvSpPr>
      <xdr:spPr>
        <a:xfrm>
          <a:off x="95250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532942-540D-45B9-B500-3DCF541BC7EC}"/>
            </a:ext>
          </a:extLst>
        </xdr:cNvPr>
        <xdr:cNvSpPr/>
      </xdr:nvSpPr>
      <xdr:spPr>
        <a:xfrm>
          <a:off x="95631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</xdr:row>
      <xdr:rowOff>19050</xdr:rowOff>
    </xdr:from>
    <xdr:to>
      <xdr:col>12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1DF67D-37E0-4D50-A218-3B0C0165B174}"/>
            </a:ext>
          </a:extLst>
        </xdr:cNvPr>
        <xdr:cNvSpPr/>
      </xdr:nvSpPr>
      <xdr:spPr>
        <a:xfrm>
          <a:off x="9667875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A06F10-1EE8-4104-BB2C-BE0995D91FF7}"/>
            </a:ext>
          </a:extLst>
        </xdr:cNvPr>
        <xdr:cNvSpPr/>
      </xdr:nvSpPr>
      <xdr:spPr>
        <a:xfrm>
          <a:off x="98202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EA02B9-6317-4AB3-90E7-0F0D6F7241B0}"/>
            </a:ext>
          </a:extLst>
        </xdr:cNvPr>
        <xdr:cNvSpPr/>
      </xdr:nvSpPr>
      <xdr:spPr>
        <a:xfrm>
          <a:off x="97440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5870CE-2C80-48ED-9523-661298B4FE06}"/>
            </a:ext>
          </a:extLst>
        </xdr:cNvPr>
        <xdr:cNvSpPr/>
      </xdr:nvSpPr>
      <xdr:spPr>
        <a:xfrm>
          <a:off x="930592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B60056-5002-4E8B-BD80-787696D6B9FB}"/>
            </a:ext>
          </a:extLst>
        </xdr:cNvPr>
        <xdr:cNvSpPr/>
      </xdr:nvSpPr>
      <xdr:spPr>
        <a:xfrm>
          <a:off x="81915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206418-A38F-42E9-99B4-38DE183659B0}"/>
            </a:ext>
          </a:extLst>
        </xdr:cNvPr>
        <xdr:cNvSpPr/>
      </xdr:nvSpPr>
      <xdr:spPr>
        <a:xfrm>
          <a:off x="87915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B41A8C-16A5-45F3-9E40-897F31C4CE56}"/>
            </a:ext>
          </a:extLst>
        </xdr:cNvPr>
        <xdr:cNvSpPr/>
      </xdr:nvSpPr>
      <xdr:spPr>
        <a:xfrm>
          <a:off x="98964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C6993A-650B-4098-93FC-94BA8C557B8E}"/>
            </a:ext>
          </a:extLst>
        </xdr:cNvPr>
        <xdr:cNvSpPr/>
      </xdr:nvSpPr>
      <xdr:spPr>
        <a:xfrm>
          <a:off x="12068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32F35A-260E-4AC5-AEED-F89EC00E72DD}"/>
            </a:ext>
          </a:extLst>
        </xdr:cNvPr>
        <xdr:cNvSpPr/>
      </xdr:nvSpPr>
      <xdr:spPr>
        <a:xfrm>
          <a:off x="10239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8DB4B3-477E-4ED8-A8EF-A25932F7DA3B}"/>
            </a:ext>
          </a:extLst>
        </xdr:cNvPr>
        <xdr:cNvSpPr/>
      </xdr:nvSpPr>
      <xdr:spPr>
        <a:xfrm>
          <a:off x="98107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1</xdr:row>
      <xdr:rowOff>0</xdr:rowOff>
    </xdr:from>
    <xdr:to>
      <xdr:col>13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985169-739B-4836-AF32-8EA4E13BEF75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0D3ADC-6FC9-46C6-84E9-DFFF2056FFF8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421A6E-AD65-4CEA-B440-B306093ACBD8}"/>
            </a:ext>
          </a:extLst>
        </xdr:cNvPr>
        <xdr:cNvSpPr/>
      </xdr:nvSpPr>
      <xdr:spPr>
        <a:xfrm>
          <a:off x="7867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3A41D4-873F-44F8-8BB9-DF061149B81A}"/>
            </a:ext>
          </a:extLst>
        </xdr:cNvPr>
        <xdr:cNvSpPr/>
      </xdr:nvSpPr>
      <xdr:spPr>
        <a:xfrm>
          <a:off x="132588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AD096B-0E15-479F-A6DB-E360B0F23A9A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2F2D86-6C6A-4023-93CD-C94E998030B0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8EEB5D-AEE4-4A8E-A529-675E58946E01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D30DDA-15A5-42A7-A401-DA6D48C163D4}"/>
            </a:ext>
          </a:extLst>
        </xdr:cNvPr>
        <xdr:cNvSpPr/>
      </xdr:nvSpPr>
      <xdr:spPr>
        <a:xfrm>
          <a:off x="10067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F914AC-161B-47B5-9E48-F70D354265CB}"/>
            </a:ext>
          </a:extLst>
        </xdr:cNvPr>
        <xdr:cNvSpPr/>
      </xdr:nvSpPr>
      <xdr:spPr>
        <a:xfrm>
          <a:off x="89535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D0A219-A378-4B12-B188-914712349F8C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2CB658-CE47-4F8E-B63D-95EB11608F29}"/>
            </a:ext>
          </a:extLst>
        </xdr:cNvPr>
        <xdr:cNvSpPr/>
      </xdr:nvSpPr>
      <xdr:spPr>
        <a:xfrm>
          <a:off x="146685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1</xdr:row>
      <xdr:rowOff>0</xdr:rowOff>
    </xdr:from>
    <xdr:to>
      <xdr:col>12</xdr:col>
      <xdr:colOff>542925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4A9520-F7F8-492C-81B6-64939A27B0F0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9ECB62-C6D4-44FD-841B-BCE65EC60DE7}"/>
            </a:ext>
          </a:extLst>
        </xdr:cNvPr>
        <xdr:cNvSpPr/>
      </xdr:nvSpPr>
      <xdr:spPr>
        <a:xfrm>
          <a:off x="11382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0A9D26-54BE-4138-9D97-1AEC08C4288F}"/>
            </a:ext>
          </a:extLst>
        </xdr:cNvPr>
        <xdr:cNvSpPr/>
      </xdr:nvSpPr>
      <xdr:spPr>
        <a:xfrm>
          <a:off x="8162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CB6FD1-065C-496B-A2BA-EEADDEC4ACB3}"/>
            </a:ext>
          </a:extLst>
        </xdr:cNvPr>
        <xdr:cNvSpPr/>
      </xdr:nvSpPr>
      <xdr:spPr>
        <a:xfrm>
          <a:off x="10220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6EFFB0-CF7C-4245-812C-95E81F55D182}"/>
            </a:ext>
          </a:extLst>
        </xdr:cNvPr>
        <xdr:cNvSpPr/>
      </xdr:nvSpPr>
      <xdr:spPr>
        <a:xfrm>
          <a:off x="9210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97439F-ED9B-4D26-B734-E3665B8FE4A6}"/>
            </a:ext>
          </a:extLst>
        </xdr:cNvPr>
        <xdr:cNvSpPr/>
      </xdr:nvSpPr>
      <xdr:spPr>
        <a:xfrm>
          <a:off x="127444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F92554-D652-4A81-B76A-C9B0675EC93E}"/>
            </a:ext>
          </a:extLst>
        </xdr:cNvPr>
        <xdr:cNvSpPr/>
      </xdr:nvSpPr>
      <xdr:spPr>
        <a:xfrm>
          <a:off x="6934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6E7DF4-F41C-48DF-A3E9-C344369C737A}"/>
            </a:ext>
          </a:extLst>
        </xdr:cNvPr>
        <xdr:cNvSpPr/>
      </xdr:nvSpPr>
      <xdr:spPr>
        <a:xfrm>
          <a:off x="985837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6132B2-ED5A-4082-A4ED-5C5999267148}"/>
            </a:ext>
          </a:extLst>
        </xdr:cNvPr>
        <xdr:cNvSpPr/>
      </xdr:nvSpPr>
      <xdr:spPr>
        <a:xfrm>
          <a:off x="8896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485F7D-9194-4351-AC98-D0EDABF54A52}"/>
            </a:ext>
          </a:extLst>
        </xdr:cNvPr>
        <xdr:cNvSpPr/>
      </xdr:nvSpPr>
      <xdr:spPr>
        <a:xfrm>
          <a:off x="12306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190500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2A2C8B-6B15-4CFD-B269-C0EC7189687A}"/>
            </a:ext>
          </a:extLst>
        </xdr:cNvPr>
        <xdr:cNvSpPr/>
      </xdr:nvSpPr>
      <xdr:spPr>
        <a:xfrm>
          <a:off x="8829675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2C82B-2D8C-4C70-95F2-F846D93F9FED}"/>
            </a:ext>
          </a:extLst>
        </xdr:cNvPr>
        <xdr:cNvSpPr/>
      </xdr:nvSpPr>
      <xdr:spPr>
        <a:xfrm>
          <a:off x="12058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7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8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2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3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4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46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4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4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dimension ref="A1:B61"/>
  <sheetViews>
    <sheetView workbookViewId="0">
      <selection activeCell="B2" sqref="B2"/>
    </sheetView>
  </sheetViews>
  <sheetFormatPr defaultRowHeight="15" x14ac:dyDescent="0.25"/>
  <cols>
    <col min="2" max="2" width="92.140625" customWidth="1"/>
  </cols>
  <sheetData>
    <row r="1" spans="1:2" x14ac:dyDescent="0.25">
      <c r="A1" s="124" t="s">
        <v>490</v>
      </c>
      <c r="B1" s="124"/>
    </row>
    <row r="2" spans="1:2" x14ac:dyDescent="0.25">
      <c r="A2" s="124"/>
      <c r="B2" s="298" t="s">
        <v>628</v>
      </c>
    </row>
    <row r="3" spans="1:2" x14ac:dyDescent="0.25">
      <c r="A3" s="124"/>
      <c r="B3" s="298" t="s">
        <v>629</v>
      </c>
    </row>
    <row r="4" spans="1:2" x14ac:dyDescent="0.25">
      <c r="A4" s="124"/>
      <c r="B4" s="298" t="s">
        <v>630</v>
      </c>
    </row>
    <row r="5" spans="1:2" x14ac:dyDescent="0.25">
      <c r="A5" s="124"/>
      <c r="B5" s="298" t="s">
        <v>631</v>
      </c>
    </row>
    <row r="6" spans="1:2" x14ac:dyDescent="0.25">
      <c r="A6" s="124"/>
      <c r="B6" s="298" t="s">
        <v>632</v>
      </c>
    </row>
    <row r="7" spans="1:2" x14ac:dyDescent="0.25">
      <c r="A7" s="124"/>
      <c r="B7" s="298" t="s">
        <v>633</v>
      </c>
    </row>
    <row r="8" spans="1:2" x14ac:dyDescent="0.25">
      <c r="A8" s="124"/>
      <c r="B8" s="298" t="s">
        <v>634</v>
      </c>
    </row>
    <row r="9" spans="1:2" x14ac:dyDescent="0.25">
      <c r="A9" s="124"/>
      <c r="B9" s="298" t="s">
        <v>635</v>
      </c>
    </row>
    <row r="10" spans="1:2" x14ac:dyDescent="0.25">
      <c r="A10" s="124"/>
      <c r="B10" s="298" t="s">
        <v>636</v>
      </c>
    </row>
    <row r="11" spans="1:2" x14ac:dyDescent="0.25">
      <c r="A11" s="124"/>
      <c r="B11" s="298" t="s">
        <v>637</v>
      </c>
    </row>
    <row r="12" spans="1:2" x14ac:dyDescent="0.25">
      <c r="A12" s="124"/>
      <c r="B12" s="298" t="s">
        <v>638</v>
      </c>
    </row>
    <row r="13" spans="1:2" x14ac:dyDescent="0.25">
      <c r="A13" s="124"/>
      <c r="B13" s="298" t="s">
        <v>639</v>
      </c>
    </row>
    <row r="14" spans="1:2" x14ac:dyDescent="0.25">
      <c r="A14" s="124"/>
      <c r="B14" s="298" t="s">
        <v>640</v>
      </c>
    </row>
    <row r="15" spans="1:2" x14ac:dyDescent="0.25">
      <c r="A15" s="124"/>
      <c r="B15" s="298" t="s">
        <v>641</v>
      </c>
    </row>
    <row r="16" spans="1:2" x14ac:dyDescent="0.25">
      <c r="A16" s="124"/>
      <c r="B16" s="298" t="s">
        <v>642</v>
      </c>
    </row>
    <row r="17" spans="1:2" x14ac:dyDescent="0.25">
      <c r="A17" s="124"/>
      <c r="B17" s="298" t="s">
        <v>643</v>
      </c>
    </row>
    <row r="18" spans="1:2" x14ac:dyDescent="0.25">
      <c r="A18" s="124"/>
      <c r="B18" s="298" t="s">
        <v>644</v>
      </c>
    </row>
    <row r="19" spans="1:2" x14ac:dyDescent="0.25">
      <c r="A19" s="124"/>
      <c r="B19" s="298" t="s">
        <v>645</v>
      </c>
    </row>
    <row r="20" spans="1:2" x14ac:dyDescent="0.25">
      <c r="A20" s="124"/>
      <c r="B20" s="298" t="s">
        <v>646</v>
      </c>
    </row>
    <row r="21" spans="1:2" x14ac:dyDescent="0.25">
      <c r="A21" s="124"/>
      <c r="B21" s="298" t="s">
        <v>647</v>
      </c>
    </row>
    <row r="22" spans="1:2" x14ac:dyDescent="0.25">
      <c r="A22" s="124"/>
      <c r="B22" s="298" t="s">
        <v>648</v>
      </c>
    </row>
    <row r="23" spans="1:2" x14ac:dyDescent="0.25">
      <c r="A23" s="124"/>
      <c r="B23" s="298" t="s">
        <v>649</v>
      </c>
    </row>
    <row r="24" spans="1:2" x14ac:dyDescent="0.25">
      <c r="A24" s="124"/>
      <c r="B24" s="298" t="s">
        <v>650</v>
      </c>
    </row>
    <row r="25" spans="1:2" x14ac:dyDescent="0.25">
      <c r="A25" s="124"/>
      <c r="B25" s="298" t="s">
        <v>651</v>
      </c>
    </row>
    <row r="26" spans="1:2" x14ac:dyDescent="0.25">
      <c r="A26" s="124"/>
      <c r="B26" s="298" t="s">
        <v>652</v>
      </c>
    </row>
    <row r="27" spans="1:2" x14ac:dyDescent="0.25">
      <c r="A27" s="124"/>
      <c r="B27" s="298" t="s">
        <v>653</v>
      </c>
    </row>
    <row r="28" spans="1:2" x14ac:dyDescent="0.25">
      <c r="A28" s="124"/>
      <c r="B28" s="298" t="s">
        <v>654</v>
      </c>
    </row>
    <row r="29" spans="1:2" x14ac:dyDescent="0.25">
      <c r="A29" s="124"/>
      <c r="B29" s="298" t="s">
        <v>655</v>
      </c>
    </row>
    <row r="30" spans="1:2" x14ac:dyDescent="0.25">
      <c r="A30" s="124"/>
      <c r="B30" s="298" t="s">
        <v>656</v>
      </c>
    </row>
    <row r="31" spans="1:2" x14ac:dyDescent="0.25">
      <c r="A31" s="124"/>
      <c r="B31" s="298" t="s">
        <v>657</v>
      </c>
    </row>
    <row r="32" spans="1:2" x14ac:dyDescent="0.25">
      <c r="A32" s="124"/>
      <c r="B32" s="298" t="s">
        <v>658</v>
      </c>
    </row>
    <row r="33" spans="1:2" x14ac:dyDescent="0.25">
      <c r="A33" s="124"/>
      <c r="B33" s="298" t="s">
        <v>659</v>
      </c>
    </row>
    <row r="34" spans="1:2" x14ac:dyDescent="0.25">
      <c r="A34" s="124"/>
      <c r="B34" s="298" t="s">
        <v>660</v>
      </c>
    </row>
    <row r="35" spans="1:2" x14ac:dyDescent="0.25">
      <c r="A35" s="124"/>
      <c r="B35" s="298" t="s">
        <v>661</v>
      </c>
    </row>
    <row r="36" spans="1:2" x14ac:dyDescent="0.25">
      <c r="A36" s="124"/>
      <c r="B36" s="298" t="s">
        <v>662</v>
      </c>
    </row>
    <row r="37" spans="1:2" x14ac:dyDescent="0.25">
      <c r="A37" s="124"/>
      <c r="B37" s="298" t="s">
        <v>663</v>
      </c>
    </row>
    <row r="38" spans="1:2" x14ac:dyDescent="0.25">
      <c r="A38" s="124"/>
      <c r="B38" s="298" t="s">
        <v>664</v>
      </c>
    </row>
    <row r="39" spans="1:2" x14ac:dyDescent="0.25">
      <c r="A39" s="124"/>
      <c r="B39" s="298" t="s">
        <v>704</v>
      </c>
    </row>
    <row r="40" spans="1:2" x14ac:dyDescent="0.25">
      <c r="A40" s="124"/>
      <c r="B40" s="298" t="s">
        <v>665</v>
      </c>
    </row>
    <row r="41" spans="1:2" x14ac:dyDescent="0.25">
      <c r="A41" s="124"/>
      <c r="B41" s="298" t="s">
        <v>666</v>
      </c>
    </row>
    <row r="42" spans="1:2" x14ac:dyDescent="0.25">
      <c r="A42" s="124"/>
      <c r="B42" s="298" t="s">
        <v>667</v>
      </c>
    </row>
    <row r="43" spans="1:2" x14ac:dyDescent="0.25">
      <c r="A43" s="124"/>
      <c r="B43" s="298" t="s">
        <v>668</v>
      </c>
    </row>
    <row r="44" spans="1:2" x14ac:dyDescent="0.25">
      <c r="A44" s="124"/>
      <c r="B44" s="298" t="s">
        <v>669</v>
      </c>
    </row>
    <row r="45" spans="1:2" x14ac:dyDescent="0.25">
      <c r="A45" s="124"/>
      <c r="B45" s="298" t="s">
        <v>670</v>
      </c>
    </row>
    <row r="46" spans="1:2" x14ac:dyDescent="0.25">
      <c r="A46" s="124"/>
      <c r="B46" s="298" t="s">
        <v>671</v>
      </c>
    </row>
    <row r="47" spans="1:2" x14ac:dyDescent="0.25">
      <c r="A47" s="124"/>
      <c r="B47" s="298" t="s">
        <v>672</v>
      </c>
    </row>
    <row r="48" spans="1:2" x14ac:dyDescent="0.25">
      <c r="A48" s="124"/>
      <c r="B48" s="298" t="s">
        <v>673</v>
      </c>
    </row>
    <row r="49" spans="1:2" x14ac:dyDescent="0.25">
      <c r="A49" s="124"/>
      <c r="B49" s="298" t="s">
        <v>674</v>
      </c>
    </row>
    <row r="50" spans="1:2" x14ac:dyDescent="0.25">
      <c r="A50" s="124"/>
      <c r="B50" s="298" t="s">
        <v>675</v>
      </c>
    </row>
    <row r="51" spans="1:2" x14ac:dyDescent="0.25">
      <c r="A51" s="124"/>
      <c r="B51" s="298" t="s">
        <v>676</v>
      </c>
    </row>
    <row r="52" spans="1:2" x14ac:dyDescent="0.25">
      <c r="A52" s="124"/>
      <c r="B52" s="298" t="s">
        <v>677</v>
      </c>
    </row>
    <row r="53" spans="1:2" x14ac:dyDescent="0.25">
      <c r="A53" s="124"/>
      <c r="B53" s="298" t="s">
        <v>678</v>
      </c>
    </row>
    <row r="54" spans="1:2" x14ac:dyDescent="0.25">
      <c r="A54" s="124"/>
      <c r="B54" s="298" t="s">
        <v>679</v>
      </c>
    </row>
    <row r="55" spans="1:2" x14ac:dyDescent="0.25">
      <c r="A55" s="124"/>
      <c r="B55" s="299" t="s">
        <v>680</v>
      </c>
    </row>
    <row r="56" spans="1:2" x14ac:dyDescent="0.25">
      <c r="A56" s="124"/>
      <c r="B56" s="299" t="s">
        <v>681</v>
      </c>
    </row>
    <row r="57" spans="1:2" x14ac:dyDescent="0.25">
      <c r="A57" s="124"/>
      <c r="B57" s="299" t="s">
        <v>682</v>
      </c>
    </row>
    <row r="58" spans="1:2" x14ac:dyDescent="0.25">
      <c r="A58" s="124"/>
      <c r="B58" s="299" t="s">
        <v>683</v>
      </c>
    </row>
    <row r="59" spans="1:2" x14ac:dyDescent="0.25">
      <c r="A59" s="124"/>
      <c r="B59" s="299" t="s">
        <v>684</v>
      </c>
    </row>
    <row r="60" spans="1:2" x14ac:dyDescent="0.25">
      <c r="A60" s="124"/>
      <c r="B60" s="299" t="s">
        <v>685</v>
      </c>
    </row>
    <row r="61" spans="1:2" ht="30" x14ac:dyDescent="0.25">
      <c r="A61" s="124"/>
      <c r="B61" s="300" t="s">
        <v>686</v>
      </c>
    </row>
  </sheetData>
  <hyperlinks>
    <hyperlink ref="B2" location="'Tabela 1'!A1" display="Tabela 1: Org. dijelovi,  mreža bankomata i POS uređaja banaka koje posluju u FBiH" xr:uid="{BBF4B344-B4F7-48E3-99D3-124ED0A472B9}"/>
    <hyperlink ref="B3" location="'Tabela 2'!A1" display="Tabela 2: Struktura vlasništva prema ukupnom kapitalu" xr:uid="{55EBF0B7-1132-4CBD-AD18-5BA9D0F98BBA}"/>
    <hyperlink ref="B4" location="'Tabela 3'!A1" display="Tabela 3: Struktura vlasništva prema učešću državnog, privatnog i stranog kapitala" xr:uid="{CEC96BE0-EB46-4FE5-AB41-539F6AEA45B8}"/>
    <hyperlink ref="B5" location="'Tabela 4'!A1" display="Tabela 4: Tržišni udjeli banaka prema vrsti vlasništva (većinskom kapitalu)" xr:uid="{DC727F1F-1EC6-4BC4-854B-BE1009148C7C}"/>
    <hyperlink ref="B6" location="'Tabela 5'!A1" display="Tabela 5: Kvalifikaciona struktura zaposlenih  u bankama FBiH" xr:uid="{CC7F0778-E0C8-4CD5-B5D2-5E934B8A8E20}"/>
    <hyperlink ref="B7" location="'Tabela 6'!A1" display="Tabela 6: Ukupna aktiva po zaposlenom" xr:uid="{0A1E21C9-63EB-4738-B078-81BDA0E25303}"/>
    <hyperlink ref="B8" location="'Tabela 7'!A1" display="Tabela 7: Bilans stanja banaka" xr:uid="{6CAAAF43-0F86-4A4D-964B-F0DBD212147F}"/>
    <hyperlink ref="B9" location="'Tabela 8'!A1" display="Tabela 8: Aktiva banaka prema vlasničkoj strukturi" xr:uid="{96268232-1161-4947-A650-795135112A3B}"/>
    <hyperlink ref="B10" location="'Tabela 9'!A1" display="Tabela 9: Učešće grupa banaka u ukupnoj aktivi " xr:uid="{28D9D0A7-32A7-4FA6-8C13-6BF21CDE17D5}"/>
    <hyperlink ref="B11" location="'Tabla 10'!A1" display="Tabela 10: Novčana sredstva banaka" xr:uid="{4767A1D6-598B-45A4-B458-1AEAB3F46982}"/>
    <hyperlink ref="B12" location="'Tabela 11'!A1" display="Tabela 11: Vrijednosni papiri prema vrsti instrumenta" xr:uid="{537402B1-0D21-46BB-B56F-5EF9F55624B7}"/>
    <hyperlink ref="B13" location="'Tabela 12'!A1" display="Tabela 12: Vrijednosni papiri entitetskih vlada BiH" xr:uid="{43FA025B-AE02-4E05-8B0A-D65ACCFCB856}"/>
    <hyperlink ref="B14" location="'Tabela 13'!A1" display="Tabela 13: Sektorska struktura depozita" xr:uid="{DA6EB249-57F0-443B-8C7F-CB33117E9C41}"/>
    <hyperlink ref="B15" location="'Tabela 14'!A1" display="Tabela 14: Štednja stanovništva  " xr:uid="{0D4B47A5-41E0-4BAC-A9B2-B0028CDC3FAA}"/>
    <hyperlink ref="B16" location="'Tabela 15'!A1" display="Tabela 15: Ročna struktura štednih depozita stanovništva" xr:uid="{EAC9F0A0-28D5-4442-BD0D-D9A44C3FD7AE}"/>
    <hyperlink ref="B17" location="'Tabela 16'!A1" display="Tabela 16: Krediti, štednja i depoziti stanovništva" xr:uid="{54D7593C-7ADA-4655-96B8-28EEB6D7FB25}"/>
    <hyperlink ref="B18" location="'Tabela 17'!A1" display="Tabela 17: Izvještaj o stanju regulatornog kapitala " xr:uid="{9FF74056-37EF-416E-8E1F-BF6B30FCEBA1}"/>
    <hyperlink ref="B19" location="'Tabela 18'!A1" display="Tabela 18: Struktura izloženosti riziku" xr:uid="{F8F9E289-4D4B-43D9-9E6E-C6797FDD28DC}"/>
    <hyperlink ref="B20" location="'Tabela 19'!A1" display="Tabela 19: Pokazatelji adekvatnosti kapitala" xr:uid="{050032BA-14CD-441D-B5CE-C89ADA6F8F20}"/>
    <hyperlink ref="B21" location="'Tabela 20'!A1" display="Tabela 20: Stopa finansijske poluge" xr:uid="{F23A8244-A6C7-47DC-8B4D-ED52CF57D830}"/>
    <hyperlink ref="B22" location="'Tabela 21'!A1" display="Tabela 21: Finansijska imovina, vanbilansne stavke i ECL " xr:uid="{DD12517F-16D8-49E7-9ACA-A42373157331}"/>
    <hyperlink ref="B23" location="'Tabela 22'!A1" display="Tabela 22: Izloženosti prema nivoima kreditnog rizika" xr:uid="{EF0240FF-9B38-4C49-90FF-A0C18AC3D04C}"/>
    <hyperlink ref="B24" location="'Tabela 23'!A1" display="Tabela 23: Sektorska struktura kredita" xr:uid="{A4792F5C-CFD9-4DDF-B3A3-7EF1A955BEF9}"/>
    <hyperlink ref="B25" location="'Tabela 24'!A1" display="Tabela 24: Ročna struktura kredita" xr:uid="{31AFE0D1-4BAE-40C8-BDA2-0608F52A56E1}"/>
    <hyperlink ref="B26" location="'Tabela 25'!A1" display="Tabela 25: Krediti prema nivoima kreditnog rizika" xr:uid="{8C9EF8BA-E66B-4470-B544-3038946F1B2F}"/>
    <hyperlink ref="B28" location="'Tabela 27'!A1" display="Tabela 27: Ostvareni finansijski rezultat banaka" xr:uid="{AB5E31A0-7B5F-4800-B678-8804EE82D5BB}"/>
    <hyperlink ref="B29" location="'Tabela 28'!A1" display="Tabela 28: Struktura ukupnih prihoda banaka" xr:uid="{42938E32-610A-44D5-9ED4-EF8340921542}"/>
    <hyperlink ref="B30" location="'Tabela 29'!A1" display="Tabela 29: Struktura ukupnih rashoda banaka" xr:uid="{D94DD3D9-A4EF-4A17-8DEF-E723A788C48A}"/>
    <hyperlink ref="B31" location="'Tabela 30'!A1" display="Tabela 30: Pokazatelji profitabilnosti, produktivnosti i efikasnosti" xr:uid="{14A1B57B-12B5-4692-8D77-BE53B08B91FA}"/>
    <hyperlink ref="B32" location="'Tabela 31'!A1" display="Tabela 31: LCR" xr:uid="{F47C4671-3005-4940-9914-3FA5D16F7A8D}"/>
    <hyperlink ref="B38" location="'Tabela 37'!A1" display="Tabela 37: Ročna struktura depozita po preostalom dospijeću" xr:uid="{F2358CB4-54E3-44B9-9BA0-F5820CA8BE28}"/>
    <hyperlink ref="B40" location="'Tabela 39'!A1" display="Tabela 39: Pokazatelji likvidnosti" xr:uid="{C754894E-FD8E-4010-872E-D7B0CE5E4D9F}"/>
    <hyperlink ref="B41" location="'Tabela 40'!A1" display="Tabela 40: Devizna pozicija (EUR i ukupno)" xr:uid="{CD2A7205-DE75-4088-82EF-26A4A9A02777}"/>
    <hyperlink ref="B43" location="'Tabela 42'!A1" display="Tabela 42: Kvalifikaciona struktura zaposlenih u MKO u FBiH" xr:uid="{16AC1F4A-F630-404D-9F4B-52F73BD3824F}"/>
    <hyperlink ref="B44" location="'Tabela 43'!A1" display="Tabela 43: Bilans stanja mikrokreditnog sektora   " xr:uid="{C927635E-AE3F-4286-A427-FC1002A3518A}"/>
    <hyperlink ref="B46" location="'Tabela 45'!A1" display="Tabela 45: Ročna struktura uzetih kredita " xr:uid="{713AC26E-B8E5-4676-96C6-9765B6186E2A}"/>
    <hyperlink ref="B45" location="'Tabela 44'!A1" display="Tabela 44: Struktura kapitala mikrokreditnog sektora  " xr:uid="{EF544E2E-0057-40C6-BEDD-DF21B8C21FE4}"/>
    <hyperlink ref="B47" location="'Tabela 46'!A1" display="Tabela 46: Neto mikrokrediti  " xr:uid="{51CF4066-6A4B-4E33-A695-00F0663B1373}"/>
    <hyperlink ref="B48" location="'Tabela 47'!A1" display="Tabela 47: Sektorska i ročna struktura mikrokredita" xr:uid="{FC12C73B-98B6-4B36-AB68-7F28E1B95B04}"/>
    <hyperlink ref="B49" location="'Tabela 48'!A1" display="Tabela 48: RKG " xr:uid="{05FBB105-4592-4366-BB39-7FE36E2CC8B0}"/>
    <hyperlink ref="B51" location="'Tabela 50'!A1" display="Tabela 50: Struktura ukupnih prihoda MKO" xr:uid="{2A15DC91-6B63-4C9E-B6E9-9F4BE1B78B6A}"/>
    <hyperlink ref="B53" location="'Tabela 52'!A1" display="Tabela 52: Kvalifikaciona struktura zaposlenih u lizing društvima FBiH" xr:uid="{976E6B71-0676-4DF8-99E4-B60FB862C6B4}"/>
    <hyperlink ref="B61" location="'Tabela 60'!A1" display="Tabela 60: Nominalni iznos otkupljenih novčanih potraživanja i isplaćenih kupčevih obaveza prema dobavljačima u FBiH, prema vrsti faktoringa i domicilnosti" xr:uid="{61D4AFA4-D650-4E02-940C-5D6A800A1C37}"/>
    <hyperlink ref="B60" location="'Tabela 59'!A1" display="Tabela 59: Struktura broja zaključenih ugovora i iznosa finansiranja lizing sistema" xr:uid="{B4D0F7AD-2F35-4717-903C-1B24709B2DCF}"/>
    <hyperlink ref="B59" location="'Tabela 58'!A1" display="Tabela 58: Struktura ukupnih rashoda lizing društava" xr:uid="{10E21CB9-4515-41DD-9542-37CF8C3C1FC1}"/>
    <hyperlink ref="B58" location="'Tabela 57'!A1" display="Tabela 57: Struktura ukupnih prihoda lizing društava" xr:uid="{100968BF-EFCA-40C5-AEAF-F52064D71B52}"/>
    <hyperlink ref="B56" location="'Tabela 55'!A1" display="Tabela 55: Pregled rezervi za finansijski lizing" xr:uid="{7E1B06DA-361F-4AF9-8BDD-D93D370BB69D}"/>
    <hyperlink ref="B52" location="'Tabela 51'!A1" display="Tabela 51: Struktura ukupnih rashoda MKO" xr:uid="{44EB777C-6FA4-4B92-850B-854ABD5E6847}"/>
    <hyperlink ref="B42" location="'Tabela 41'!A1" display="Tabela 41: Ukupna ponderisana pozicija bankarske knjige" xr:uid="{065892B1-C25D-459F-9A5E-30543D464209}"/>
    <hyperlink ref="B27" location="'Tabela 26 '!A1" display="Tabela 26: Pokazatelji kreditnog rizika" xr:uid="{52D72661-884E-4005-8301-8D0972251B6F}"/>
    <hyperlink ref="B33" location="'Tabela 32'!A1" display="Tabela 32: Zaštitni sloj likvidnosti" xr:uid="{54F6FDF3-405F-436E-974E-36C44018D3EF}"/>
    <hyperlink ref="B34" location="'Tabela 33'!A1" display="Tabela 33: Neto likvidnosni odlivi" xr:uid="{694F2008-6C48-4928-BDA5-FA27D95EB03D}"/>
    <hyperlink ref="B50" location="'Tabela 49'!A1" display="Tabela 49: Ostvareni finansijski rezultat MKO" xr:uid="{2AA1617E-816A-4DB2-BA7D-4162E8730F1B}"/>
    <hyperlink ref="B55" location="'Tabela 54'!A1" display="Tabela 54: Struktura potraživanja po finansijskom lizingu " xr:uid="{8352A693-711F-4E49-980C-1850E4EDE506}"/>
    <hyperlink ref="B57" location="'Tabela 56'!A1" display="Tabela 56: Ostvareni finansijski rezultat lizing društava" xr:uid="{71CD3BC5-0FA7-4A2D-B4D4-44AA21A08296}"/>
    <hyperlink ref="B39" location="'Tabela 38'!A1" display="Tabela 38: Ročna usklađenost finansijske aktive i obaveza do 180 dana" xr:uid="{2298CB5D-5E8F-43CC-B596-E4BD8E7362D5}"/>
    <hyperlink ref="B54" location="'Tabela 53'!A1" display="Tabela 53: Bilans stanja lizing sektora" xr:uid="{10026DCE-64D1-4898-B6D8-9086B624D2D8}"/>
    <hyperlink ref="B35" location="'Tabela 34'!A1" display="Tabela 34: NSFR" xr:uid="{AD7A7CE0-5E0E-43D3-B49B-773A701AEEE8}"/>
    <hyperlink ref="B36" location="'Tabela 35'!A1" display="Tabela 35: Struktura ASF" xr:uid="{028C6959-1782-4CAB-B6C3-4C8F2C35F20C}"/>
    <hyperlink ref="B37" location="'Tabela 36'!A1" display="Tabela 36: Struktura RSF" xr:uid="{0090A7ED-A4C4-4B2D-8E71-F2F63E36DE6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dimension ref="B2:L13"/>
  <sheetViews>
    <sheetView workbookViewId="0">
      <selection activeCell="M23" sqref="M23"/>
    </sheetView>
  </sheetViews>
  <sheetFormatPr defaultRowHeight="15" x14ac:dyDescent="0.2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2.140625" customWidth="1"/>
    <col min="9" max="9" width="13.140625" customWidth="1"/>
    <col min="10" max="10" width="15.140625" customWidth="1"/>
    <col min="11" max="11" width="12.42578125" customWidth="1"/>
    <col min="12" max="12" width="13" customWidth="1"/>
  </cols>
  <sheetData>
    <row r="2" spans="2:12" x14ac:dyDescent="0.25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2:12" ht="16.5" thickBot="1" x14ac:dyDescent="0.3">
      <c r="B3" s="88"/>
      <c r="C3" s="89" t="s">
        <v>50</v>
      </c>
      <c r="D3" s="90"/>
      <c r="E3" s="90"/>
      <c r="F3" s="90"/>
      <c r="G3" s="90"/>
      <c r="H3" s="90"/>
      <c r="I3" s="90"/>
      <c r="J3" s="90"/>
      <c r="K3" s="90"/>
      <c r="L3" s="91" t="s">
        <v>327</v>
      </c>
    </row>
    <row r="4" spans="2:12" ht="24.95" customHeight="1" thickTop="1" x14ac:dyDescent="0.25">
      <c r="B4" s="331" t="s">
        <v>636</v>
      </c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2:12" ht="15.75" x14ac:dyDescent="0.25">
      <c r="B5" s="327" t="s">
        <v>127</v>
      </c>
      <c r="C5" s="329" t="s">
        <v>49</v>
      </c>
      <c r="D5" s="329" t="s">
        <v>574</v>
      </c>
      <c r="E5" s="329"/>
      <c r="F5" s="329"/>
      <c r="G5" s="329" t="s">
        <v>580</v>
      </c>
      <c r="H5" s="329"/>
      <c r="I5" s="329"/>
      <c r="J5" s="329" t="s">
        <v>708</v>
      </c>
      <c r="K5" s="329"/>
      <c r="L5" s="329"/>
    </row>
    <row r="6" spans="2:12" ht="15.75" x14ac:dyDescent="0.25">
      <c r="B6" s="327"/>
      <c r="C6" s="329"/>
      <c r="D6" s="97" t="s">
        <v>2</v>
      </c>
      <c r="E6" s="97" t="s">
        <v>26</v>
      </c>
      <c r="F6" s="97" t="s">
        <v>46</v>
      </c>
      <c r="G6" s="97" t="s">
        <v>2</v>
      </c>
      <c r="H6" s="97" t="s">
        <v>26</v>
      </c>
      <c r="I6" s="97" t="s">
        <v>46</v>
      </c>
      <c r="J6" s="97" t="s">
        <v>2</v>
      </c>
      <c r="K6" s="97" t="s">
        <v>26</v>
      </c>
      <c r="L6" s="97" t="s">
        <v>46</v>
      </c>
    </row>
    <row r="7" spans="2:12" x14ac:dyDescent="0.25">
      <c r="B7" s="11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</row>
    <row r="8" spans="2:12" ht="15.75" x14ac:dyDescent="0.25">
      <c r="B8" s="100" t="s">
        <v>311</v>
      </c>
      <c r="C8" s="101" t="s">
        <v>693</v>
      </c>
      <c r="D8" s="102">
        <v>11216540</v>
      </c>
      <c r="E8" s="103">
        <f>D8/D$12*100</f>
        <v>43.322444406859276</v>
      </c>
      <c r="F8" s="114">
        <v>2</v>
      </c>
      <c r="G8" s="102">
        <v>11614886</v>
      </c>
      <c r="H8" s="103">
        <f>G8/G$12*100</f>
        <v>42.702912426037116</v>
      </c>
      <c r="I8" s="114">
        <v>2</v>
      </c>
      <c r="J8" s="119">
        <v>12415310</v>
      </c>
      <c r="K8" s="103">
        <f>J8/J$12*100</f>
        <v>43.410035184502206</v>
      </c>
      <c r="L8" s="114">
        <v>2</v>
      </c>
    </row>
    <row r="9" spans="2:12" ht="15.75" x14ac:dyDescent="0.25">
      <c r="B9" s="100" t="s">
        <v>312</v>
      </c>
      <c r="C9" s="101" t="s">
        <v>694</v>
      </c>
      <c r="D9" s="102">
        <v>2496815</v>
      </c>
      <c r="E9" s="103">
        <f>D9/D$12*100</f>
        <v>9.643627092821168</v>
      </c>
      <c r="F9" s="114">
        <v>1</v>
      </c>
      <c r="G9" s="102">
        <v>7499085</v>
      </c>
      <c r="H9" s="103">
        <f>G9/G$12*100</f>
        <v>27.570892218004424</v>
      </c>
      <c r="I9" s="114">
        <v>3</v>
      </c>
      <c r="J9" s="102">
        <v>7623847</v>
      </c>
      <c r="K9" s="103">
        <f>J9/J$12*100</f>
        <v>26.656721943411931</v>
      </c>
      <c r="L9" s="114">
        <v>3</v>
      </c>
    </row>
    <row r="10" spans="2:12" ht="15.75" x14ac:dyDescent="0.25">
      <c r="B10" s="100" t="s">
        <v>313</v>
      </c>
      <c r="C10" s="101" t="s">
        <v>691</v>
      </c>
      <c r="D10" s="102">
        <v>10748335</v>
      </c>
      <c r="E10" s="103">
        <f>D10/D$12*100</f>
        <v>41.514062759442737</v>
      </c>
      <c r="F10" s="114">
        <v>8</v>
      </c>
      <c r="G10" s="102">
        <v>6406910</v>
      </c>
      <c r="H10" s="103">
        <f>G10/G$12*100</f>
        <v>23.555437104720738</v>
      </c>
      <c r="I10" s="114">
        <v>5</v>
      </c>
      <c r="J10" s="102">
        <v>6896982</v>
      </c>
      <c r="K10" s="103">
        <f>J10/J$12*100</f>
        <v>24.115244104809172</v>
      </c>
      <c r="L10" s="114">
        <v>5</v>
      </c>
    </row>
    <row r="11" spans="2:12" ht="15.75" x14ac:dyDescent="0.25">
      <c r="B11" s="100" t="s">
        <v>314</v>
      </c>
      <c r="C11" s="101" t="s">
        <v>692</v>
      </c>
      <c r="D11" s="102">
        <v>1429139</v>
      </c>
      <c r="E11" s="103">
        <f>D11/D$12*100</f>
        <v>5.5198657408768179</v>
      </c>
      <c r="F11" s="114">
        <v>3</v>
      </c>
      <c r="G11" s="102">
        <v>1678402</v>
      </c>
      <c r="H11" s="103">
        <f>G11/G$12*100</f>
        <v>6.1707582512377259</v>
      </c>
      <c r="I11" s="114">
        <v>3</v>
      </c>
      <c r="J11" s="102">
        <v>1663953</v>
      </c>
      <c r="K11" s="103">
        <f>J11/J$12*100</f>
        <v>5.8179987672766931</v>
      </c>
      <c r="L11" s="114">
        <v>3</v>
      </c>
    </row>
    <row r="12" spans="2:12" ht="20.100000000000001" customHeight="1" x14ac:dyDescent="0.25">
      <c r="B12" s="329" t="s">
        <v>5</v>
      </c>
      <c r="C12" s="329"/>
      <c r="D12" s="105">
        <f t="shared" ref="D12:L12" si="0">SUM(D8:D11)</f>
        <v>25890829</v>
      </c>
      <c r="E12" s="106">
        <f t="shared" si="0"/>
        <v>100.00000000000001</v>
      </c>
      <c r="F12" s="97">
        <f t="shared" si="0"/>
        <v>14</v>
      </c>
      <c r="G12" s="105">
        <f t="shared" si="0"/>
        <v>27199283</v>
      </c>
      <c r="H12" s="106">
        <f t="shared" si="0"/>
        <v>100.00000000000001</v>
      </c>
      <c r="I12" s="97">
        <f t="shared" si="0"/>
        <v>13</v>
      </c>
      <c r="J12" s="105">
        <f t="shared" si="0"/>
        <v>28600092</v>
      </c>
      <c r="K12" s="106">
        <f t="shared" si="0"/>
        <v>100</v>
      </c>
      <c r="L12" s="97">
        <f t="shared" si="0"/>
        <v>13</v>
      </c>
    </row>
    <row r="13" spans="2:12" ht="15.75" x14ac:dyDescent="0.25">
      <c r="C13" s="4"/>
      <c r="D13" s="4"/>
      <c r="E13" s="4"/>
      <c r="F13" s="4"/>
      <c r="G13" s="4"/>
      <c r="H13" s="4"/>
      <c r="I13" s="4"/>
      <c r="J13" s="4"/>
      <c r="K13" s="4"/>
      <c r="L13" s="4"/>
    </row>
  </sheetData>
  <mergeCells count="7">
    <mergeCell ref="B4:L4"/>
    <mergeCell ref="B5:B6"/>
    <mergeCell ref="B12:C12"/>
    <mergeCell ref="C5:C6"/>
    <mergeCell ref="D5:F5"/>
    <mergeCell ref="G5:I5"/>
    <mergeCell ref="J5:L5"/>
  </mergeCells>
  <pageMargins left="0.7" right="0.7" top="0.75" bottom="0.75" header="0.3" footer="0.3"/>
  <pageSetup orientation="portrait" r:id="rId1"/>
  <ignoredErrors>
    <ignoredError sqref="D12 F12:G12 I12:J12 L12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dimension ref="B2:M15"/>
  <sheetViews>
    <sheetView workbookViewId="0">
      <selection activeCell="F16" sqref="F16"/>
    </sheetView>
  </sheetViews>
  <sheetFormatPr defaultRowHeight="15" x14ac:dyDescent="0.25"/>
  <cols>
    <col min="3" max="3" width="31.42578125" customWidth="1"/>
    <col min="4" max="4" width="17" customWidth="1"/>
    <col min="5" max="5" width="13.140625" customWidth="1"/>
    <col min="6" max="6" width="18.85546875" customWidth="1"/>
    <col min="7" max="7" width="12.140625" customWidth="1"/>
    <col min="8" max="8" width="16.140625" customWidth="1"/>
    <col min="9" max="9" width="13" customWidth="1"/>
    <col min="10" max="10" width="12.140625" customWidth="1"/>
    <col min="11" max="11" width="14.140625" customWidth="1"/>
  </cols>
  <sheetData>
    <row r="2" spans="2:13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3" ht="16.5" thickBot="1" x14ac:dyDescent="0.3">
      <c r="B3" s="88"/>
      <c r="C3" s="95" t="s">
        <v>55</v>
      </c>
      <c r="D3" s="90"/>
      <c r="E3" s="90"/>
      <c r="F3" s="90"/>
      <c r="G3" s="90"/>
      <c r="H3" s="90"/>
      <c r="I3" s="90"/>
      <c r="J3" s="90"/>
      <c r="K3" s="91" t="s">
        <v>328</v>
      </c>
    </row>
    <row r="4" spans="2:13" ht="24.95" customHeight="1" thickTop="1" x14ac:dyDescent="0.25">
      <c r="B4" s="331" t="s">
        <v>637</v>
      </c>
      <c r="C4" s="331"/>
      <c r="D4" s="331"/>
      <c r="E4" s="331"/>
      <c r="F4" s="331"/>
      <c r="G4" s="331"/>
      <c r="H4" s="331"/>
      <c r="I4" s="331"/>
      <c r="J4" s="331"/>
      <c r="K4" s="331"/>
    </row>
    <row r="5" spans="2:13" ht="15.75" x14ac:dyDescent="0.25">
      <c r="B5" s="327" t="s">
        <v>127</v>
      </c>
      <c r="C5" s="329" t="s">
        <v>28</v>
      </c>
      <c r="D5" s="329" t="s">
        <v>574</v>
      </c>
      <c r="E5" s="329"/>
      <c r="F5" s="338" t="s">
        <v>580</v>
      </c>
      <c r="G5" s="338"/>
      <c r="H5" s="329" t="s">
        <v>708</v>
      </c>
      <c r="I5" s="329"/>
      <c r="J5" s="329" t="s">
        <v>1</v>
      </c>
      <c r="K5" s="329"/>
    </row>
    <row r="6" spans="2:13" ht="15.75" x14ac:dyDescent="0.25">
      <c r="B6" s="327"/>
      <c r="C6" s="329"/>
      <c r="D6" s="97" t="s">
        <v>2</v>
      </c>
      <c r="E6" s="97" t="s">
        <v>26</v>
      </c>
      <c r="F6" s="97" t="s">
        <v>2</v>
      </c>
      <c r="G6" s="97" t="s">
        <v>26</v>
      </c>
      <c r="H6" s="97" t="s">
        <v>2</v>
      </c>
      <c r="I6" s="97" t="s">
        <v>26</v>
      </c>
      <c r="J6" s="97" t="s">
        <v>410</v>
      </c>
      <c r="K6" s="97" t="s">
        <v>411</v>
      </c>
    </row>
    <row r="7" spans="2:13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3" ht="18" customHeight="1" x14ac:dyDescent="0.25">
      <c r="B8" s="111" t="s">
        <v>311</v>
      </c>
      <c r="C8" s="101" t="s">
        <v>51</v>
      </c>
      <c r="D8" s="102">
        <v>1526329</v>
      </c>
      <c r="E8" s="103">
        <f>D8/D$13*100</f>
        <v>19.104810858706315</v>
      </c>
      <c r="F8" s="102">
        <v>1543794</v>
      </c>
      <c r="G8" s="103">
        <f>F8/F$13*100</f>
        <v>18.733904470064346</v>
      </c>
      <c r="H8" s="119">
        <v>1369770</v>
      </c>
      <c r="I8" s="113">
        <f>H8/H$13*100</f>
        <v>15.285555904590955</v>
      </c>
      <c r="J8" s="104">
        <f>F8/D8*100</f>
        <v>101.14424871701972</v>
      </c>
      <c r="K8" s="104">
        <f>H8/F8*100</f>
        <v>88.727511572139804</v>
      </c>
      <c r="M8" s="15"/>
    </row>
    <row r="9" spans="2:13" ht="18" customHeight="1" x14ac:dyDescent="0.25">
      <c r="B9" s="111" t="s">
        <v>312</v>
      </c>
      <c r="C9" s="101" t="s">
        <v>52</v>
      </c>
      <c r="D9" s="102">
        <v>5270323</v>
      </c>
      <c r="E9" s="103">
        <f t="shared" ref="E9:E12" si="0">D9/D$13*100</f>
        <v>65.967772399849338</v>
      </c>
      <c r="F9" s="102">
        <v>5365342</v>
      </c>
      <c r="G9" s="103">
        <f t="shared" ref="G9:G12" si="1">F9/F$13*100</f>
        <v>65.10830102800243</v>
      </c>
      <c r="H9" s="119">
        <v>5129616</v>
      </c>
      <c r="I9" s="113">
        <f>H9/H$13*100</f>
        <v>57.24248022447874</v>
      </c>
      <c r="J9" s="104">
        <f t="shared" ref="J9:J12" si="2">F9/D9*100</f>
        <v>101.80290657707316</v>
      </c>
      <c r="K9" s="104">
        <f t="shared" ref="K9:K13" si="3">H9/F9*100</f>
        <v>95.606505605793629</v>
      </c>
      <c r="M9" s="15"/>
    </row>
    <row r="10" spans="2:13" ht="20.45" customHeight="1" x14ac:dyDescent="0.25">
      <c r="B10" s="111" t="s">
        <v>313</v>
      </c>
      <c r="C10" s="101" t="s">
        <v>293</v>
      </c>
      <c r="D10" s="102">
        <v>10345</v>
      </c>
      <c r="E10" s="103">
        <f t="shared" si="0"/>
        <v>0.12948667576473805</v>
      </c>
      <c r="F10" s="102">
        <v>7662</v>
      </c>
      <c r="G10" s="103">
        <f t="shared" si="1"/>
        <v>9.2978192718479943E-2</v>
      </c>
      <c r="H10" s="119">
        <v>9544</v>
      </c>
      <c r="I10" s="113">
        <f>H10/H$13*100</f>
        <v>0.10650353384394175</v>
      </c>
      <c r="J10" s="104">
        <f t="shared" si="2"/>
        <v>74.064765587240217</v>
      </c>
      <c r="K10" s="104">
        <f t="shared" si="3"/>
        <v>124.56277734273036</v>
      </c>
      <c r="M10" s="15"/>
    </row>
    <row r="11" spans="2:13" ht="21" customHeight="1" x14ac:dyDescent="0.25">
      <c r="B11" s="111" t="s">
        <v>314</v>
      </c>
      <c r="C11" s="101" t="s">
        <v>292</v>
      </c>
      <c r="D11" s="102">
        <v>1182240</v>
      </c>
      <c r="E11" s="103">
        <f t="shared" si="0"/>
        <v>14.797905032006179</v>
      </c>
      <c r="F11" s="102">
        <v>1323842</v>
      </c>
      <c r="G11" s="103">
        <f t="shared" si="1"/>
        <v>16.064792039261018</v>
      </c>
      <c r="H11" s="119">
        <v>2452272</v>
      </c>
      <c r="I11" s="113">
        <f>H11/H$13*100</f>
        <v>27.365426859445801</v>
      </c>
      <c r="J11" s="104">
        <f t="shared" si="2"/>
        <v>111.97743267018541</v>
      </c>
      <c r="K11" s="104">
        <f t="shared" si="3"/>
        <v>185.23902399228911</v>
      </c>
      <c r="M11" s="15"/>
    </row>
    <row r="12" spans="2:13" ht="21" customHeight="1" x14ac:dyDescent="0.25">
      <c r="B12" s="111" t="s">
        <v>315</v>
      </c>
      <c r="C12" s="101" t="s">
        <v>53</v>
      </c>
      <c r="D12" s="102">
        <v>2</v>
      </c>
      <c r="E12" s="103">
        <f t="shared" si="0"/>
        <v>2.503367341995902E-5</v>
      </c>
      <c r="F12" s="102">
        <v>2</v>
      </c>
      <c r="G12" s="103">
        <f t="shared" si="1"/>
        <v>2.4269953724479234E-5</v>
      </c>
      <c r="H12" s="119">
        <v>3</v>
      </c>
      <c r="I12" s="113">
        <f>H12/H$13*100</f>
        <v>3.3477640562848415E-5</v>
      </c>
      <c r="J12" s="104">
        <f t="shared" si="2"/>
        <v>100</v>
      </c>
      <c r="K12" s="104">
        <f t="shared" si="3"/>
        <v>150</v>
      </c>
      <c r="M12" s="15"/>
    </row>
    <row r="13" spans="2:13" ht="19.5" customHeight="1" x14ac:dyDescent="0.25">
      <c r="B13" s="329" t="s">
        <v>54</v>
      </c>
      <c r="C13" s="329"/>
      <c r="D13" s="105">
        <f t="shared" ref="D13:I13" si="4">SUM(D8:D12)</f>
        <v>7989239</v>
      </c>
      <c r="E13" s="106">
        <f t="shared" si="4"/>
        <v>100</v>
      </c>
      <c r="F13" s="105">
        <f t="shared" si="4"/>
        <v>8240642</v>
      </c>
      <c r="G13" s="106">
        <f t="shared" si="4"/>
        <v>100</v>
      </c>
      <c r="H13" s="120">
        <f t="shared" si="4"/>
        <v>8961205</v>
      </c>
      <c r="I13" s="121">
        <f t="shared" si="4"/>
        <v>100</v>
      </c>
      <c r="J13" s="106">
        <f>F13/D13*100</f>
        <v>103.14677029939898</v>
      </c>
      <c r="K13" s="106">
        <f t="shared" si="3"/>
        <v>108.74401533278598</v>
      </c>
      <c r="M13" s="15"/>
    </row>
    <row r="14" spans="2:13" ht="15.75" x14ac:dyDescent="0.25">
      <c r="C14" s="4"/>
      <c r="D14" s="4"/>
      <c r="E14" s="4"/>
      <c r="F14" s="4"/>
      <c r="G14" s="4"/>
      <c r="H14" s="4"/>
      <c r="I14" s="4"/>
      <c r="J14" s="4"/>
      <c r="K14" s="4"/>
    </row>
    <row r="15" spans="2:13" x14ac:dyDescent="0.25">
      <c r="H15" s="15"/>
    </row>
  </sheetData>
  <mergeCells count="8">
    <mergeCell ref="B5:B6"/>
    <mergeCell ref="B4:K4"/>
    <mergeCell ref="B13:C13"/>
    <mergeCell ref="C5:C6"/>
    <mergeCell ref="D5:E5"/>
    <mergeCell ref="H5:I5"/>
    <mergeCell ref="J5:K5"/>
    <mergeCell ref="F5:G5"/>
  </mergeCells>
  <pageMargins left="0.7" right="0.7" top="0.75" bottom="0.75" header="0.3" footer="0.3"/>
  <pageSetup orientation="portrait" r:id="rId1"/>
  <ignoredErrors>
    <ignoredError sqref="D13 F13 H13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0AB17-9E46-443A-A362-6856499566A7}">
  <dimension ref="B2:Q18"/>
  <sheetViews>
    <sheetView workbookViewId="0">
      <selection activeCell="I23" sqref="I23"/>
    </sheetView>
  </sheetViews>
  <sheetFormatPr defaultRowHeight="15" x14ac:dyDescent="0.25"/>
  <cols>
    <col min="3" max="3" width="26.85546875" customWidth="1"/>
    <col min="4" max="4" width="16.85546875" customWidth="1"/>
    <col min="5" max="5" width="13.140625" customWidth="1"/>
    <col min="6" max="6" width="16" customWidth="1"/>
    <col min="7" max="7" width="13.140625" customWidth="1"/>
    <col min="8" max="8" width="17.28515625" customWidth="1"/>
    <col min="9" max="9" width="13.85546875" customWidth="1"/>
    <col min="10" max="10" width="14.140625" customWidth="1"/>
    <col min="11" max="11" width="14.85546875" customWidth="1"/>
  </cols>
  <sheetData>
    <row r="2" spans="2:17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7" ht="16.5" thickBot="1" x14ac:dyDescent="0.3">
      <c r="B3" s="88"/>
      <c r="C3" s="89" t="s">
        <v>60</v>
      </c>
      <c r="D3" s="90"/>
      <c r="E3" s="90"/>
      <c r="F3" s="90"/>
      <c r="G3" s="90"/>
      <c r="H3" s="90"/>
      <c r="I3" s="90"/>
      <c r="J3" s="90"/>
      <c r="K3" s="91" t="s">
        <v>328</v>
      </c>
    </row>
    <row r="4" spans="2:17" ht="24.95" customHeight="1" thickTop="1" x14ac:dyDescent="0.25">
      <c r="B4" s="331" t="s">
        <v>638</v>
      </c>
      <c r="C4" s="331"/>
      <c r="D4" s="331"/>
      <c r="E4" s="331"/>
      <c r="F4" s="331"/>
      <c r="G4" s="331"/>
      <c r="H4" s="331"/>
      <c r="I4" s="331"/>
      <c r="J4" s="331"/>
      <c r="K4" s="331"/>
    </row>
    <row r="5" spans="2:17" ht="15.75" x14ac:dyDescent="0.25">
      <c r="B5" s="327" t="s">
        <v>127</v>
      </c>
      <c r="C5" s="329" t="s">
        <v>56</v>
      </c>
      <c r="D5" s="329" t="s">
        <v>574</v>
      </c>
      <c r="E5" s="329"/>
      <c r="F5" s="329" t="s">
        <v>580</v>
      </c>
      <c r="G5" s="329"/>
      <c r="H5" s="329" t="s">
        <v>708</v>
      </c>
      <c r="I5" s="329"/>
      <c r="J5" s="329" t="s">
        <v>1</v>
      </c>
      <c r="K5" s="329"/>
    </row>
    <row r="6" spans="2:17" ht="15.75" x14ac:dyDescent="0.25">
      <c r="B6" s="327"/>
      <c r="C6" s="329"/>
      <c r="D6" s="329" t="s">
        <v>2</v>
      </c>
      <c r="E6" s="97" t="s">
        <v>26</v>
      </c>
      <c r="F6" s="329" t="s">
        <v>2</v>
      </c>
      <c r="G6" s="97" t="s">
        <v>26</v>
      </c>
      <c r="H6" s="329" t="s">
        <v>2</v>
      </c>
      <c r="I6" s="97" t="s">
        <v>26</v>
      </c>
      <c r="J6" s="339" t="s">
        <v>410</v>
      </c>
      <c r="K6" s="339" t="s">
        <v>411</v>
      </c>
    </row>
    <row r="7" spans="2:17" ht="15.75" hidden="1" x14ac:dyDescent="0.25">
      <c r="B7" s="122"/>
      <c r="C7" s="329"/>
      <c r="D7" s="329"/>
      <c r="E7" s="97" t="s">
        <v>57</v>
      </c>
      <c r="F7" s="329"/>
      <c r="G7" s="97" t="s">
        <v>57</v>
      </c>
      <c r="H7" s="329"/>
      <c r="I7" s="97" t="s">
        <v>57</v>
      </c>
      <c r="J7" s="339"/>
      <c r="K7" s="339"/>
    </row>
    <row r="8" spans="2:17" x14ac:dyDescent="0.25">
      <c r="B8" s="11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  <c r="I8" s="99">
        <v>8</v>
      </c>
      <c r="J8" s="99">
        <v>9</v>
      </c>
      <c r="K8" s="99">
        <v>10</v>
      </c>
    </row>
    <row r="9" spans="2:17" ht="23.1" customHeight="1" x14ac:dyDescent="0.25">
      <c r="B9" s="100" t="s">
        <v>311</v>
      </c>
      <c r="C9" s="117" t="s">
        <v>58</v>
      </c>
      <c r="D9" s="102">
        <v>7374</v>
      </c>
      <c r="E9" s="103">
        <f>D9/D$14*100</f>
        <v>0.37507477080459489</v>
      </c>
      <c r="F9" s="102">
        <v>18113</v>
      </c>
      <c r="G9" s="103">
        <f>F9/F$14*100</f>
        <v>0.89278320840053149</v>
      </c>
      <c r="H9" s="102">
        <v>27839</v>
      </c>
      <c r="I9" s="103">
        <f>H9/H$14*100</f>
        <v>1.288023266681287</v>
      </c>
      <c r="J9" s="104">
        <f>F9/D9*100</f>
        <v>245.63330621101164</v>
      </c>
      <c r="K9" s="104">
        <f>H9/F9*100</f>
        <v>153.69624026941975</v>
      </c>
      <c r="M9" s="15"/>
      <c r="O9" s="15"/>
      <c r="Q9" s="15"/>
    </row>
    <row r="10" spans="2:17" ht="23.1" customHeight="1" x14ac:dyDescent="0.25">
      <c r="B10" s="100" t="s">
        <v>312</v>
      </c>
      <c r="C10" s="117" t="s">
        <v>59</v>
      </c>
      <c r="D10" s="102">
        <f>SUM(D11:D13)</f>
        <v>1958634</v>
      </c>
      <c r="E10" s="103">
        <f t="shared" ref="E10:E13" si="0">D10/D$14*100</f>
        <v>99.624925229195398</v>
      </c>
      <c r="F10" s="102">
        <f>SUM(F11:F13)</f>
        <v>2010711</v>
      </c>
      <c r="G10" s="103">
        <f t="shared" ref="G10:G13" si="1">F10/F$14*100</f>
        <v>99.10721679159947</v>
      </c>
      <c r="H10" s="102">
        <f>SUM(H11:H13)</f>
        <v>2133535</v>
      </c>
      <c r="I10" s="103">
        <f t="shared" ref="I10:I13" si="2">H10/H$14*100</f>
        <v>98.711976733318721</v>
      </c>
      <c r="J10" s="104">
        <f t="shared" ref="J10:J13" si="3">F10/D10*100</f>
        <v>102.65884284659614</v>
      </c>
      <c r="K10" s="104">
        <f t="shared" ref="K10:K14" si="4">H10/F10*100</f>
        <v>106.1084860032098</v>
      </c>
      <c r="M10" s="15"/>
      <c r="O10" s="15"/>
      <c r="Q10" s="15"/>
    </row>
    <row r="11" spans="2:17" ht="18.75" customHeight="1" x14ac:dyDescent="0.25">
      <c r="B11" s="100" t="s">
        <v>345</v>
      </c>
      <c r="C11" s="117" t="s">
        <v>472</v>
      </c>
      <c r="D11" s="102">
        <v>1014120</v>
      </c>
      <c r="E11" s="103">
        <f t="shared" si="0"/>
        <v>51.582699561751532</v>
      </c>
      <c r="F11" s="102">
        <v>1045523</v>
      </c>
      <c r="G11" s="103">
        <f t="shared" si="1"/>
        <v>51.533449919756471</v>
      </c>
      <c r="H11" s="102">
        <v>1057836</v>
      </c>
      <c r="I11" s="103">
        <f t="shared" si="2"/>
        <v>48.942755858079167</v>
      </c>
      <c r="J11" s="104">
        <f t="shared" si="3"/>
        <v>103.09657634205026</v>
      </c>
      <c r="K11" s="104">
        <f t="shared" si="4"/>
        <v>101.17768810442239</v>
      </c>
      <c r="M11" s="15"/>
      <c r="O11" s="15"/>
      <c r="Q11" s="15"/>
    </row>
    <row r="12" spans="2:17" ht="23.25" customHeight="1" x14ac:dyDescent="0.25">
      <c r="B12" s="100" t="s">
        <v>346</v>
      </c>
      <c r="C12" s="117" t="s">
        <v>473</v>
      </c>
      <c r="D12" s="102">
        <v>756726</v>
      </c>
      <c r="E12" s="103">
        <f t="shared" si="0"/>
        <v>38.490484270664211</v>
      </c>
      <c r="F12" s="102">
        <v>790617</v>
      </c>
      <c r="G12" s="103">
        <f t="shared" si="1"/>
        <v>38.969225521780103</v>
      </c>
      <c r="H12" s="102">
        <v>873680</v>
      </c>
      <c r="I12" s="103">
        <f t="shared" si="2"/>
        <v>40.422434988114041</v>
      </c>
      <c r="J12" s="104">
        <f t="shared" si="3"/>
        <v>104.47863559597531</v>
      </c>
      <c r="K12" s="104">
        <f t="shared" si="4"/>
        <v>110.50609840162811</v>
      </c>
      <c r="M12" s="15"/>
      <c r="O12" s="15"/>
      <c r="Q12" s="15"/>
    </row>
    <row r="13" spans="2:17" ht="24.75" customHeight="1" x14ac:dyDescent="0.25">
      <c r="B13" s="100" t="s">
        <v>347</v>
      </c>
      <c r="C13" s="123" t="s">
        <v>582</v>
      </c>
      <c r="D13" s="102">
        <v>187788</v>
      </c>
      <c r="E13" s="103">
        <f t="shared" si="0"/>
        <v>9.5517413967796667</v>
      </c>
      <c r="F13" s="102">
        <v>174571</v>
      </c>
      <c r="G13" s="103">
        <f t="shared" si="1"/>
        <v>8.6045413500628936</v>
      </c>
      <c r="H13" s="102">
        <v>202019</v>
      </c>
      <c r="I13" s="103">
        <f t="shared" si="2"/>
        <v>9.3467858871255043</v>
      </c>
      <c r="J13" s="104">
        <f t="shared" si="3"/>
        <v>92.961744094404324</v>
      </c>
      <c r="K13" s="104">
        <f t="shared" si="4"/>
        <v>115.72311552319687</v>
      </c>
      <c r="M13" s="15"/>
      <c r="O13" s="15"/>
      <c r="Q13" s="15"/>
    </row>
    <row r="14" spans="2:17" ht="21" customHeight="1" x14ac:dyDescent="0.25">
      <c r="B14" s="329" t="s">
        <v>54</v>
      </c>
      <c r="C14" s="329"/>
      <c r="D14" s="105">
        <f t="shared" ref="D14:I14" si="5">D9+D10</f>
        <v>1966008</v>
      </c>
      <c r="E14" s="97">
        <f t="shared" si="5"/>
        <v>99.999999999999986</v>
      </c>
      <c r="F14" s="105">
        <f t="shared" si="5"/>
        <v>2028824</v>
      </c>
      <c r="G14" s="97">
        <f t="shared" si="5"/>
        <v>100</v>
      </c>
      <c r="H14" s="105">
        <f t="shared" si="5"/>
        <v>2161374</v>
      </c>
      <c r="I14" s="97">
        <f t="shared" si="5"/>
        <v>100.00000000000001</v>
      </c>
      <c r="J14" s="106">
        <f>F14/D14*100</f>
        <v>103.19510398736934</v>
      </c>
      <c r="K14" s="106">
        <f t="shared" si="4"/>
        <v>106.53334148255344</v>
      </c>
      <c r="L14" s="15"/>
      <c r="M14" s="15"/>
      <c r="O14" s="15"/>
      <c r="Q14" s="15"/>
    </row>
    <row r="15" spans="2:17" ht="12.75" customHeight="1" x14ac:dyDescent="0.25">
      <c r="B15" s="92"/>
      <c r="C15" s="92"/>
      <c r="D15" s="93"/>
      <c r="E15" s="92"/>
      <c r="F15" s="93"/>
      <c r="G15" s="92"/>
      <c r="H15" s="93"/>
      <c r="I15" s="92"/>
      <c r="J15" s="94"/>
      <c r="K15" s="94"/>
      <c r="L15" s="15"/>
      <c r="M15" s="15"/>
    </row>
    <row r="16" spans="2:17" ht="15.75" x14ac:dyDescent="0.25">
      <c r="B16" s="76" t="s">
        <v>723</v>
      </c>
      <c r="C16" s="76"/>
      <c r="D16" s="87"/>
      <c r="E16" s="87"/>
      <c r="F16" s="87"/>
      <c r="G16" s="87"/>
      <c r="H16" s="87"/>
      <c r="I16" s="87"/>
      <c r="J16" s="87"/>
      <c r="K16" s="87"/>
    </row>
    <row r="17" spans="2:11" x14ac:dyDescent="0.25"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2:11" x14ac:dyDescent="0.25">
      <c r="B18" s="296"/>
    </row>
  </sheetData>
  <mergeCells count="13">
    <mergeCell ref="B5:B6"/>
    <mergeCell ref="B4:K4"/>
    <mergeCell ref="B14:C14"/>
    <mergeCell ref="K6:K7"/>
    <mergeCell ref="C5:C7"/>
    <mergeCell ref="D5:E5"/>
    <mergeCell ref="F5:G5"/>
    <mergeCell ref="H5:I5"/>
    <mergeCell ref="J5:K5"/>
    <mergeCell ref="D6:D7"/>
    <mergeCell ref="F6:F7"/>
    <mergeCell ref="H6:H7"/>
    <mergeCell ref="J6:J7"/>
  </mergeCells>
  <pageMargins left="0.7" right="0.7" top="0.75" bottom="0.75" header="0.3" footer="0.3"/>
  <pageSetup orientation="portrait" r:id="rId1"/>
  <ignoredErrors>
    <ignoredError sqref="L9:L13" numberStoredAsText="1"/>
    <ignoredError sqref="E10:F10 G10:H10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CAB34-8A2E-42C7-8108-7D0A9B5A972A}">
  <dimension ref="B2:M14"/>
  <sheetViews>
    <sheetView workbookViewId="0">
      <selection activeCell="G25" sqref="G25"/>
    </sheetView>
  </sheetViews>
  <sheetFormatPr defaultRowHeight="15" x14ac:dyDescent="0.25"/>
  <cols>
    <col min="3" max="3" width="41.42578125" customWidth="1"/>
    <col min="4" max="4" width="16.85546875" customWidth="1"/>
    <col min="5" max="5" width="12.140625" customWidth="1"/>
    <col min="6" max="6" width="15.140625" customWidth="1"/>
    <col min="7" max="7" width="11.85546875" customWidth="1"/>
    <col min="8" max="8" width="14.85546875" customWidth="1"/>
    <col min="9" max="9" width="13.140625" customWidth="1"/>
    <col min="10" max="10" width="12.85546875" customWidth="1"/>
    <col min="11" max="11" width="13.140625" customWidth="1"/>
  </cols>
  <sheetData>
    <row r="2" spans="2:13" x14ac:dyDescent="0.25">
      <c r="M2" s="52"/>
    </row>
    <row r="3" spans="2:13" ht="16.5" thickBot="1" x14ac:dyDescent="0.3">
      <c r="B3" s="60"/>
      <c r="C3" s="60"/>
      <c r="D3" s="60"/>
      <c r="E3" s="60"/>
      <c r="F3" s="60"/>
      <c r="G3" s="60"/>
      <c r="H3" s="60"/>
      <c r="I3" s="60"/>
      <c r="J3" s="60"/>
      <c r="K3" s="127" t="s">
        <v>327</v>
      </c>
    </row>
    <row r="4" spans="2:13" ht="24.95" customHeight="1" thickTop="1" x14ac:dyDescent="0.25">
      <c r="B4" s="331" t="s">
        <v>639</v>
      </c>
      <c r="C4" s="331"/>
      <c r="D4" s="331"/>
      <c r="E4" s="331"/>
      <c r="F4" s="331"/>
      <c r="G4" s="331"/>
      <c r="H4" s="331"/>
      <c r="I4" s="331"/>
      <c r="J4" s="331"/>
      <c r="K4" s="331"/>
    </row>
    <row r="5" spans="2:13" ht="15.75" x14ac:dyDescent="0.25">
      <c r="B5" s="327" t="s">
        <v>127</v>
      </c>
      <c r="C5" s="329" t="s">
        <v>56</v>
      </c>
      <c r="D5" s="329" t="s">
        <v>574</v>
      </c>
      <c r="E5" s="329"/>
      <c r="F5" s="329" t="s">
        <v>580</v>
      </c>
      <c r="G5" s="329"/>
      <c r="H5" s="329" t="s">
        <v>708</v>
      </c>
      <c r="I5" s="329"/>
      <c r="J5" s="329" t="s">
        <v>1</v>
      </c>
      <c r="K5" s="329"/>
    </row>
    <row r="6" spans="2:13" ht="15.75" x14ac:dyDescent="0.25">
      <c r="B6" s="327"/>
      <c r="C6" s="329"/>
      <c r="D6" s="97" t="s">
        <v>2</v>
      </c>
      <c r="E6" s="97" t="s">
        <v>26</v>
      </c>
      <c r="F6" s="97" t="s">
        <v>2</v>
      </c>
      <c r="G6" s="97" t="s">
        <v>26</v>
      </c>
      <c r="H6" s="97" t="s">
        <v>2</v>
      </c>
      <c r="I6" s="97" t="s">
        <v>26</v>
      </c>
      <c r="J6" s="126" t="s">
        <v>410</v>
      </c>
      <c r="K6" s="126" t="s">
        <v>411</v>
      </c>
    </row>
    <row r="7" spans="2:13" s="42" customFormat="1" ht="12.75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3" ht="15.75" x14ac:dyDescent="0.25">
      <c r="B8" s="111" t="s">
        <v>311</v>
      </c>
      <c r="C8" s="101" t="s">
        <v>61</v>
      </c>
      <c r="D8" s="102">
        <f>D9+D10</f>
        <v>625252</v>
      </c>
      <c r="E8" s="103">
        <f t="shared" ref="E8:I8" si="0">E9+E10</f>
        <v>64.369581622221517</v>
      </c>
      <c r="F8" s="102">
        <f>F9+F10</f>
        <v>607935</v>
      </c>
      <c r="G8" s="103">
        <f t="shared" si="0"/>
        <v>58.188293713843791</v>
      </c>
      <c r="H8" s="102">
        <f>H9+H10</f>
        <v>755734</v>
      </c>
      <c r="I8" s="103">
        <f t="shared" si="0"/>
        <v>71.480700984435188</v>
      </c>
      <c r="J8" s="104">
        <f>F8/D8*100</f>
        <v>97.230396704048928</v>
      </c>
      <c r="K8" s="104">
        <f>H8/F8*100</f>
        <v>124.31164515943316</v>
      </c>
    </row>
    <row r="9" spans="2:13" ht="15.75" x14ac:dyDescent="0.25">
      <c r="B9" s="111" t="s">
        <v>84</v>
      </c>
      <c r="C9" s="101" t="s">
        <v>63</v>
      </c>
      <c r="D9" s="102">
        <v>34986</v>
      </c>
      <c r="E9" s="103">
        <f t="shared" ref="E9:E13" si="1">D9/D$14*100</f>
        <v>3.6018024454700539</v>
      </c>
      <c r="F9" s="102">
        <v>50026</v>
      </c>
      <c r="G9" s="103">
        <f t="shared" ref="G9:G13" si="2">F9/F$14*100</f>
        <v>4.7882217364171327</v>
      </c>
      <c r="H9" s="102">
        <v>69805</v>
      </c>
      <c r="I9" s="103">
        <f t="shared" ref="I9:I13" si="3">H9/H$14*100</f>
        <v>6.6024690330440308</v>
      </c>
      <c r="J9" s="104">
        <f t="shared" ref="J9:J13" si="4">F9/D9*100</f>
        <v>142.98862402103697</v>
      </c>
      <c r="K9" s="104">
        <f t="shared" ref="K9:K14" si="5">H9/F9*100</f>
        <v>139.53744053092393</v>
      </c>
    </row>
    <row r="10" spans="2:13" ht="15.75" x14ac:dyDescent="0.25">
      <c r="B10" s="111" t="s">
        <v>115</v>
      </c>
      <c r="C10" s="101" t="s">
        <v>64</v>
      </c>
      <c r="D10" s="102">
        <v>590266</v>
      </c>
      <c r="E10" s="103">
        <f t="shared" si="1"/>
        <v>60.767779176751461</v>
      </c>
      <c r="F10" s="102">
        <v>557909</v>
      </c>
      <c r="G10" s="103">
        <f t="shared" si="2"/>
        <v>53.400071977426656</v>
      </c>
      <c r="H10" s="102">
        <v>685929</v>
      </c>
      <c r="I10" s="103">
        <f t="shared" si="3"/>
        <v>64.878231951391157</v>
      </c>
      <c r="J10" s="104">
        <f t="shared" si="4"/>
        <v>94.518234152060259</v>
      </c>
      <c r="K10" s="104">
        <f t="shared" si="5"/>
        <v>122.94639448368821</v>
      </c>
    </row>
    <row r="11" spans="2:13" ht="15.75" x14ac:dyDescent="0.25">
      <c r="B11" s="111" t="s">
        <v>312</v>
      </c>
      <c r="C11" s="101" t="s">
        <v>62</v>
      </c>
      <c r="D11" s="102">
        <f>D12+D13</f>
        <v>346095</v>
      </c>
      <c r="E11" s="103">
        <f t="shared" ref="E11:I11" si="6">E12+E13</f>
        <v>35.63041837777849</v>
      </c>
      <c r="F11" s="102">
        <f>F12+F13</f>
        <v>436837</v>
      </c>
      <c r="G11" s="103">
        <f t="shared" si="6"/>
        <v>41.811706286156216</v>
      </c>
      <c r="H11" s="102">
        <f>H12+H13</f>
        <v>301522</v>
      </c>
      <c r="I11" s="103">
        <f t="shared" si="6"/>
        <v>28.519299015564822</v>
      </c>
      <c r="J11" s="104">
        <f t="shared" si="4"/>
        <v>126.21881275372368</v>
      </c>
      <c r="K11" s="104">
        <f t="shared" si="5"/>
        <v>69.023915098766821</v>
      </c>
    </row>
    <row r="12" spans="2:13" ht="15.75" x14ac:dyDescent="0.25">
      <c r="B12" s="111" t="s">
        <v>345</v>
      </c>
      <c r="C12" s="101" t="s">
        <v>63</v>
      </c>
      <c r="D12" s="102">
        <v>0</v>
      </c>
      <c r="E12" s="103">
        <f t="shared" si="1"/>
        <v>0</v>
      </c>
      <c r="F12" s="102">
        <v>56569</v>
      </c>
      <c r="G12" s="103">
        <f t="shared" si="2"/>
        <v>5.4144827771035215</v>
      </c>
      <c r="H12" s="102">
        <v>35869</v>
      </c>
      <c r="I12" s="103">
        <f t="shared" si="3"/>
        <v>3.3926504082265789</v>
      </c>
      <c r="J12" s="104" t="s">
        <v>106</v>
      </c>
      <c r="K12" s="104">
        <f t="shared" si="5"/>
        <v>63.407520019798824</v>
      </c>
    </row>
    <row r="13" spans="2:13" ht="15.75" x14ac:dyDescent="0.25">
      <c r="B13" s="111" t="s">
        <v>346</v>
      </c>
      <c r="C13" s="101" t="s">
        <v>64</v>
      </c>
      <c r="D13" s="102">
        <v>346095</v>
      </c>
      <c r="E13" s="103">
        <f t="shared" si="1"/>
        <v>35.63041837777849</v>
      </c>
      <c r="F13" s="102">
        <v>380268</v>
      </c>
      <c r="G13" s="103">
        <f t="shared" si="2"/>
        <v>36.397223509052694</v>
      </c>
      <c r="H13" s="102">
        <v>265653</v>
      </c>
      <c r="I13" s="103">
        <f t="shared" si="3"/>
        <v>25.126648607338243</v>
      </c>
      <c r="J13" s="104">
        <f t="shared" si="4"/>
        <v>109.87387855935509</v>
      </c>
      <c r="K13" s="104">
        <f t="shared" si="5"/>
        <v>69.859414938937803</v>
      </c>
      <c r="M13" s="15"/>
    </row>
    <row r="14" spans="2:13" ht="15.75" x14ac:dyDescent="0.25">
      <c r="B14" s="329" t="s">
        <v>18</v>
      </c>
      <c r="C14" s="329"/>
      <c r="D14" s="105">
        <f t="shared" ref="D14:I14" si="7">D8+D11</f>
        <v>971347</v>
      </c>
      <c r="E14" s="97">
        <f t="shared" si="7"/>
        <v>100</v>
      </c>
      <c r="F14" s="105">
        <f t="shared" si="7"/>
        <v>1044772</v>
      </c>
      <c r="G14" s="97">
        <f t="shared" si="7"/>
        <v>100</v>
      </c>
      <c r="H14" s="105">
        <f>H8+H11</f>
        <v>1057256</v>
      </c>
      <c r="I14" s="97">
        <f t="shared" si="7"/>
        <v>100.00000000000001</v>
      </c>
      <c r="J14" s="106">
        <f>F14/D14*100</f>
        <v>107.55909062363914</v>
      </c>
      <c r="K14" s="106">
        <f t="shared" si="5"/>
        <v>101.19490185418445</v>
      </c>
      <c r="M14" s="15"/>
    </row>
  </sheetData>
  <mergeCells count="8">
    <mergeCell ref="B4:K4"/>
    <mergeCell ref="B5:B6"/>
    <mergeCell ref="B14:C14"/>
    <mergeCell ref="D5:E5"/>
    <mergeCell ref="F5:G5"/>
    <mergeCell ref="H5:I5"/>
    <mergeCell ref="J5:K5"/>
    <mergeCell ref="C5:C6"/>
  </mergeCells>
  <pageMargins left="0.7" right="0.7" top="0.75" bottom="0.75" header="0.3" footer="0.3"/>
  <pageSetup orientation="portrait" r:id="rId1"/>
  <ignoredErrors>
    <ignoredError sqref="E11 G11 I11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A11CA-E913-4E9B-B620-54F572720B8F}">
  <sheetPr>
    <pageSetUpPr fitToPage="1"/>
  </sheetPr>
  <dimension ref="B2:Q15"/>
  <sheetViews>
    <sheetView workbookViewId="0">
      <selection activeCell="F18" sqref="F18"/>
    </sheetView>
  </sheetViews>
  <sheetFormatPr defaultRowHeight="15" x14ac:dyDescent="0.25"/>
  <cols>
    <col min="2" max="2" width="7" customWidth="1"/>
    <col min="3" max="3" width="25.5703125" customWidth="1"/>
    <col min="4" max="4" width="14.85546875" customWidth="1"/>
    <col min="5" max="5" width="11.42578125" customWidth="1"/>
    <col min="6" max="6" width="15" customWidth="1"/>
    <col min="7" max="7" width="12" customWidth="1"/>
    <col min="8" max="8" width="15.140625" customWidth="1"/>
    <col min="9" max="9" width="11.140625" customWidth="1"/>
    <col min="10" max="10" width="12.85546875" customWidth="1"/>
    <col min="11" max="11" width="16" customWidth="1"/>
    <col min="13" max="13" width="10.140625" bestFit="1" customWidth="1"/>
    <col min="15" max="15" width="10.140625" bestFit="1" customWidth="1"/>
    <col min="17" max="17" width="10.140625" bestFit="1" customWidth="1"/>
  </cols>
  <sheetData>
    <row r="2" spans="2:17" x14ac:dyDescent="0.25">
      <c r="M2" s="52"/>
    </row>
    <row r="3" spans="2:17" ht="16.5" thickBot="1" x14ac:dyDescent="0.3">
      <c r="B3" s="60"/>
      <c r="C3" s="128" t="s">
        <v>72</v>
      </c>
      <c r="D3" s="81"/>
      <c r="E3" s="81"/>
      <c r="F3" s="81"/>
      <c r="G3" s="81"/>
      <c r="H3" s="81"/>
      <c r="I3" s="81"/>
      <c r="J3" s="81"/>
      <c r="K3" s="84" t="s">
        <v>328</v>
      </c>
    </row>
    <row r="4" spans="2:17" ht="24.95" customHeight="1" thickTop="1" x14ac:dyDescent="0.25">
      <c r="B4" s="331" t="s">
        <v>640</v>
      </c>
      <c r="C4" s="331"/>
      <c r="D4" s="331"/>
      <c r="E4" s="331"/>
      <c r="F4" s="331"/>
      <c r="G4" s="331"/>
      <c r="H4" s="331"/>
      <c r="I4" s="331"/>
      <c r="J4" s="331"/>
      <c r="K4" s="331"/>
    </row>
    <row r="5" spans="2:17" ht="15.75" x14ac:dyDescent="0.25">
      <c r="B5" s="327" t="s">
        <v>127</v>
      </c>
      <c r="C5" s="329" t="s">
        <v>65</v>
      </c>
      <c r="D5" s="329" t="s">
        <v>574</v>
      </c>
      <c r="E5" s="329"/>
      <c r="F5" s="329" t="s">
        <v>580</v>
      </c>
      <c r="G5" s="329"/>
      <c r="H5" s="329" t="s">
        <v>708</v>
      </c>
      <c r="I5" s="329"/>
      <c r="J5" s="329" t="s">
        <v>1</v>
      </c>
      <c r="K5" s="329"/>
    </row>
    <row r="6" spans="2:17" ht="15.75" x14ac:dyDescent="0.25">
      <c r="B6" s="327"/>
      <c r="C6" s="329"/>
      <c r="D6" s="97" t="s">
        <v>2</v>
      </c>
      <c r="E6" s="97" t="s">
        <v>26</v>
      </c>
      <c r="F6" s="97" t="s">
        <v>2</v>
      </c>
      <c r="G6" s="97" t="s">
        <v>26</v>
      </c>
      <c r="H6" s="97" t="s">
        <v>2</v>
      </c>
      <c r="I6" s="97" t="s">
        <v>26</v>
      </c>
      <c r="J6" s="97" t="s">
        <v>410</v>
      </c>
      <c r="K6" s="97" t="s">
        <v>411</v>
      </c>
    </row>
    <row r="7" spans="2:17" x14ac:dyDescent="0.25">
      <c r="B7" s="11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7" ht="15.75" x14ac:dyDescent="0.25">
      <c r="B8" s="111" t="s">
        <v>311</v>
      </c>
      <c r="C8" s="117" t="s">
        <v>66</v>
      </c>
      <c r="D8" s="102">
        <v>2600382</v>
      </c>
      <c r="E8" s="103">
        <f>D8/D$15*100</f>
        <v>12.274665526738035</v>
      </c>
      <c r="F8" s="102">
        <v>3227149</v>
      </c>
      <c r="G8" s="103">
        <f>F8/F$15*100</f>
        <v>14.378934670386274</v>
      </c>
      <c r="H8" s="119">
        <v>3314086</v>
      </c>
      <c r="I8" s="103">
        <f>H8/H$15*100</f>
        <v>14.044668430044723</v>
      </c>
      <c r="J8" s="104">
        <f t="shared" ref="J8:J15" si="0">F8/D8*100</f>
        <v>124.10288180736522</v>
      </c>
      <c r="K8" s="104">
        <f>H8/F8*100</f>
        <v>102.69392581501504</v>
      </c>
      <c r="M8" s="15"/>
      <c r="O8" s="26"/>
      <c r="Q8" s="15"/>
    </row>
    <row r="9" spans="2:17" ht="20.45" customHeight="1" x14ac:dyDescent="0.25">
      <c r="B9" s="111" t="s">
        <v>312</v>
      </c>
      <c r="C9" s="117" t="s">
        <v>67</v>
      </c>
      <c r="D9" s="102">
        <v>1618685</v>
      </c>
      <c r="E9" s="103">
        <f t="shared" ref="E9:E14" si="1">D9/D$15*100</f>
        <v>7.640730080483543</v>
      </c>
      <c r="F9" s="102">
        <v>1723548</v>
      </c>
      <c r="G9" s="103">
        <f t="shared" ref="G9:G14" si="2">F9/F$15*100</f>
        <v>7.6794669515646534</v>
      </c>
      <c r="H9" s="119">
        <v>1699295</v>
      </c>
      <c r="I9" s="103">
        <f t="shared" ref="I9:I14" si="3">H9/H$15*100</f>
        <v>7.2013927338737886</v>
      </c>
      <c r="J9" s="104">
        <f t="shared" si="0"/>
        <v>106.47828329786215</v>
      </c>
      <c r="K9" s="104">
        <f t="shared" ref="K9:K15" si="4">H9/F9*100</f>
        <v>98.592844527683582</v>
      </c>
      <c r="M9" s="15"/>
      <c r="O9" s="26"/>
      <c r="Q9" s="15"/>
    </row>
    <row r="10" spans="2:17" ht="15.75" x14ac:dyDescent="0.25">
      <c r="B10" s="111" t="s">
        <v>313</v>
      </c>
      <c r="C10" s="101" t="s">
        <v>68</v>
      </c>
      <c r="D10" s="102">
        <v>4393701</v>
      </c>
      <c r="E10" s="103">
        <f t="shared" si="1"/>
        <v>20.739726009291878</v>
      </c>
      <c r="F10" s="102">
        <v>4997582</v>
      </c>
      <c r="G10" s="103">
        <f t="shared" si="2"/>
        <v>22.267303148351182</v>
      </c>
      <c r="H10" s="119">
        <v>5497794</v>
      </c>
      <c r="I10" s="103">
        <f t="shared" si="3"/>
        <v>23.298940892508313</v>
      </c>
      <c r="J10" s="104">
        <f t="shared" si="0"/>
        <v>113.74424431703478</v>
      </c>
      <c r="K10" s="104">
        <f t="shared" si="4"/>
        <v>110.00908039127721</v>
      </c>
      <c r="M10" s="15"/>
      <c r="O10" s="26"/>
      <c r="Q10" s="15"/>
    </row>
    <row r="11" spans="2:17" ht="15.75" x14ac:dyDescent="0.25">
      <c r="B11" s="111" t="s">
        <v>314</v>
      </c>
      <c r="C11" s="117" t="s">
        <v>69</v>
      </c>
      <c r="D11" s="102">
        <v>348047</v>
      </c>
      <c r="E11" s="103">
        <f t="shared" si="1"/>
        <v>1.6428972791630587</v>
      </c>
      <c r="F11" s="102">
        <v>362688</v>
      </c>
      <c r="G11" s="103">
        <f t="shared" si="2"/>
        <v>1.615998225595737</v>
      </c>
      <c r="H11" s="119">
        <v>157945</v>
      </c>
      <c r="I11" s="103">
        <f t="shared" si="3"/>
        <v>0.66935051027143355</v>
      </c>
      <c r="J11" s="104">
        <f t="shared" si="0"/>
        <v>104.20661577315707</v>
      </c>
      <c r="K11" s="104">
        <f t="shared" si="4"/>
        <v>43.548449355920241</v>
      </c>
      <c r="M11" s="15"/>
      <c r="O11" s="26"/>
      <c r="Q11" s="15"/>
    </row>
    <row r="12" spans="2:17" ht="18.75" customHeight="1" x14ac:dyDescent="0.25">
      <c r="B12" s="111" t="s">
        <v>315</v>
      </c>
      <c r="C12" s="117" t="s">
        <v>474</v>
      </c>
      <c r="D12" s="102">
        <v>829534</v>
      </c>
      <c r="E12" s="103">
        <f t="shared" si="1"/>
        <v>3.9156756172966545</v>
      </c>
      <c r="F12" s="102">
        <v>829765</v>
      </c>
      <c r="G12" s="103">
        <f t="shared" si="2"/>
        <v>3.6971136835556919</v>
      </c>
      <c r="H12" s="119">
        <v>725772</v>
      </c>
      <c r="I12" s="103">
        <f t="shared" si="3"/>
        <v>3.0757279973453975</v>
      </c>
      <c r="J12" s="104">
        <f t="shared" si="0"/>
        <v>100.0278469598594</v>
      </c>
      <c r="K12" s="104">
        <f t="shared" si="4"/>
        <v>87.467174440956171</v>
      </c>
      <c r="M12" s="15"/>
      <c r="O12" s="26"/>
      <c r="Q12" s="15"/>
    </row>
    <row r="13" spans="2:17" ht="15.75" x14ac:dyDescent="0.25">
      <c r="B13" s="111" t="s">
        <v>316</v>
      </c>
      <c r="C13" s="117" t="s">
        <v>70</v>
      </c>
      <c r="D13" s="102">
        <v>10832483</v>
      </c>
      <c r="E13" s="103">
        <f t="shared" si="1"/>
        <v>51.132912644786735</v>
      </c>
      <c r="F13" s="102">
        <v>10742142</v>
      </c>
      <c r="G13" s="103">
        <f t="shared" si="2"/>
        <v>47.862852951014204</v>
      </c>
      <c r="H13" s="119">
        <v>11524417</v>
      </c>
      <c r="I13" s="103">
        <f t="shared" si="3"/>
        <v>48.838990784961744</v>
      </c>
      <c r="J13" s="104">
        <f t="shared" si="0"/>
        <v>99.166017615721159</v>
      </c>
      <c r="K13" s="104">
        <f t="shared" si="4"/>
        <v>107.28229993608352</v>
      </c>
      <c r="M13" s="15"/>
      <c r="O13" s="26"/>
      <c r="Q13" s="15"/>
    </row>
    <row r="14" spans="2:17" ht="15.75" x14ac:dyDescent="0.25">
      <c r="B14" s="111" t="s">
        <v>317</v>
      </c>
      <c r="C14" s="117" t="s">
        <v>71</v>
      </c>
      <c r="D14" s="102">
        <v>562120</v>
      </c>
      <c r="E14" s="103">
        <f t="shared" si="1"/>
        <v>2.6533928422400956</v>
      </c>
      <c r="F14" s="102">
        <v>560715</v>
      </c>
      <c r="G14" s="103">
        <f t="shared" si="2"/>
        <v>2.4983303695322525</v>
      </c>
      <c r="H14" s="119">
        <v>677446</v>
      </c>
      <c r="I14" s="103">
        <f t="shared" si="3"/>
        <v>2.8709286509945966</v>
      </c>
      <c r="J14" s="104">
        <f t="shared" si="0"/>
        <v>99.750053369387317</v>
      </c>
      <c r="K14" s="104">
        <f t="shared" si="4"/>
        <v>120.81824099587135</v>
      </c>
      <c r="M14" s="15"/>
      <c r="O14" s="26"/>
      <c r="Q14" s="15"/>
    </row>
    <row r="15" spans="2:17" ht="17.45" customHeight="1" x14ac:dyDescent="0.25">
      <c r="B15" s="329" t="s">
        <v>18</v>
      </c>
      <c r="C15" s="329"/>
      <c r="D15" s="105">
        <f t="shared" ref="D15:I15" si="5">SUM(D8:D14)</f>
        <v>21184952</v>
      </c>
      <c r="E15" s="106">
        <f t="shared" si="5"/>
        <v>100</v>
      </c>
      <c r="F15" s="105">
        <f t="shared" si="5"/>
        <v>22443589</v>
      </c>
      <c r="G15" s="106">
        <f t="shared" si="5"/>
        <v>100</v>
      </c>
      <c r="H15" s="105">
        <f t="shared" si="5"/>
        <v>23596755</v>
      </c>
      <c r="I15" s="106">
        <f t="shared" si="5"/>
        <v>100</v>
      </c>
      <c r="J15" s="106">
        <f t="shared" si="0"/>
        <v>105.94118410086554</v>
      </c>
      <c r="K15" s="106">
        <f t="shared" si="4"/>
        <v>105.13806414829642</v>
      </c>
      <c r="M15" s="15"/>
      <c r="O15" s="26"/>
      <c r="Q15" s="15"/>
    </row>
  </sheetData>
  <mergeCells count="8">
    <mergeCell ref="B5:B6"/>
    <mergeCell ref="B4:K4"/>
    <mergeCell ref="B15:C15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scale="73" fitToHeight="0" orientation="landscape" r:id="rId1"/>
  <ignoredErrors>
    <ignoredError sqref="D15 F15 H15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43EC-E166-46E6-A9F8-1D792F80CDFF}">
  <dimension ref="B2:L14"/>
  <sheetViews>
    <sheetView workbookViewId="0">
      <selection activeCell="E13" sqref="E13"/>
    </sheetView>
  </sheetViews>
  <sheetFormatPr defaultRowHeight="15" x14ac:dyDescent="0.25"/>
  <cols>
    <col min="2" max="2" width="6.7109375" customWidth="1"/>
    <col min="3" max="3" width="20.42578125" customWidth="1"/>
    <col min="4" max="4" width="16.140625" customWidth="1"/>
    <col min="5" max="5" width="17.140625" customWidth="1"/>
    <col min="6" max="6" width="16.85546875" customWidth="1"/>
    <col min="7" max="7" width="13.85546875" customWidth="1"/>
    <col min="8" max="8" width="15.140625" customWidth="1"/>
    <col min="12" max="12" width="10.85546875" customWidth="1"/>
  </cols>
  <sheetData>
    <row r="2" spans="2:12" ht="15.75" x14ac:dyDescent="0.25">
      <c r="C2" s="5"/>
      <c r="D2" s="4"/>
      <c r="E2" s="4"/>
      <c r="F2" s="4"/>
      <c r="G2" s="4"/>
      <c r="H2" s="4"/>
      <c r="J2" s="52"/>
    </row>
    <row r="3" spans="2:12" ht="15.75" x14ac:dyDescent="0.25">
      <c r="C3" s="4"/>
      <c r="D3" s="4"/>
      <c r="E3" s="4"/>
      <c r="F3" s="4"/>
      <c r="G3" s="4"/>
      <c r="H3" s="4"/>
    </row>
    <row r="4" spans="2:12" ht="16.5" thickBot="1" x14ac:dyDescent="0.3">
      <c r="B4" s="88"/>
      <c r="C4" s="129" t="s">
        <v>77</v>
      </c>
      <c r="D4" s="90"/>
      <c r="E4" s="90"/>
      <c r="F4" s="90"/>
      <c r="G4" s="90"/>
      <c r="H4" s="91" t="s">
        <v>328</v>
      </c>
    </row>
    <row r="5" spans="2:12" ht="24.95" customHeight="1" thickTop="1" x14ac:dyDescent="0.25">
      <c r="B5" s="331" t="s">
        <v>641</v>
      </c>
      <c r="C5" s="331"/>
      <c r="D5" s="331"/>
      <c r="E5" s="331"/>
      <c r="F5" s="331"/>
      <c r="G5" s="331"/>
      <c r="H5" s="331"/>
    </row>
    <row r="6" spans="2:12" ht="15.75" x14ac:dyDescent="0.25">
      <c r="B6" s="327" t="s">
        <v>127</v>
      </c>
      <c r="C6" s="329" t="s">
        <v>0</v>
      </c>
      <c r="D6" s="329" t="s">
        <v>574</v>
      </c>
      <c r="E6" s="329" t="s">
        <v>580</v>
      </c>
      <c r="F6" s="329" t="s">
        <v>708</v>
      </c>
      <c r="G6" s="329" t="s">
        <v>1</v>
      </c>
      <c r="H6" s="329"/>
    </row>
    <row r="7" spans="2:12" ht="15.75" x14ac:dyDescent="0.25">
      <c r="B7" s="327"/>
      <c r="C7" s="329"/>
      <c r="D7" s="329"/>
      <c r="E7" s="329"/>
      <c r="F7" s="329"/>
      <c r="G7" s="97" t="s">
        <v>73</v>
      </c>
      <c r="H7" s="97" t="s">
        <v>415</v>
      </c>
    </row>
    <row r="8" spans="2:12" s="41" customFormat="1" ht="12.75" x14ac:dyDescent="0.2">
      <c r="B8" s="11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</row>
    <row r="9" spans="2:12" ht="15.75" x14ac:dyDescent="0.25">
      <c r="B9" s="100" t="s">
        <v>311</v>
      </c>
      <c r="C9" s="101" t="s">
        <v>74</v>
      </c>
      <c r="D9" s="102">
        <v>124474</v>
      </c>
      <c r="E9" s="102">
        <v>124725</v>
      </c>
      <c r="F9" s="102">
        <v>134533</v>
      </c>
      <c r="G9" s="107">
        <f>E9/D9*100</f>
        <v>100.20164853704388</v>
      </c>
      <c r="H9" s="107">
        <f>F9/E9*100</f>
        <v>107.86370014030868</v>
      </c>
      <c r="J9" s="15"/>
      <c r="L9" s="15"/>
    </row>
    <row r="10" spans="2:12" ht="15.75" x14ac:dyDescent="0.25">
      <c r="B10" s="100" t="s">
        <v>312</v>
      </c>
      <c r="C10" s="101" t="s">
        <v>75</v>
      </c>
      <c r="D10" s="102">
        <v>10324468</v>
      </c>
      <c r="E10" s="102">
        <v>10187746</v>
      </c>
      <c r="F10" s="102">
        <v>10806743</v>
      </c>
      <c r="G10" s="107">
        <f>E10/D10*100</f>
        <v>98.67574774797113</v>
      </c>
      <c r="H10" s="107">
        <f t="shared" ref="H10:H11" si="0">F10/E10*100</f>
        <v>106.07589745562953</v>
      </c>
      <c r="J10" s="15"/>
    </row>
    <row r="11" spans="2:12" ht="17.45" customHeight="1" x14ac:dyDescent="0.25">
      <c r="B11" s="329" t="s">
        <v>76</v>
      </c>
      <c r="C11" s="329"/>
      <c r="D11" s="105">
        <f>SUM(D9:D10)</f>
        <v>10448942</v>
      </c>
      <c r="E11" s="105">
        <f>SUM(E9:E10)</f>
        <v>10312471</v>
      </c>
      <c r="F11" s="105">
        <f>F9+F10</f>
        <v>10941276</v>
      </c>
      <c r="G11" s="121">
        <f>E11/D11*100</f>
        <v>98.693925184004272</v>
      </c>
      <c r="H11" s="121">
        <f t="shared" si="0"/>
        <v>106.09752017726886</v>
      </c>
      <c r="J11" s="15"/>
      <c r="L11" s="15"/>
    </row>
    <row r="12" spans="2:12" ht="15.75" x14ac:dyDescent="0.25">
      <c r="C12" s="4"/>
      <c r="D12" s="4"/>
      <c r="E12" s="4"/>
      <c r="F12" s="4"/>
      <c r="G12" s="4"/>
      <c r="H12" s="4"/>
    </row>
    <row r="13" spans="2:12" x14ac:dyDescent="0.25">
      <c r="F13" s="15"/>
    </row>
    <row r="14" spans="2:12" x14ac:dyDescent="0.25">
      <c r="F14" s="15"/>
    </row>
  </sheetData>
  <mergeCells count="8">
    <mergeCell ref="B5:H5"/>
    <mergeCell ref="B11:C11"/>
    <mergeCell ref="C6:C7"/>
    <mergeCell ref="G6:H6"/>
    <mergeCell ref="B6:B7"/>
    <mergeCell ref="D6:D7"/>
    <mergeCell ref="E6:E7"/>
    <mergeCell ref="F6:F7"/>
  </mergeCells>
  <pageMargins left="0.7" right="0.7" top="0.75" bottom="0.75" header="0.3" footer="0.3"/>
  <pageSetup paperSize="9" orientation="portrait" r:id="rId1"/>
  <ignoredErrors>
    <ignoredError sqref="D11:E11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8E846-16C4-4289-9274-2D395046D767}">
  <dimension ref="B2:N16"/>
  <sheetViews>
    <sheetView workbookViewId="0">
      <selection activeCell="F14" sqref="F14"/>
    </sheetView>
  </sheetViews>
  <sheetFormatPr defaultRowHeight="15" x14ac:dyDescent="0.25"/>
  <cols>
    <col min="2" max="2" width="7.85546875" customWidth="1"/>
    <col min="3" max="3" width="29.85546875" customWidth="1"/>
    <col min="4" max="4" width="15.5703125" customWidth="1"/>
    <col min="5" max="5" width="12.140625" customWidth="1"/>
    <col min="6" max="6" width="15.85546875" customWidth="1"/>
    <col min="7" max="7" width="12.5703125" customWidth="1"/>
    <col min="8" max="8" width="16" customWidth="1"/>
    <col min="9" max="9" width="12.140625" customWidth="1"/>
    <col min="10" max="11" width="14.5703125" customWidth="1"/>
  </cols>
  <sheetData>
    <row r="2" spans="2:14" ht="15.75" x14ac:dyDescent="0.25">
      <c r="C2" s="3"/>
      <c r="D2" s="4"/>
      <c r="E2" s="4"/>
      <c r="F2" s="4"/>
      <c r="G2" s="4"/>
      <c r="H2" s="4"/>
      <c r="I2" s="4"/>
      <c r="J2" s="4"/>
      <c r="K2" s="4"/>
    </row>
    <row r="3" spans="2:14" ht="15.75" x14ac:dyDescent="0.25">
      <c r="C3" s="4"/>
      <c r="D3" s="4"/>
      <c r="E3" s="4"/>
      <c r="F3" s="4"/>
      <c r="G3" s="4"/>
      <c r="H3" s="4"/>
      <c r="I3" s="4"/>
      <c r="J3" s="4"/>
      <c r="K3" s="4"/>
    </row>
    <row r="4" spans="2:14" ht="16.5" thickBot="1" x14ac:dyDescent="0.3">
      <c r="B4" s="88"/>
      <c r="C4" s="89" t="s">
        <v>81</v>
      </c>
      <c r="D4" s="90"/>
      <c r="E4" s="90"/>
      <c r="F4" s="90"/>
      <c r="G4" s="90"/>
      <c r="H4" s="90"/>
      <c r="I4" s="90"/>
      <c r="J4" s="90"/>
      <c r="K4" s="91" t="s">
        <v>326</v>
      </c>
    </row>
    <row r="5" spans="2:14" ht="24.95" customHeight="1" thickTop="1" x14ac:dyDescent="0.25">
      <c r="B5" s="331" t="s">
        <v>642</v>
      </c>
      <c r="C5" s="331"/>
      <c r="D5" s="331"/>
      <c r="E5" s="331"/>
      <c r="F5" s="331"/>
      <c r="G5" s="331"/>
      <c r="H5" s="331"/>
      <c r="I5" s="331"/>
      <c r="J5" s="331"/>
      <c r="K5" s="331"/>
    </row>
    <row r="6" spans="2:14" ht="15.75" x14ac:dyDescent="0.25">
      <c r="B6" s="327" t="s">
        <v>127</v>
      </c>
      <c r="C6" s="329" t="s">
        <v>416</v>
      </c>
      <c r="D6" s="338" t="s">
        <v>574</v>
      </c>
      <c r="E6" s="338"/>
      <c r="F6" s="329" t="s">
        <v>580</v>
      </c>
      <c r="G6" s="329"/>
      <c r="H6" s="329" t="s">
        <v>708</v>
      </c>
      <c r="I6" s="329"/>
      <c r="J6" s="337" t="s">
        <v>78</v>
      </c>
      <c r="K6" s="337"/>
    </row>
    <row r="7" spans="2:14" ht="15.75" x14ac:dyDescent="0.25">
      <c r="B7" s="327"/>
      <c r="C7" s="329"/>
      <c r="D7" s="97" t="s">
        <v>2</v>
      </c>
      <c r="E7" s="97" t="s">
        <v>26</v>
      </c>
      <c r="F7" s="97" t="s">
        <v>2</v>
      </c>
      <c r="G7" s="97" t="s">
        <v>26</v>
      </c>
      <c r="H7" s="97" t="s">
        <v>2</v>
      </c>
      <c r="I7" s="97" t="s">
        <v>26</v>
      </c>
      <c r="J7" s="97" t="s">
        <v>410</v>
      </c>
      <c r="K7" s="97" t="s">
        <v>411</v>
      </c>
    </row>
    <row r="8" spans="2:14" ht="16.350000000000001" customHeight="1" x14ac:dyDescent="0.25">
      <c r="B8" s="11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  <c r="I8" s="99">
        <v>8</v>
      </c>
      <c r="J8" s="99">
        <v>9</v>
      </c>
      <c r="K8" s="99">
        <v>10</v>
      </c>
    </row>
    <row r="9" spans="2:14" ht="17.45" customHeight="1" x14ac:dyDescent="0.25">
      <c r="B9" s="111" t="s">
        <v>311</v>
      </c>
      <c r="C9" s="101" t="s">
        <v>79</v>
      </c>
      <c r="D9" s="102">
        <v>6755829</v>
      </c>
      <c r="E9" s="103">
        <f>D9/D11*100</f>
        <v>64.655627335284279</v>
      </c>
      <c r="F9" s="102">
        <v>7232406</v>
      </c>
      <c r="G9" s="103">
        <f>F9/F11*100</f>
        <v>70.132619039607476</v>
      </c>
      <c r="H9" s="102">
        <v>8004157</v>
      </c>
      <c r="I9" s="103">
        <f>H9/H11*100</f>
        <v>73.15560817586541</v>
      </c>
      <c r="J9" s="104">
        <f>F9/D9*100</f>
        <v>107.05430821295209</v>
      </c>
      <c r="K9" s="104">
        <f>H9/F9*100</f>
        <v>110.6707366815414</v>
      </c>
      <c r="M9" s="15"/>
      <c r="N9" s="26"/>
    </row>
    <row r="10" spans="2:14" ht="15.75" x14ac:dyDescent="0.25">
      <c r="B10" s="111" t="s">
        <v>312</v>
      </c>
      <c r="C10" s="101" t="s">
        <v>80</v>
      </c>
      <c r="D10" s="102">
        <v>3693113</v>
      </c>
      <c r="E10" s="103">
        <f>D10/D11*100</f>
        <v>35.344372664715721</v>
      </c>
      <c r="F10" s="102">
        <v>3080065</v>
      </c>
      <c r="G10" s="103">
        <f>F10/F11*100</f>
        <v>29.86738096039252</v>
      </c>
      <c r="H10" s="102">
        <v>2937119</v>
      </c>
      <c r="I10" s="103">
        <f>H10/H11*100</f>
        <v>26.84439182413459</v>
      </c>
      <c r="J10" s="104">
        <f>F10/D10*100</f>
        <v>83.400237144111216</v>
      </c>
      <c r="K10" s="104">
        <f t="shared" ref="K10:K11" si="0">H10/F10*100</f>
        <v>95.358994047203552</v>
      </c>
      <c r="M10" s="15"/>
      <c r="N10" s="26"/>
    </row>
    <row r="11" spans="2:14" ht="22.35" customHeight="1" x14ac:dyDescent="0.25">
      <c r="B11" s="329" t="s">
        <v>5</v>
      </c>
      <c r="C11" s="329"/>
      <c r="D11" s="105">
        <f>SUM(D9:D10)</f>
        <v>10448942</v>
      </c>
      <c r="E11" s="106">
        <f>SUM(E9:E10)</f>
        <v>100</v>
      </c>
      <c r="F11" s="105">
        <f>SUM(F9:F10)</f>
        <v>10312471</v>
      </c>
      <c r="G11" s="106">
        <f>SUM(G9:G10)</f>
        <v>100</v>
      </c>
      <c r="H11" s="105">
        <f>H9+H10</f>
        <v>10941276</v>
      </c>
      <c r="I11" s="106">
        <f>SUM(I9:I10)</f>
        <v>100</v>
      </c>
      <c r="J11" s="106">
        <f>F11/D11*100</f>
        <v>98.693925184004272</v>
      </c>
      <c r="K11" s="106">
        <f t="shared" si="0"/>
        <v>106.09752017726886</v>
      </c>
      <c r="M11" s="15"/>
      <c r="N11" s="26"/>
    </row>
    <row r="12" spans="2:14" ht="15.75" x14ac:dyDescent="0.25">
      <c r="C12" s="7"/>
      <c r="D12" s="4"/>
      <c r="E12" s="4"/>
      <c r="F12" s="4"/>
      <c r="G12" s="4"/>
      <c r="H12" s="4"/>
      <c r="I12" s="4"/>
      <c r="J12" s="4"/>
      <c r="K12" s="4"/>
    </row>
    <row r="16" spans="2:14" x14ac:dyDescent="0.25">
      <c r="H16" s="15"/>
    </row>
  </sheetData>
  <mergeCells count="8">
    <mergeCell ref="J6:K6"/>
    <mergeCell ref="B5:K5"/>
    <mergeCell ref="B6:B7"/>
    <mergeCell ref="B11:C11"/>
    <mergeCell ref="C6:C7"/>
    <mergeCell ref="H6:I6"/>
    <mergeCell ref="F6:G6"/>
    <mergeCell ref="D6:E6"/>
  </mergeCells>
  <pageMargins left="0.7" right="0.7" top="0.75" bottom="0.75" header="0.3" footer="0.3"/>
  <pageSetup paperSize="9" orientation="portrait" r:id="rId1"/>
  <ignoredErrors>
    <ignoredError sqref="D11:G11" formulaRange="1"/>
    <ignoredError sqref="H11" 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48A99-8166-47D2-93B6-7B2B8EB24FB7}">
  <dimension ref="B3:K14"/>
  <sheetViews>
    <sheetView workbookViewId="0">
      <selection activeCell="H24" sqref="H24"/>
    </sheetView>
  </sheetViews>
  <sheetFormatPr defaultRowHeight="15.75" x14ac:dyDescent="0.25"/>
  <cols>
    <col min="2" max="2" width="9.140625" style="2"/>
    <col min="3" max="3" width="33" customWidth="1"/>
    <col min="4" max="4" width="17.85546875" customWidth="1"/>
    <col min="5" max="5" width="16" customWidth="1"/>
    <col min="6" max="6" width="13.85546875" customWidth="1"/>
    <col min="7" max="7" width="9.85546875" customWidth="1"/>
    <col min="8" max="8" width="11.140625" customWidth="1"/>
  </cols>
  <sheetData>
    <row r="3" spans="2:11" ht="16.5" thickBot="1" x14ac:dyDescent="0.3">
      <c r="B3" s="141"/>
      <c r="C3" s="89" t="s">
        <v>81</v>
      </c>
      <c r="D3" s="90"/>
      <c r="E3" s="90"/>
      <c r="F3" s="90"/>
      <c r="G3" s="90"/>
      <c r="H3" s="142" t="s">
        <v>326</v>
      </c>
    </row>
    <row r="4" spans="2:11" ht="24.95" customHeight="1" thickTop="1" x14ac:dyDescent="0.25">
      <c r="B4" s="331" t="s">
        <v>643</v>
      </c>
      <c r="C4" s="331"/>
      <c r="D4" s="331"/>
      <c r="E4" s="331"/>
      <c r="F4" s="331"/>
      <c r="G4" s="331"/>
      <c r="H4" s="331"/>
    </row>
    <row r="5" spans="2:11" x14ac:dyDescent="0.25">
      <c r="B5" s="327" t="s">
        <v>127</v>
      </c>
      <c r="C5" s="329" t="s">
        <v>82</v>
      </c>
      <c r="D5" s="329" t="s">
        <v>574</v>
      </c>
      <c r="E5" s="327" t="s">
        <v>580</v>
      </c>
      <c r="F5" s="329" t="s">
        <v>708</v>
      </c>
      <c r="G5" s="337" t="s">
        <v>285</v>
      </c>
      <c r="H5" s="337"/>
    </row>
    <row r="6" spans="2:11" x14ac:dyDescent="0.25">
      <c r="B6" s="327"/>
      <c r="C6" s="329"/>
      <c r="D6" s="329"/>
      <c r="E6" s="327"/>
      <c r="F6" s="329"/>
      <c r="G6" s="97" t="s">
        <v>73</v>
      </c>
      <c r="H6" s="97" t="s">
        <v>415</v>
      </c>
    </row>
    <row r="7" spans="2:11" ht="15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</row>
    <row r="8" spans="2:11" ht="17.100000000000001" customHeight="1" x14ac:dyDescent="0.25">
      <c r="B8" s="134" t="s">
        <v>311</v>
      </c>
      <c r="C8" s="135" t="s">
        <v>417</v>
      </c>
      <c r="D8" s="136">
        <v>7613327</v>
      </c>
      <c r="E8" s="136">
        <v>8022374</v>
      </c>
      <c r="F8" s="136">
        <v>8581826</v>
      </c>
      <c r="G8" s="137">
        <f>E8/D8*100</f>
        <v>105.37277592306229</v>
      </c>
      <c r="H8" s="137">
        <f>F8/E8*100</f>
        <v>106.97364645427901</v>
      </c>
      <c r="K8" s="15"/>
    </row>
    <row r="9" spans="2:11" ht="17.100000000000001" customHeight="1" x14ac:dyDescent="0.25">
      <c r="B9" s="134" t="s">
        <v>312</v>
      </c>
      <c r="C9" s="138" t="s">
        <v>418</v>
      </c>
      <c r="D9" s="136">
        <f>D10+D11</f>
        <v>10448942</v>
      </c>
      <c r="E9" s="136">
        <f>E10+E11</f>
        <v>10312471</v>
      </c>
      <c r="F9" s="136">
        <f>F10+F11</f>
        <v>10941276</v>
      </c>
      <c r="G9" s="137">
        <f t="shared" ref="G9:G11" si="0">E9/D9*100</f>
        <v>98.693925184004272</v>
      </c>
      <c r="H9" s="137">
        <f t="shared" ref="H9" si="1">F9/E9*100</f>
        <v>106.09752017726886</v>
      </c>
      <c r="K9" s="15"/>
    </row>
    <row r="10" spans="2:11" ht="17.100000000000001" customHeight="1" x14ac:dyDescent="0.25">
      <c r="B10" s="111" t="s">
        <v>345</v>
      </c>
      <c r="C10" s="101" t="s">
        <v>419</v>
      </c>
      <c r="D10" s="107">
        <v>3976925</v>
      </c>
      <c r="E10" s="107">
        <v>3347737</v>
      </c>
      <c r="F10" s="107">
        <v>3207522</v>
      </c>
      <c r="G10" s="104">
        <f t="shared" si="0"/>
        <v>84.179032795438687</v>
      </c>
      <c r="H10" s="104">
        <f>F10/E10*100</f>
        <v>95.81164828658882</v>
      </c>
    </row>
    <row r="11" spans="2:11" ht="17.100000000000001" customHeight="1" x14ac:dyDescent="0.25">
      <c r="B11" s="111" t="s">
        <v>346</v>
      </c>
      <c r="C11" s="101" t="s">
        <v>420</v>
      </c>
      <c r="D11" s="107">
        <v>6472017</v>
      </c>
      <c r="E11" s="107">
        <v>6964734</v>
      </c>
      <c r="F11" s="107">
        <v>7733754</v>
      </c>
      <c r="G11" s="104">
        <f t="shared" si="0"/>
        <v>107.61303624511494</v>
      </c>
      <c r="H11" s="104">
        <f>F11/E11*100</f>
        <v>111.04162772045565</v>
      </c>
    </row>
    <row r="12" spans="2:11" ht="17.100000000000001" customHeight="1" x14ac:dyDescent="0.25">
      <c r="B12" s="134" t="s">
        <v>313</v>
      </c>
      <c r="C12" s="138" t="s">
        <v>421</v>
      </c>
      <c r="D12" s="139">
        <f>D8/D9</f>
        <v>0.72862180687767242</v>
      </c>
      <c r="E12" s="139">
        <f t="shared" ref="E12" si="2">E8/E9</f>
        <v>0.77792936338924012</v>
      </c>
      <c r="F12" s="139">
        <f>F8/F9</f>
        <v>0.78435330577530449</v>
      </c>
      <c r="G12" s="140"/>
      <c r="H12" s="140"/>
    </row>
    <row r="13" spans="2:11" ht="17.100000000000001" customHeight="1" x14ac:dyDescent="0.25">
      <c r="B13" s="134" t="s">
        <v>314</v>
      </c>
      <c r="C13" s="138" t="s">
        <v>422</v>
      </c>
      <c r="D13" s="136">
        <v>10832483</v>
      </c>
      <c r="E13" s="136">
        <v>10742142</v>
      </c>
      <c r="F13" s="136">
        <v>11524417</v>
      </c>
      <c r="G13" s="137">
        <f>E13/D13*100</f>
        <v>99.166017615721159</v>
      </c>
      <c r="H13" s="137">
        <f>F13/E13*100</f>
        <v>107.28229993608352</v>
      </c>
    </row>
    <row r="14" spans="2:11" ht="16.5" customHeight="1" x14ac:dyDescent="0.25">
      <c r="B14" s="134" t="s">
        <v>315</v>
      </c>
      <c r="C14" s="138" t="s">
        <v>423</v>
      </c>
      <c r="D14" s="139">
        <f>D8/D13</f>
        <v>0.70282381241678382</v>
      </c>
      <c r="E14" s="139">
        <f t="shared" ref="E14" si="3">E8/E13</f>
        <v>0.74681325195663961</v>
      </c>
      <c r="F14" s="139">
        <f>F8/F13</f>
        <v>0.74466465418597749</v>
      </c>
      <c r="G14" s="140"/>
      <c r="H14" s="140"/>
    </row>
  </sheetData>
  <mergeCells count="7">
    <mergeCell ref="C5:C6"/>
    <mergeCell ref="G5:H5"/>
    <mergeCell ref="B5:B6"/>
    <mergeCell ref="B4:H4"/>
    <mergeCell ref="D5:D6"/>
    <mergeCell ref="E5:E6"/>
    <mergeCell ref="F5:F6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9584B-415E-4664-B1CC-0E195894C2BF}">
  <sheetPr>
    <pageSetUpPr fitToPage="1"/>
  </sheetPr>
  <dimension ref="B3:K32"/>
  <sheetViews>
    <sheetView zoomScaleNormal="100" workbookViewId="0">
      <selection activeCell="K7" sqref="K7"/>
    </sheetView>
  </sheetViews>
  <sheetFormatPr defaultColWidth="8.85546875" defaultRowHeight="15" x14ac:dyDescent="0.25"/>
  <cols>
    <col min="1" max="1" width="8.85546875" customWidth="1"/>
    <col min="2" max="2" width="9.85546875" customWidth="1"/>
    <col min="3" max="3" width="72.140625" customWidth="1"/>
    <col min="4" max="4" width="16.140625" customWidth="1"/>
    <col min="5" max="5" width="16.42578125" customWidth="1"/>
    <col min="6" max="6" width="15.28515625" customWidth="1"/>
    <col min="7" max="7" width="11" customWidth="1"/>
    <col min="8" max="8" width="10.42578125" customWidth="1"/>
    <col min="10" max="11" width="10.7109375" bestFit="1" customWidth="1"/>
  </cols>
  <sheetData>
    <row r="3" spans="2:11" ht="16.5" thickBot="1" x14ac:dyDescent="0.3">
      <c r="B3" s="85" t="s">
        <v>192</v>
      </c>
      <c r="C3" s="81"/>
      <c r="D3" s="81"/>
      <c r="E3" s="81"/>
      <c r="F3" s="81"/>
      <c r="G3" s="81"/>
      <c r="H3" s="91" t="s">
        <v>329</v>
      </c>
    </row>
    <row r="4" spans="2:11" ht="24.95" customHeight="1" thickTop="1" x14ac:dyDescent="0.25">
      <c r="B4" s="331" t="s">
        <v>644</v>
      </c>
      <c r="C4" s="331"/>
      <c r="D4" s="331"/>
      <c r="E4" s="331"/>
      <c r="F4" s="331"/>
      <c r="G4" s="331"/>
      <c r="H4" s="331"/>
    </row>
    <row r="5" spans="2:11" ht="20.100000000000001" customHeight="1" x14ac:dyDescent="0.25">
      <c r="B5" s="289" t="s">
        <v>127</v>
      </c>
      <c r="C5" s="289" t="s">
        <v>82</v>
      </c>
      <c r="D5" s="97" t="s">
        <v>574</v>
      </c>
      <c r="E5" s="97" t="s">
        <v>580</v>
      </c>
      <c r="F5" s="97" t="s">
        <v>708</v>
      </c>
      <c r="G5" s="329" t="s">
        <v>1</v>
      </c>
      <c r="H5" s="329"/>
    </row>
    <row r="6" spans="2:11" ht="15" customHeight="1" x14ac:dyDescent="0.25">
      <c r="B6" s="143">
        <v>1</v>
      </c>
      <c r="C6" s="143">
        <v>2</v>
      </c>
      <c r="D6" s="99">
        <v>3</v>
      </c>
      <c r="E6" s="99">
        <v>4</v>
      </c>
      <c r="F6" s="99">
        <v>5</v>
      </c>
      <c r="G6" s="99" t="s">
        <v>424</v>
      </c>
      <c r="H6" s="99" t="s">
        <v>425</v>
      </c>
    </row>
    <row r="7" spans="2:11" ht="20.100000000000001" customHeight="1" x14ac:dyDescent="0.25">
      <c r="B7" s="306">
        <v>1</v>
      </c>
      <c r="C7" s="144" t="s">
        <v>83</v>
      </c>
      <c r="D7" s="120">
        <f>D8+D24</f>
        <v>2852902</v>
      </c>
      <c r="E7" s="105">
        <f>E8+E24</f>
        <v>2926563</v>
      </c>
      <c r="F7" s="105">
        <f>F8+F24</f>
        <v>3062316</v>
      </c>
      <c r="G7" s="121">
        <f>E7/D7*100</f>
        <v>102.58196741423295</v>
      </c>
      <c r="H7" s="106">
        <f>F7/E7*100</f>
        <v>104.63864950113837</v>
      </c>
      <c r="J7" s="26"/>
      <c r="K7" s="26"/>
    </row>
    <row r="8" spans="2:11" ht="20.100000000000001" customHeight="1" x14ac:dyDescent="0.25">
      <c r="B8" s="144" t="s">
        <v>84</v>
      </c>
      <c r="C8" s="144" t="s">
        <v>85</v>
      </c>
      <c r="D8" s="145">
        <f>D9+D23</f>
        <v>2733978</v>
      </c>
      <c r="E8" s="146">
        <f>E9+E23</f>
        <v>2782658</v>
      </c>
      <c r="F8" s="146">
        <f>F9+F23</f>
        <v>2901935</v>
      </c>
      <c r="G8" s="121">
        <f t="shared" ref="G8:G26" si="0">E8/D8*100</f>
        <v>101.78055565918964</v>
      </c>
      <c r="H8" s="106">
        <f t="shared" ref="H8:H25" si="1">F8/E8*100</f>
        <v>104.28644123711932</v>
      </c>
      <c r="J8" s="26"/>
      <c r="K8" s="26"/>
    </row>
    <row r="9" spans="2:11" ht="20.100000000000001" customHeight="1" x14ac:dyDescent="0.25">
      <c r="B9" s="144" t="s">
        <v>86</v>
      </c>
      <c r="C9" s="144" t="s">
        <v>87</v>
      </c>
      <c r="D9" s="145">
        <f>SUM(D10:D22)</f>
        <v>2733978</v>
      </c>
      <c r="E9" s="146">
        <f>SUM(E10:E22)</f>
        <v>2782658</v>
      </c>
      <c r="F9" s="146">
        <f>SUM(F10:F22)</f>
        <v>2901935</v>
      </c>
      <c r="G9" s="121">
        <f t="shared" si="0"/>
        <v>101.78055565918964</v>
      </c>
      <c r="H9" s="106">
        <f t="shared" si="1"/>
        <v>104.28644123711932</v>
      </c>
      <c r="J9" s="26"/>
      <c r="K9" s="26"/>
    </row>
    <row r="10" spans="2:11" ht="15.95" customHeight="1" x14ac:dyDescent="0.25">
      <c r="B10" s="152" t="s">
        <v>88</v>
      </c>
      <c r="C10" s="152" t="s">
        <v>89</v>
      </c>
      <c r="D10" s="153">
        <v>1384714</v>
      </c>
      <c r="E10" s="109">
        <v>1562046</v>
      </c>
      <c r="F10" s="109">
        <v>1582046</v>
      </c>
      <c r="G10" s="107">
        <f t="shared" si="0"/>
        <v>112.80639901091489</v>
      </c>
      <c r="H10" s="104">
        <f t="shared" si="1"/>
        <v>101.28037202489554</v>
      </c>
      <c r="J10" s="26"/>
      <c r="K10" s="26"/>
    </row>
    <row r="11" spans="2:11" ht="15.95" customHeight="1" x14ac:dyDescent="0.25">
      <c r="B11" s="152" t="s">
        <v>90</v>
      </c>
      <c r="C11" s="152" t="s">
        <v>91</v>
      </c>
      <c r="D11" s="154">
        <v>137290</v>
      </c>
      <c r="E11" s="155">
        <v>137327</v>
      </c>
      <c r="F11" s="155">
        <v>118164</v>
      </c>
      <c r="G11" s="107">
        <f t="shared" si="0"/>
        <v>100.02695025129289</v>
      </c>
      <c r="H11" s="104">
        <f t="shared" si="1"/>
        <v>86.045715700481324</v>
      </c>
      <c r="J11" s="26"/>
      <c r="K11" s="26"/>
    </row>
    <row r="12" spans="2:11" ht="15.95" customHeight="1" x14ac:dyDescent="0.25">
      <c r="B12" s="152" t="s">
        <v>92</v>
      </c>
      <c r="C12" s="152" t="s">
        <v>93</v>
      </c>
      <c r="D12" s="153">
        <v>-214</v>
      </c>
      <c r="E12" s="109">
        <v>0</v>
      </c>
      <c r="F12" s="109">
        <v>0</v>
      </c>
      <c r="G12" s="107">
        <f t="shared" si="0"/>
        <v>0</v>
      </c>
      <c r="H12" s="104" t="s">
        <v>106</v>
      </c>
      <c r="J12" s="26"/>
      <c r="K12" s="26"/>
    </row>
    <row r="13" spans="2:11" ht="33.75" customHeight="1" x14ac:dyDescent="0.25">
      <c r="B13" s="152" t="s">
        <v>94</v>
      </c>
      <c r="C13" s="101" t="s">
        <v>578</v>
      </c>
      <c r="D13" s="153">
        <v>-2192</v>
      </c>
      <c r="E13" s="109">
        <v>0</v>
      </c>
      <c r="F13" s="109">
        <v>0</v>
      </c>
      <c r="G13" s="107">
        <f t="shared" si="0"/>
        <v>0</v>
      </c>
      <c r="H13" s="104" t="s">
        <v>106</v>
      </c>
      <c r="J13" s="26"/>
      <c r="K13" s="26"/>
    </row>
    <row r="14" spans="2:11" ht="15.95" customHeight="1" x14ac:dyDescent="0.25">
      <c r="B14" s="152" t="s">
        <v>96</v>
      </c>
      <c r="C14" s="152" t="s">
        <v>95</v>
      </c>
      <c r="D14" s="153">
        <v>393494</v>
      </c>
      <c r="E14" s="109">
        <v>466815</v>
      </c>
      <c r="F14" s="109">
        <v>519641</v>
      </c>
      <c r="G14" s="107">
        <f t="shared" si="0"/>
        <v>118.63332096550391</v>
      </c>
      <c r="H14" s="104">
        <f>F14/E14*100</f>
        <v>111.31626018872574</v>
      </c>
      <c r="J14" s="26"/>
      <c r="K14" s="26"/>
    </row>
    <row r="15" spans="2:11" ht="15.95" customHeight="1" x14ac:dyDescent="0.25">
      <c r="B15" s="152" t="s">
        <v>98</v>
      </c>
      <c r="C15" s="152" t="s">
        <v>97</v>
      </c>
      <c r="D15" s="153">
        <v>-118241</v>
      </c>
      <c r="E15" s="109">
        <v>-113355</v>
      </c>
      <c r="F15" s="109">
        <v>-124214</v>
      </c>
      <c r="G15" s="107">
        <f t="shared" si="0"/>
        <v>95.867761605534469</v>
      </c>
      <c r="H15" s="104">
        <f t="shared" si="1"/>
        <v>109.57963918662608</v>
      </c>
      <c r="J15" s="26"/>
      <c r="K15" s="26"/>
    </row>
    <row r="16" spans="2:11" ht="15.95" customHeight="1" x14ac:dyDescent="0.25">
      <c r="B16" s="152" t="s">
        <v>100</v>
      </c>
      <c r="C16" s="152" t="s">
        <v>99</v>
      </c>
      <c r="D16" s="153">
        <v>10368</v>
      </c>
      <c r="E16" s="109">
        <v>-66916</v>
      </c>
      <c r="F16" s="109">
        <v>-48464</v>
      </c>
      <c r="G16" s="107">
        <f t="shared" si="0"/>
        <v>-645.40895061728395</v>
      </c>
      <c r="H16" s="104">
        <f t="shared" si="1"/>
        <v>72.425130013748586</v>
      </c>
      <c r="J16" s="26"/>
      <c r="K16" s="26"/>
    </row>
    <row r="17" spans="2:11" ht="15.95" customHeight="1" x14ac:dyDescent="0.25">
      <c r="B17" s="152" t="s">
        <v>102</v>
      </c>
      <c r="C17" s="152" t="s">
        <v>101</v>
      </c>
      <c r="D17" s="153">
        <v>1014269</v>
      </c>
      <c r="E17" s="109">
        <v>897338</v>
      </c>
      <c r="F17" s="109">
        <v>953148</v>
      </c>
      <c r="G17" s="107">
        <f t="shared" si="0"/>
        <v>88.47140157098363</v>
      </c>
      <c r="H17" s="104">
        <f t="shared" si="1"/>
        <v>106.21950703079553</v>
      </c>
      <c r="J17" s="26"/>
      <c r="K17" s="26"/>
    </row>
    <row r="18" spans="2:11" ht="15.95" customHeight="1" x14ac:dyDescent="0.25">
      <c r="B18" s="152" t="s">
        <v>104</v>
      </c>
      <c r="C18" s="152" t="s">
        <v>103</v>
      </c>
      <c r="D18" s="153">
        <v>-61626</v>
      </c>
      <c r="E18" s="109">
        <v>-68789</v>
      </c>
      <c r="F18" s="109">
        <v>-68504</v>
      </c>
      <c r="G18" s="107">
        <f t="shared" si="0"/>
        <v>111.62334079771526</v>
      </c>
      <c r="H18" s="104">
        <f>F18/E18*100</f>
        <v>99.585689572460709</v>
      </c>
      <c r="J18" s="26"/>
      <c r="K18" s="26"/>
    </row>
    <row r="19" spans="2:11" ht="30" customHeight="1" x14ac:dyDescent="0.25">
      <c r="B19" s="152" t="s">
        <v>107</v>
      </c>
      <c r="C19" s="101" t="s">
        <v>105</v>
      </c>
      <c r="D19" s="153">
        <v>-1081</v>
      </c>
      <c r="E19" s="109">
        <v>-4306</v>
      </c>
      <c r="F19" s="230">
        <v>-2878</v>
      </c>
      <c r="G19" s="107">
        <f t="shared" si="0"/>
        <v>398.33487511563368</v>
      </c>
      <c r="H19" s="104">
        <f t="shared" ref="H19:H21" si="2">F19/E19*100</f>
        <v>66.836971667440778</v>
      </c>
      <c r="J19" s="26"/>
      <c r="K19" s="26"/>
    </row>
    <row r="20" spans="2:11" ht="30" customHeight="1" x14ac:dyDescent="0.25">
      <c r="B20" s="152" t="s">
        <v>108</v>
      </c>
      <c r="C20" s="101" t="s">
        <v>623</v>
      </c>
      <c r="D20" s="153">
        <v>-8621</v>
      </c>
      <c r="E20" s="109">
        <v>-13470</v>
      </c>
      <c r="F20" s="109">
        <v>-12963</v>
      </c>
      <c r="G20" s="107">
        <f t="shared" si="0"/>
        <v>156.2463751304953</v>
      </c>
      <c r="H20" s="104">
        <f>F20/E20*100</f>
        <v>96.236080178173722</v>
      </c>
      <c r="J20" s="26"/>
      <c r="K20" s="26"/>
    </row>
    <row r="21" spans="2:11" ht="30" customHeight="1" x14ac:dyDescent="0.25">
      <c r="B21" s="152" t="s">
        <v>109</v>
      </c>
      <c r="C21" s="101" t="s">
        <v>110</v>
      </c>
      <c r="D21" s="153">
        <v>-14182</v>
      </c>
      <c r="E21" s="109">
        <v>-14032</v>
      </c>
      <c r="F21" s="109">
        <v>-14041</v>
      </c>
      <c r="G21" s="107">
        <f t="shared" si="0"/>
        <v>98.942321252291634</v>
      </c>
      <c r="H21" s="104">
        <f t="shared" si="2"/>
        <v>100.06413911060432</v>
      </c>
      <c r="J21" s="26"/>
      <c r="K21" s="26"/>
    </row>
    <row r="22" spans="2:11" ht="15.95" customHeight="1" x14ac:dyDescent="0.25">
      <c r="B22" s="152" t="s">
        <v>111</v>
      </c>
      <c r="C22" s="152" t="s">
        <v>112</v>
      </c>
      <c r="D22" s="153">
        <v>0</v>
      </c>
      <c r="E22" s="109">
        <v>0</v>
      </c>
      <c r="F22" s="109">
        <v>0</v>
      </c>
      <c r="G22" s="107" t="s">
        <v>106</v>
      </c>
      <c r="H22" s="104" t="s">
        <v>106</v>
      </c>
      <c r="J22" s="26"/>
      <c r="K22" s="26"/>
    </row>
    <row r="23" spans="2:11" ht="20.100000000000001" customHeight="1" x14ac:dyDescent="0.25">
      <c r="B23" s="148" t="s">
        <v>113</v>
      </c>
      <c r="C23" s="148" t="s">
        <v>114</v>
      </c>
      <c r="D23" s="150">
        <v>0</v>
      </c>
      <c r="E23" s="151">
        <v>0</v>
      </c>
      <c r="F23" s="151">
        <v>0</v>
      </c>
      <c r="G23" s="136" t="s">
        <v>106</v>
      </c>
      <c r="H23" s="137" t="s">
        <v>106</v>
      </c>
      <c r="J23" s="26"/>
      <c r="K23" s="26"/>
    </row>
    <row r="24" spans="2:11" ht="20.100000000000001" customHeight="1" x14ac:dyDescent="0.25">
      <c r="B24" s="144" t="s">
        <v>115</v>
      </c>
      <c r="C24" s="144" t="s">
        <v>116</v>
      </c>
      <c r="D24" s="145">
        <f>SUM(D25:D29)</f>
        <v>118924</v>
      </c>
      <c r="E24" s="146">
        <f>SUM(E25:E29)</f>
        <v>143905</v>
      </c>
      <c r="F24" s="146">
        <f>SUM(F25:F29)</f>
        <v>160381</v>
      </c>
      <c r="G24" s="121">
        <f t="shared" si="0"/>
        <v>121.00585247721234</v>
      </c>
      <c r="H24" s="106">
        <f t="shared" si="1"/>
        <v>111.44921997150898</v>
      </c>
      <c r="J24" s="26"/>
      <c r="K24" s="26"/>
    </row>
    <row r="25" spans="2:11" ht="15.95" customHeight="1" x14ac:dyDescent="0.25">
      <c r="B25" s="152" t="s">
        <v>117</v>
      </c>
      <c r="C25" s="152" t="s">
        <v>118</v>
      </c>
      <c r="D25" s="153">
        <v>118938</v>
      </c>
      <c r="E25" s="109">
        <v>143905</v>
      </c>
      <c r="F25" s="109">
        <v>160381</v>
      </c>
      <c r="G25" s="107">
        <f t="shared" si="0"/>
        <v>120.991609073635</v>
      </c>
      <c r="H25" s="104">
        <f t="shared" si="1"/>
        <v>111.44921997150898</v>
      </c>
      <c r="J25" s="26"/>
      <c r="K25" s="26"/>
    </row>
    <row r="26" spans="2:11" ht="15.95" customHeight="1" x14ac:dyDescent="0.25">
      <c r="B26" s="152" t="s">
        <v>119</v>
      </c>
      <c r="C26" s="152" t="s">
        <v>120</v>
      </c>
      <c r="D26" s="153">
        <v>-14</v>
      </c>
      <c r="E26" s="109">
        <v>0</v>
      </c>
      <c r="F26" s="109">
        <v>0</v>
      </c>
      <c r="G26" s="107">
        <f t="shared" si="0"/>
        <v>0</v>
      </c>
      <c r="H26" s="104" t="s">
        <v>106</v>
      </c>
      <c r="J26" s="26"/>
      <c r="K26" s="26"/>
    </row>
    <row r="27" spans="2:11" ht="31.5" customHeight="1" x14ac:dyDescent="0.25">
      <c r="B27" s="152" t="s">
        <v>121</v>
      </c>
      <c r="C27" s="101" t="s">
        <v>122</v>
      </c>
      <c r="D27" s="153">
        <v>0</v>
      </c>
      <c r="E27" s="109">
        <v>0</v>
      </c>
      <c r="F27" s="109">
        <v>0</v>
      </c>
      <c r="G27" s="107" t="s">
        <v>106</v>
      </c>
      <c r="H27" s="104" t="s">
        <v>106</v>
      </c>
      <c r="J27" s="26"/>
      <c r="K27" s="26"/>
    </row>
    <row r="28" spans="2:11" ht="30" customHeight="1" x14ac:dyDescent="0.25">
      <c r="B28" s="152" t="s">
        <v>123</v>
      </c>
      <c r="C28" s="101" t="s">
        <v>124</v>
      </c>
      <c r="D28" s="153">
        <v>0</v>
      </c>
      <c r="E28" s="109">
        <v>0</v>
      </c>
      <c r="F28" s="109">
        <v>0</v>
      </c>
      <c r="G28" s="107" t="s">
        <v>106</v>
      </c>
      <c r="H28" s="104" t="s">
        <v>106</v>
      </c>
      <c r="J28" s="26"/>
      <c r="K28" s="26"/>
    </row>
    <row r="29" spans="2:11" ht="15.95" customHeight="1" x14ac:dyDescent="0.25">
      <c r="B29" s="152" t="s">
        <v>125</v>
      </c>
      <c r="C29" s="152" t="s">
        <v>126</v>
      </c>
      <c r="D29" s="153">
        <v>0</v>
      </c>
      <c r="E29" s="109">
        <v>0</v>
      </c>
      <c r="F29" s="109">
        <v>0</v>
      </c>
      <c r="G29" s="107" t="s">
        <v>106</v>
      </c>
      <c r="H29" s="104" t="s">
        <v>106</v>
      </c>
      <c r="J29" s="26"/>
      <c r="K29" s="26"/>
    </row>
    <row r="32" spans="2:11" x14ac:dyDescent="0.25">
      <c r="C32" s="297"/>
    </row>
  </sheetData>
  <mergeCells count="2">
    <mergeCell ref="B4:H4"/>
    <mergeCell ref="G5:H5"/>
  </mergeCells>
  <pageMargins left="0.70866141732283472" right="0.70866141732283472" top="0.74803149606299213" bottom="0.74803149606299213" header="0.31496062992125984" footer="0.31496062992125984"/>
  <pageSetup paperSize="9" scale="72" fitToHeight="3" orientation="landscape" r:id="rId1"/>
  <ignoredErrors>
    <ignoredError sqref="D9:F9" formulaRange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4F0C1-F129-41A5-A217-D088D6AB2DFC}">
  <dimension ref="B3:Q19"/>
  <sheetViews>
    <sheetView workbookViewId="0">
      <selection activeCell="F14" sqref="F14"/>
    </sheetView>
  </sheetViews>
  <sheetFormatPr defaultColWidth="8.85546875" defaultRowHeight="15" x14ac:dyDescent="0.25"/>
  <cols>
    <col min="1" max="2" width="8.85546875" style="14"/>
    <col min="3" max="3" width="47.5703125" style="14" customWidth="1"/>
    <col min="4" max="4" width="14.140625" style="14" customWidth="1"/>
    <col min="5" max="5" width="11.140625" style="14" customWidth="1"/>
    <col min="6" max="6" width="12.42578125" style="14" customWidth="1"/>
    <col min="7" max="7" width="11.7109375" style="14" customWidth="1"/>
    <col min="8" max="8" width="11.85546875" style="14" bestFit="1" customWidth="1"/>
    <col min="9" max="9" width="10.28515625" style="14" customWidth="1"/>
    <col min="10" max="10" width="10.42578125" style="14" customWidth="1"/>
    <col min="11" max="11" width="10.5703125" style="14" customWidth="1"/>
    <col min="12" max="12" width="8.85546875" style="14"/>
    <col min="13" max="13" width="11.7109375" style="14" bestFit="1" customWidth="1"/>
    <col min="14" max="14" width="8.85546875" style="14"/>
    <col min="15" max="15" width="10.140625" style="14" bestFit="1" customWidth="1"/>
    <col min="16" max="16" width="8.85546875" style="14"/>
    <col min="17" max="17" width="10.140625" style="14" bestFit="1" customWidth="1"/>
    <col min="18" max="16384" width="8.85546875" style="14"/>
  </cols>
  <sheetData>
    <row r="3" spans="2:17" ht="16.5" thickBot="1" x14ac:dyDescent="0.3">
      <c r="B3" s="157"/>
      <c r="C3" s="158"/>
      <c r="D3" s="158"/>
      <c r="E3" s="158"/>
      <c r="F3" s="158"/>
      <c r="G3" s="158"/>
      <c r="H3" s="158"/>
      <c r="I3" s="158"/>
      <c r="J3" s="158"/>
      <c r="K3" s="159" t="s">
        <v>328</v>
      </c>
    </row>
    <row r="4" spans="2:17" ht="24.95" customHeight="1" thickTop="1" x14ac:dyDescent="0.25">
      <c r="B4" s="331" t="s">
        <v>645</v>
      </c>
      <c r="C4" s="331"/>
      <c r="D4" s="331"/>
      <c r="E4" s="331"/>
      <c r="F4" s="331"/>
      <c r="G4" s="331"/>
      <c r="H4" s="331"/>
      <c r="I4" s="331"/>
      <c r="J4" s="331"/>
      <c r="K4" s="331"/>
    </row>
    <row r="5" spans="2:17" ht="15.75" x14ac:dyDescent="0.25">
      <c r="B5" s="327" t="s">
        <v>127</v>
      </c>
      <c r="C5" s="329" t="s">
        <v>373</v>
      </c>
      <c r="D5" s="329" t="s">
        <v>574</v>
      </c>
      <c r="E5" s="329"/>
      <c r="F5" s="338" t="s">
        <v>580</v>
      </c>
      <c r="G5" s="338"/>
      <c r="H5" s="329" t="s">
        <v>708</v>
      </c>
      <c r="I5" s="329"/>
      <c r="J5" s="329" t="s">
        <v>1</v>
      </c>
      <c r="K5" s="329"/>
    </row>
    <row r="6" spans="2:17" ht="15.75" x14ac:dyDescent="0.25">
      <c r="B6" s="327"/>
      <c r="C6" s="329"/>
      <c r="D6" s="97" t="s">
        <v>2</v>
      </c>
      <c r="E6" s="97" t="s">
        <v>26</v>
      </c>
      <c r="F6" s="97" t="s">
        <v>2</v>
      </c>
      <c r="G6" s="97" t="s">
        <v>26</v>
      </c>
      <c r="H6" s="97" t="s">
        <v>280</v>
      </c>
      <c r="I6" s="97" t="s">
        <v>148</v>
      </c>
      <c r="J6" s="131" t="s">
        <v>410</v>
      </c>
      <c r="K6" s="131" t="s">
        <v>411</v>
      </c>
    </row>
    <row r="7" spans="2:17" s="43" customFormat="1" ht="12.75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7" ht="21.75" customHeight="1" x14ac:dyDescent="0.25">
      <c r="B8" s="100" t="s">
        <v>311</v>
      </c>
      <c r="C8" s="101" t="s">
        <v>128</v>
      </c>
      <c r="D8" s="102">
        <v>13167335</v>
      </c>
      <c r="E8" s="103">
        <f>D8/D12*100</f>
        <v>91.013862550929176</v>
      </c>
      <c r="F8" s="102">
        <v>13870013</v>
      </c>
      <c r="G8" s="103">
        <f>F8/F12*100</f>
        <v>91.882831811648188</v>
      </c>
      <c r="H8" s="102">
        <v>14749391</v>
      </c>
      <c r="I8" s="103">
        <f>H8/H12*100</f>
        <v>91.673918010423534</v>
      </c>
      <c r="J8" s="104">
        <f>F8/D8*100</f>
        <v>105.33652405744974</v>
      </c>
      <c r="K8" s="104">
        <f>H8/F8*100</f>
        <v>106.34013825365555</v>
      </c>
      <c r="L8" s="16"/>
      <c r="M8" s="53"/>
      <c r="O8" s="16"/>
      <c r="Q8" s="16"/>
    </row>
    <row r="9" spans="2:17" ht="20.25" customHeight="1" x14ac:dyDescent="0.25">
      <c r="B9" s="100" t="s">
        <v>312</v>
      </c>
      <c r="C9" s="101" t="s">
        <v>372</v>
      </c>
      <c r="D9" s="102">
        <v>0</v>
      </c>
      <c r="E9" s="103">
        <f>D9/D12*100</f>
        <v>0</v>
      </c>
      <c r="F9" s="102">
        <v>0</v>
      </c>
      <c r="G9" s="103">
        <v>0</v>
      </c>
      <c r="H9" s="102">
        <v>0</v>
      </c>
      <c r="I9" s="103">
        <v>0</v>
      </c>
      <c r="J9" s="104" t="s">
        <v>106</v>
      </c>
      <c r="K9" s="104" t="s">
        <v>106</v>
      </c>
      <c r="L9" s="16"/>
      <c r="M9" s="53"/>
    </row>
    <row r="10" spans="2:17" ht="22.5" customHeight="1" x14ac:dyDescent="0.25">
      <c r="B10" s="100" t="s">
        <v>313</v>
      </c>
      <c r="C10" s="101" t="s">
        <v>129</v>
      </c>
      <c r="D10" s="102">
        <v>152789</v>
      </c>
      <c r="E10" s="103">
        <f>D10/D12*100</f>
        <v>1.0560919916819855</v>
      </c>
      <c r="F10" s="102">
        <v>80840</v>
      </c>
      <c r="G10" s="103">
        <f>F10/F12*100</f>
        <v>0.535530004453034</v>
      </c>
      <c r="H10" s="102">
        <v>139356</v>
      </c>
      <c r="I10" s="103">
        <f>H10/H12*100</f>
        <v>0.86615850907068515</v>
      </c>
      <c r="J10" s="104">
        <f t="shared" ref="J10:J12" si="0">F10/D10*100</f>
        <v>52.909568097179772</v>
      </c>
      <c r="K10" s="104">
        <f t="shared" ref="K10:K12" si="1">H10/F10*100</f>
        <v>172.38495794161307</v>
      </c>
      <c r="L10" s="16"/>
      <c r="M10" s="53"/>
      <c r="O10" s="16"/>
      <c r="Q10" s="16"/>
    </row>
    <row r="11" spans="2:17" ht="21.75" customHeight="1" x14ac:dyDescent="0.25">
      <c r="B11" s="100" t="s">
        <v>314</v>
      </c>
      <c r="C11" s="101" t="s">
        <v>130</v>
      </c>
      <c r="D11" s="102">
        <v>1147271</v>
      </c>
      <c r="E11" s="103">
        <f>D11/D12*100</f>
        <v>7.9300454573888386</v>
      </c>
      <c r="F11" s="102">
        <v>1144473</v>
      </c>
      <c r="G11" s="103">
        <f>F11/F12*100</f>
        <v>7.581638183898777</v>
      </c>
      <c r="H11" s="102">
        <v>1200225</v>
      </c>
      <c r="I11" s="103">
        <f>H11/H12*100</f>
        <v>7.4599234805057772</v>
      </c>
      <c r="J11" s="104">
        <f t="shared" si="0"/>
        <v>99.756116906990584</v>
      </c>
      <c r="K11" s="104">
        <f t="shared" si="1"/>
        <v>104.87141243174807</v>
      </c>
      <c r="L11" s="16"/>
      <c r="M11" s="53"/>
      <c r="O11" s="16"/>
      <c r="Q11" s="16"/>
    </row>
    <row r="12" spans="2:17" ht="25.5" customHeight="1" x14ac:dyDescent="0.25">
      <c r="B12" s="329" t="s">
        <v>131</v>
      </c>
      <c r="C12" s="329"/>
      <c r="D12" s="105">
        <f t="shared" ref="D12:I12" si="2">SUM(D8:D11)</f>
        <v>14467395</v>
      </c>
      <c r="E12" s="106">
        <f t="shared" si="2"/>
        <v>100</v>
      </c>
      <c r="F12" s="105">
        <f t="shared" si="2"/>
        <v>15095326</v>
      </c>
      <c r="G12" s="97">
        <f t="shared" si="2"/>
        <v>100</v>
      </c>
      <c r="H12" s="105">
        <f t="shared" si="2"/>
        <v>16088972</v>
      </c>
      <c r="I12" s="106">
        <f t="shared" si="2"/>
        <v>100</v>
      </c>
      <c r="J12" s="106">
        <f t="shared" si="0"/>
        <v>104.34031835033191</v>
      </c>
      <c r="K12" s="106">
        <f t="shared" si="1"/>
        <v>106.58247460174097</v>
      </c>
      <c r="L12" s="16"/>
      <c r="M12" s="53"/>
      <c r="O12" s="16"/>
      <c r="Q12" s="16"/>
    </row>
    <row r="13" spans="2:17" x14ac:dyDescent="0.25">
      <c r="K13" s="17"/>
    </row>
    <row r="14" spans="2:17" x14ac:dyDescent="0.25">
      <c r="B14" s="156"/>
    </row>
    <row r="15" spans="2:17" x14ac:dyDescent="0.25">
      <c r="D15" s="16"/>
      <c r="F15" s="16"/>
      <c r="H15" s="16"/>
    </row>
    <row r="17" spans="4:8" x14ac:dyDescent="0.25">
      <c r="D17" s="53"/>
      <c r="F17" s="16"/>
      <c r="H17" s="16"/>
    </row>
    <row r="18" spans="4:8" x14ac:dyDescent="0.25">
      <c r="D18" s="16"/>
      <c r="F18" s="16"/>
      <c r="H18" s="16"/>
    </row>
    <row r="19" spans="4:8" x14ac:dyDescent="0.25">
      <c r="D19" s="16"/>
      <c r="F19" s="16"/>
      <c r="H19" s="16"/>
    </row>
  </sheetData>
  <mergeCells count="8">
    <mergeCell ref="B4:K4"/>
    <mergeCell ref="J5:K5"/>
    <mergeCell ref="B12:C12"/>
    <mergeCell ref="C5:C6"/>
    <mergeCell ref="D5:E5"/>
    <mergeCell ref="H5:I5"/>
    <mergeCell ref="B5:B6"/>
    <mergeCell ref="F5:G5"/>
  </mergeCells>
  <pageMargins left="0.7" right="0.7" top="0.75" bottom="0.75" header="0.3" footer="0.3"/>
  <pageSetup orientation="portrait" r:id="rId1"/>
  <ignoredErrors>
    <ignoredError sqref="D12 F12 H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dimension ref="B2:O22"/>
  <sheetViews>
    <sheetView workbookViewId="0"/>
  </sheetViews>
  <sheetFormatPr defaultColWidth="9.140625" defaultRowHeight="15" x14ac:dyDescent="0.25"/>
  <cols>
    <col min="2" max="2" width="7.140625" customWidth="1"/>
    <col min="3" max="3" width="45.7109375" customWidth="1"/>
    <col min="4" max="4" width="18.5703125" customWidth="1"/>
    <col min="5" max="5" width="16" customWidth="1"/>
    <col min="6" max="6" width="12.42578125" customWidth="1"/>
    <col min="7" max="7" width="15" customWidth="1"/>
  </cols>
  <sheetData>
    <row r="2" spans="2:15" x14ac:dyDescent="0.25">
      <c r="H2" s="76"/>
    </row>
    <row r="4" spans="2:15" ht="15.75" thickBot="1" x14ac:dyDescent="0.3">
      <c r="B4" s="60"/>
      <c r="C4" s="60"/>
      <c r="D4" s="60"/>
      <c r="E4" s="60"/>
      <c r="F4" s="60"/>
      <c r="G4" s="60"/>
    </row>
    <row r="5" spans="2:15" ht="24.95" customHeight="1" thickTop="1" x14ac:dyDescent="0.25">
      <c r="B5" s="322" t="s">
        <v>687</v>
      </c>
      <c r="C5" s="322"/>
      <c r="D5" s="322"/>
      <c r="E5" s="322"/>
      <c r="F5" s="322"/>
      <c r="G5" s="322"/>
    </row>
    <row r="6" spans="2:15" ht="46.5" customHeight="1" x14ac:dyDescent="0.25">
      <c r="B6" s="62" t="s">
        <v>127</v>
      </c>
      <c r="C6" s="63" t="s">
        <v>82</v>
      </c>
      <c r="D6" s="63" t="s">
        <v>412</v>
      </c>
      <c r="E6" s="63" t="s">
        <v>308</v>
      </c>
      <c r="F6" s="63" t="s">
        <v>309</v>
      </c>
      <c r="G6" s="63" t="s">
        <v>310</v>
      </c>
    </row>
    <row r="7" spans="2:15" ht="15" customHeight="1" x14ac:dyDescent="0.25">
      <c r="B7" s="324" t="s">
        <v>580</v>
      </c>
      <c r="C7" s="324"/>
      <c r="D7" s="64"/>
      <c r="E7" s="64"/>
      <c r="F7" s="64"/>
      <c r="G7" s="64"/>
    </row>
    <row r="8" spans="2:15" ht="15.75" x14ac:dyDescent="0.25">
      <c r="B8" s="65" t="s">
        <v>311</v>
      </c>
      <c r="C8" s="66" t="s">
        <v>526</v>
      </c>
      <c r="D8" s="67">
        <v>398</v>
      </c>
      <c r="E8" s="67">
        <v>111</v>
      </c>
      <c r="F8" s="68">
        <v>27036</v>
      </c>
      <c r="G8" s="68">
        <v>1249</v>
      </c>
    </row>
    <row r="9" spans="2:15" ht="15.75" x14ac:dyDescent="0.25">
      <c r="B9" s="65" t="s">
        <v>548</v>
      </c>
      <c r="C9" s="66" t="s">
        <v>527</v>
      </c>
      <c r="D9" s="67">
        <v>9</v>
      </c>
      <c r="E9" s="67">
        <v>19</v>
      </c>
      <c r="F9" s="67">
        <v>424</v>
      </c>
      <c r="G9" s="67">
        <v>35</v>
      </c>
      <c r="O9" s="15"/>
    </row>
    <row r="10" spans="2:15" ht="15.75" x14ac:dyDescent="0.25">
      <c r="B10" s="323" t="s">
        <v>18</v>
      </c>
      <c r="C10" s="323"/>
      <c r="D10" s="69">
        <f>D8+D9</f>
        <v>407</v>
      </c>
      <c r="E10" s="69">
        <f t="shared" ref="E10:G10" si="0">E8+E9</f>
        <v>130</v>
      </c>
      <c r="F10" s="69">
        <f t="shared" si="0"/>
        <v>27460</v>
      </c>
      <c r="G10" s="69">
        <f t="shared" si="0"/>
        <v>1284</v>
      </c>
      <c r="M10" s="15"/>
      <c r="O10" s="15"/>
    </row>
    <row r="11" spans="2:15" ht="15" customHeight="1" x14ac:dyDescent="0.25">
      <c r="B11" s="324" t="s">
        <v>708</v>
      </c>
      <c r="C11" s="324"/>
      <c r="D11" s="193"/>
      <c r="E11" s="193"/>
      <c r="F11" s="193"/>
      <c r="G11" s="193"/>
      <c r="O11" s="15"/>
    </row>
    <row r="12" spans="2:15" ht="15.75" x14ac:dyDescent="0.25">
      <c r="B12" s="65" t="s">
        <v>311</v>
      </c>
      <c r="C12" s="66" t="s">
        <v>526</v>
      </c>
      <c r="D12" s="68">
        <v>393</v>
      </c>
      <c r="E12" s="68">
        <v>108</v>
      </c>
      <c r="F12" s="68">
        <v>26506</v>
      </c>
      <c r="G12" s="68">
        <v>1279</v>
      </c>
      <c r="M12" s="15"/>
      <c r="O12" s="15"/>
    </row>
    <row r="13" spans="2:15" ht="15.75" x14ac:dyDescent="0.25">
      <c r="B13" s="65" t="s">
        <v>312</v>
      </c>
      <c r="C13" s="66" t="s">
        <v>527</v>
      </c>
      <c r="D13" s="68">
        <v>16</v>
      </c>
      <c r="E13" s="68">
        <v>11</v>
      </c>
      <c r="F13" s="68">
        <v>449</v>
      </c>
      <c r="G13" s="68">
        <v>36</v>
      </c>
    </row>
    <row r="14" spans="2:15" ht="15.75" x14ac:dyDescent="0.25">
      <c r="B14" s="323" t="s">
        <v>18</v>
      </c>
      <c r="C14" s="323"/>
      <c r="D14" s="69">
        <f>D12+D13</f>
        <v>409</v>
      </c>
      <c r="E14" s="69">
        <f t="shared" ref="E14:G14" si="1">E12+E13</f>
        <v>119</v>
      </c>
      <c r="F14" s="69">
        <f t="shared" si="1"/>
        <v>26955</v>
      </c>
      <c r="G14" s="69">
        <f t="shared" si="1"/>
        <v>1315</v>
      </c>
      <c r="O14" s="15"/>
    </row>
    <row r="15" spans="2:15" x14ac:dyDescent="0.25">
      <c r="D15" s="15"/>
      <c r="E15" s="15"/>
      <c r="F15" s="15"/>
      <c r="G15" s="15"/>
      <c r="O15" s="15"/>
    </row>
    <row r="17" spans="6:15" x14ac:dyDescent="0.25">
      <c r="F17" s="15"/>
      <c r="G17" s="15"/>
      <c r="O17" s="15"/>
    </row>
    <row r="18" spans="6:15" x14ac:dyDescent="0.25">
      <c r="M18" s="15"/>
    </row>
    <row r="22" spans="6:15" x14ac:dyDescent="0.25">
      <c r="O22" s="15"/>
    </row>
  </sheetData>
  <mergeCells count="5">
    <mergeCell ref="B5:G5"/>
    <mergeCell ref="B10:C10"/>
    <mergeCell ref="B7:C7"/>
    <mergeCell ref="B11:C11"/>
    <mergeCell ref="B14:C14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566E-72D4-45BC-8505-A1695E270394}">
  <dimension ref="B2:J13"/>
  <sheetViews>
    <sheetView workbookViewId="0">
      <selection activeCell="I8" sqref="I8"/>
    </sheetView>
  </sheetViews>
  <sheetFormatPr defaultRowHeight="15" x14ac:dyDescent="0.25"/>
  <cols>
    <col min="3" max="3" width="51.85546875" customWidth="1"/>
    <col min="4" max="4" width="22.85546875" customWidth="1"/>
    <col min="5" max="5" width="23" customWidth="1"/>
    <col min="6" max="6" width="16.7109375" customWidth="1"/>
    <col min="8" max="8" width="12.7109375" customWidth="1"/>
    <col min="9" max="9" width="12.42578125" customWidth="1"/>
    <col min="10" max="10" width="11.7109375" bestFit="1" customWidth="1"/>
  </cols>
  <sheetData>
    <row r="2" spans="2:10" ht="15.75" x14ac:dyDescent="0.25">
      <c r="C2" s="1"/>
      <c r="D2" s="1"/>
      <c r="E2" s="1"/>
      <c r="F2" s="1"/>
      <c r="G2" s="1"/>
      <c r="H2" s="1"/>
    </row>
    <row r="3" spans="2:10" ht="16.5" thickBot="1" x14ac:dyDescent="0.3">
      <c r="B3" s="88"/>
      <c r="C3" s="88"/>
      <c r="D3" s="141"/>
      <c r="E3" s="88"/>
      <c r="F3" s="164" t="s">
        <v>327</v>
      </c>
      <c r="G3" s="1"/>
      <c r="H3" s="1"/>
    </row>
    <row r="4" spans="2:10" ht="24.95" customHeight="1" thickTop="1" x14ac:dyDescent="0.25">
      <c r="B4" s="163" t="s">
        <v>646</v>
      </c>
      <c r="C4" s="163"/>
      <c r="D4" s="160"/>
      <c r="E4" s="160"/>
      <c r="F4" s="160"/>
      <c r="G4" s="1"/>
      <c r="H4" s="1"/>
    </row>
    <row r="5" spans="2:10" ht="15.95" customHeight="1" x14ac:dyDescent="0.25">
      <c r="B5" s="327" t="s">
        <v>127</v>
      </c>
      <c r="C5" s="323" t="s">
        <v>284</v>
      </c>
      <c r="D5" s="338" t="s">
        <v>132</v>
      </c>
      <c r="E5" s="338"/>
      <c r="F5" s="338"/>
      <c r="G5" s="1"/>
      <c r="H5" s="1"/>
    </row>
    <row r="6" spans="2:10" ht="15.95" customHeight="1" x14ac:dyDescent="0.25">
      <c r="B6" s="327"/>
      <c r="C6" s="323"/>
      <c r="D6" s="63" t="s">
        <v>574</v>
      </c>
      <c r="E6" s="63" t="s">
        <v>580</v>
      </c>
      <c r="F6" s="132" t="s">
        <v>708</v>
      </c>
      <c r="G6" s="1"/>
      <c r="H6" s="1"/>
    </row>
    <row r="7" spans="2:10" s="41" customFormat="1" ht="15.95" customHeight="1" x14ac:dyDescent="0.2">
      <c r="B7" s="118">
        <v>1</v>
      </c>
      <c r="C7" s="61">
        <v>2</v>
      </c>
      <c r="D7" s="61">
        <v>3</v>
      </c>
      <c r="E7" s="61">
        <v>4</v>
      </c>
      <c r="F7" s="98">
        <v>5</v>
      </c>
      <c r="H7" s="56"/>
      <c r="I7" s="56"/>
      <c r="J7" s="56"/>
    </row>
    <row r="8" spans="2:10" ht="20.100000000000001" customHeight="1" x14ac:dyDescent="0.25">
      <c r="B8" s="111" t="s">
        <v>311</v>
      </c>
      <c r="C8" s="290" t="s">
        <v>133</v>
      </c>
      <c r="D8" s="291">
        <v>0.18893475239718999</v>
      </c>
      <c r="E8" s="291">
        <v>0.18433904640417001</v>
      </c>
      <c r="F8" s="313">
        <v>0.18036795638652001</v>
      </c>
      <c r="G8" s="1"/>
      <c r="H8" s="36"/>
      <c r="I8" s="23"/>
      <c r="J8" s="24"/>
    </row>
    <row r="9" spans="2:10" ht="20.100000000000001" customHeight="1" x14ac:dyDescent="0.25">
      <c r="B9" s="111" t="s">
        <v>312</v>
      </c>
      <c r="C9" s="96" t="s">
        <v>134</v>
      </c>
      <c r="D9" s="68">
        <v>1757430</v>
      </c>
      <c r="E9" s="68">
        <v>1763723</v>
      </c>
      <c r="F9" s="223">
        <v>1815930</v>
      </c>
      <c r="G9" s="1"/>
      <c r="H9" s="51"/>
      <c r="I9" s="15"/>
      <c r="J9" s="24"/>
    </row>
    <row r="10" spans="2:10" ht="20.100000000000001" customHeight="1" x14ac:dyDescent="0.25">
      <c r="B10" s="111" t="s">
        <v>313</v>
      </c>
      <c r="C10" s="290" t="s">
        <v>135</v>
      </c>
      <c r="D10" s="291">
        <v>0.18893475239718999</v>
      </c>
      <c r="E10" s="291">
        <v>0.18433904640417001</v>
      </c>
      <c r="F10" s="313">
        <v>0.18036795638652001</v>
      </c>
      <c r="G10" s="1"/>
      <c r="H10" s="36"/>
      <c r="I10" s="23"/>
      <c r="J10" s="24"/>
    </row>
    <row r="11" spans="2:10" ht="20.100000000000001" customHeight="1" x14ac:dyDescent="0.25">
      <c r="B11" s="111" t="s">
        <v>314</v>
      </c>
      <c r="C11" s="96" t="s">
        <v>136</v>
      </c>
      <c r="D11" s="68">
        <v>1431916</v>
      </c>
      <c r="E11" s="68">
        <v>1424078</v>
      </c>
      <c r="F11" s="223">
        <v>1453927</v>
      </c>
      <c r="G11" s="1"/>
      <c r="H11" s="51"/>
      <c r="I11" s="15"/>
      <c r="J11" s="24"/>
    </row>
    <row r="12" spans="2:10" ht="20.100000000000001" customHeight="1" x14ac:dyDescent="0.25">
      <c r="B12" s="111" t="s">
        <v>315</v>
      </c>
      <c r="C12" s="290" t="s">
        <v>137</v>
      </c>
      <c r="D12" s="291">
        <v>0.19715479438628</v>
      </c>
      <c r="E12" s="291">
        <v>0.19387212969101</v>
      </c>
      <c r="F12" s="313">
        <v>0.19033633721283999</v>
      </c>
      <c r="G12" s="1"/>
      <c r="H12" s="36"/>
      <c r="I12" s="23"/>
      <c r="J12" s="24"/>
    </row>
    <row r="13" spans="2:10" ht="20.100000000000001" customHeight="1" x14ac:dyDescent="0.25">
      <c r="B13" s="111" t="s">
        <v>316</v>
      </c>
      <c r="C13" s="96" t="s">
        <v>138</v>
      </c>
      <c r="D13" s="68">
        <v>1116816</v>
      </c>
      <c r="E13" s="68">
        <v>1115126</v>
      </c>
      <c r="F13" s="223">
        <v>1131639</v>
      </c>
      <c r="G13" s="1"/>
      <c r="H13" s="51"/>
      <c r="I13" s="15"/>
      <c r="J13" s="24"/>
    </row>
  </sheetData>
  <mergeCells count="3">
    <mergeCell ref="D5:F5"/>
    <mergeCell ref="C5:C6"/>
    <mergeCell ref="B5:B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F5041-83D0-49CE-803A-7EA31A71BCFC}">
  <sheetPr>
    <tabColor theme="0" tint="-0.14999847407452621"/>
  </sheetPr>
  <dimension ref="B3:K11"/>
  <sheetViews>
    <sheetView workbookViewId="0">
      <selection activeCell="E11" sqref="E11"/>
    </sheetView>
  </sheetViews>
  <sheetFormatPr defaultRowHeight="15" x14ac:dyDescent="0.25"/>
  <cols>
    <col min="2" max="2" width="8.140625" customWidth="1"/>
    <col min="3" max="3" width="53.85546875" customWidth="1"/>
    <col min="4" max="5" width="16" customWidth="1"/>
    <col min="6" max="6" width="16.42578125" customWidth="1"/>
    <col min="8" max="11" width="10.140625" bestFit="1" customWidth="1"/>
  </cols>
  <sheetData>
    <row r="3" spans="2:11" ht="15" customHeight="1" thickBot="1" x14ac:dyDescent="0.3">
      <c r="B3" s="88"/>
      <c r="C3" s="165"/>
      <c r="D3" s="165"/>
      <c r="E3" s="165"/>
      <c r="F3" s="166" t="s">
        <v>330</v>
      </c>
    </row>
    <row r="4" spans="2:11" ht="24.95" customHeight="1" thickTop="1" x14ac:dyDescent="0.25">
      <c r="B4" s="331" t="s">
        <v>647</v>
      </c>
      <c r="C4" s="331"/>
      <c r="D4" s="331"/>
      <c r="E4" s="331"/>
      <c r="F4" s="331"/>
    </row>
    <row r="5" spans="2:11" ht="20.100000000000001" customHeight="1" x14ac:dyDescent="0.25">
      <c r="B5" s="132" t="s">
        <v>127</v>
      </c>
      <c r="C5" s="168" t="s">
        <v>139</v>
      </c>
      <c r="D5" s="169" t="s">
        <v>574</v>
      </c>
      <c r="E5" s="170" t="s">
        <v>580</v>
      </c>
      <c r="F5" s="168" t="s">
        <v>708</v>
      </c>
    </row>
    <row r="6" spans="2:11" s="42" customFormat="1" ht="14.25" customHeight="1" x14ac:dyDescent="0.2">
      <c r="B6" s="98">
        <v>1</v>
      </c>
      <c r="C6" s="171">
        <v>2</v>
      </c>
      <c r="D6" s="171">
        <v>3</v>
      </c>
      <c r="E6" s="172">
        <v>4</v>
      </c>
      <c r="F6" s="171">
        <v>5</v>
      </c>
    </row>
    <row r="7" spans="2:11" ht="15.75" x14ac:dyDescent="0.25">
      <c r="B7" s="100" t="s">
        <v>311</v>
      </c>
      <c r="C7" s="167" t="s">
        <v>572</v>
      </c>
      <c r="D7" s="102">
        <v>27111043</v>
      </c>
      <c r="E7" s="102">
        <v>28527370</v>
      </c>
      <c r="F7" s="102">
        <v>29911816</v>
      </c>
      <c r="H7" s="15"/>
      <c r="I7" s="15"/>
      <c r="J7" s="15"/>
      <c r="K7" s="15"/>
    </row>
    <row r="8" spans="2:11" ht="20.100000000000001" customHeight="1" x14ac:dyDescent="0.25">
      <c r="B8" s="100" t="s">
        <v>312</v>
      </c>
      <c r="C8" s="117" t="s">
        <v>85</v>
      </c>
      <c r="D8" s="102">
        <v>2733978</v>
      </c>
      <c r="E8" s="102">
        <v>2782658</v>
      </c>
      <c r="F8" s="102">
        <v>2901935</v>
      </c>
      <c r="H8" s="15"/>
      <c r="I8" s="15"/>
      <c r="J8" s="15"/>
      <c r="K8" s="15"/>
    </row>
    <row r="9" spans="2:11" ht="33" customHeight="1" x14ac:dyDescent="0.25">
      <c r="B9" s="122"/>
      <c r="C9" s="130" t="s">
        <v>573</v>
      </c>
      <c r="D9" s="173">
        <f>D8/D7</f>
        <v>0.10084370416881416</v>
      </c>
      <c r="E9" s="173">
        <f>E8/E7</f>
        <v>9.7543446872249348E-2</v>
      </c>
      <c r="F9" s="173">
        <f>F8/F7</f>
        <v>9.7016342972957581E-2</v>
      </c>
      <c r="H9" s="23"/>
      <c r="I9" s="23"/>
      <c r="J9" s="23"/>
      <c r="K9" s="23"/>
    </row>
    <row r="11" spans="2:11" x14ac:dyDescent="0.25">
      <c r="B11" s="76"/>
      <c r="C11" s="76"/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877F-065E-4B7A-AFE9-A6C056385E8C}">
  <sheetPr>
    <pageSetUpPr fitToPage="1"/>
  </sheetPr>
  <dimension ref="B3:U21"/>
  <sheetViews>
    <sheetView workbookViewId="0">
      <selection activeCell="N8" sqref="N8"/>
    </sheetView>
  </sheetViews>
  <sheetFormatPr defaultColWidth="9.140625" defaultRowHeight="15" x14ac:dyDescent="0.25"/>
  <cols>
    <col min="3" max="3" width="46" customWidth="1"/>
    <col min="4" max="4" width="14" customWidth="1"/>
    <col min="5" max="5" width="10.5703125" customWidth="1"/>
    <col min="6" max="6" width="10.28515625" customWidth="1"/>
    <col min="7" max="7" width="15" customWidth="1"/>
    <col min="8" max="8" width="11.5703125" customWidth="1"/>
    <col min="9" max="9" width="9.5703125" customWidth="1"/>
    <col min="10" max="10" width="14.85546875" customWidth="1"/>
    <col min="11" max="11" width="12.85546875" customWidth="1"/>
    <col min="12" max="12" width="10.28515625" customWidth="1"/>
    <col min="14" max="14" width="10.140625" bestFit="1" customWidth="1"/>
    <col min="15" max="15" width="10.5703125" customWidth="1"/>
    <col min="17" max="18" width="10.140625" bestFit="1" customWidth="1"/>
    <col min="20" max="20" width="10.140625" bestFit="1" customWidth="1"/>
  </cols>
  <sheetData>
    <row r="3" spans="2:21" ht="16.5" thickBot="1" x14ac:dyDescent="0.3">
      <c r="B3" s="60"/>
      <c r="C3" s="60"/>
      <c r="D3" s="81"/>
      <c r="E3" s="81"/>
      <c r="F3" s="81"/>
      <c r="G3" s="81"/>
      <c r="H3" s="81"/>
      <c r="I3" s="81"/>
      <c r="J3" s="81"/>
      <c r="K3" s="81"/>
      <c r="L3" s="175" t="s">
        <v>327</v>
      </c>
    </row>
    <row r="4" spans="2:21" ht="24.95" customHeight="1" thickTop="1" x14ac:dyDescent="0.25">
      <c r="B4" s="331" t="s">
        <v>648</v>
      </c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2:21" ht="15.75" x14ac:dyDescent="0.25">
      <c r="B5" s="327" t="s">
        <v>127</v>
      </c>
      <c r="C5" s="329" t="s">
        <v>82</v>
      </c>
      <c r="D5" s="337" t="s">
        <v>574</v>
      </c>
      <c r="E5" s="337"/>
      <c r="F5" s="337"/>
      <c r="G5" s="329" t="s">
        <v>580</v>
      </c>
      <c r="H5" s="329"/>
      <c r="I5" s="329"/>
      <c r="J5" s="329" t="s">
        <v>708</v>
      </c>
      <c r="K5" s="329"/>
      <c r="L5" s="329"/>
    </row>
    <row r="6" spans="2:21" ht="15.75" x14ac:dyDescent="0.25">
      <c r="B6" s="327"/>
      <c r="C6" s="329"/>
      <c r="D6" s="97" t="s">
        <v>2</v>
      </c>
      <c r="E6" s="97" t="s">
        <v>375</v>
      </c>
      <c r="F6" s="97" t="s">
        <v>376</v>
      </c>
      <c r="G6" s="97" t="s">
        <v>2</v>
      </c>
      <c r="H6" s="97" t="s">
        <v>375</v>
      </c>
      <c r="I6" s="97" t="s">
        <v>376</v>
      </c>
      <c r="J6" s="97" t="s">
        <v>2</v>
      </c>
      <c r="K6" s="97" t="s">
        <v>375</v>
      </c>
      <c r="L6" s="97" t="s">
        <v>376</v>
      </c>
    </row>
    <row r="7" spans="2:21" ht="13.5" customHeight="1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</row>
    <row r="8" spans="2:21" ht="15.95" customHeight="1" x14ac:dyDescent="0.25">
      <c r="B8" s="111" t="s">
        <v>311</v>
      </c>
      <c r="C8" s="66" t="s">
        <v>695</v>
      </c>
      <c r="D8" s="102">
        <v>8343998</v>
      </c>
      <c r="E8" s="102">
        <v>11218</v>
      </c>
      <c r="F8" s="103">
        <f>E8/D8*100</f>
        <v>0.13444394401820325</v>
      </c>
      <c r="G8" s="102">
        <v>8772777</v>
      </c>
      <c r="H8" s="102">
        <v>10310</v>
      </c>
      <c r="I8" s="103">
        <f>H8/G8*100</f>
        <v>0.11752264989751821</v>
      </c>
      <c r="J8" s="102">
        <v>6556816</v>
      </c>
      <c r="K8" s="102">
        <v>7145</v>
      </c>
      <c r="L8" s="103">
        <f>K8/J8*100</f>
        <v>0.10897057352227058</v>
      </c>
      <c r="N8" s="15"/>
      <c r="O8" s="27"/>
      <c r="Q8" s="15"/>
      <c r="R8" s="15"/>
      <c r="T8" s="15"/>
      <c r="U8" s="15"/>
    </row>
    <row r="9" spans="2:21" ht="16.5" customHeight="1" x14ac:dyDescent="0.25">
      <c r="B9" s="111" t="s">
        <v>312</v>
      </c>
      <c r="C9" s="66" t="s">
        <v>487</v>
      </c>
      <c r="D9" s="102">
        <v>16160753</v>
      </c>
      <c r="E9" s="102">
        <v>1119190</v>
      </c>
      <c r="F9" s="103">
        <f>E9/D9*100</f>
        <v>6.9253579953854878</v>
      </c>
      <c r="G9" s="102">
        <v>17224054</v>
      </c>
      <c r="H9" s="102">
        <v>1022126</v>
      </c>
      <c r="I9" s="103">
        <f t="shared" ref="I9:I18" si="0">H9/G9*100</f>
        <v>5.9342939821252303</v>
      </c>
      <c r="J9" s="102">
        <v>21095252</v>
      </c>
      <c r="K9" s="102">
        <v>979839</v>
      </c>
      <c r="L9" s="103">
        <f t="shared" ref="L9:L11" si="1">K9/J9*100</f>
        <v>4.6448319271085268</v>
      </c>
      <c r="N9" s="15"/>
      <c r="O9" s="27"/>
      <c r="Q9" s="15"/>
      <c r="R9" s="15"/>
      <c r="T9" s="15"/>
      <c r="U9" s="15"/>
    </row>
    <row r="10" spans="2:21" ht="15.95" customHeight="1" x14ac:dyDescent="0.25">
      <c r="B10" s="111" t="s">
        <v>313</v>
      </c>
      <c r="C10" s="66" t="s">
        <v>426</v>
      </c>
      <c r="D10" s="102">
        <v>1781852</v>
      </c>
      <c r="E10" s="102">
        <v>0</v>
      </c>
      <c r="F10" s="103">
        <f t="shared" ref="F10:F11" si="2">E10/D10*100</f>
        <v>0</v>
      </c>
      <c r="G10" s="102">
        <v>1431688</v>
      </c>
      <c r="H10" s="102">
        <v>0</v>
      </c>
      <c r="I10" s="103">
        <f t="shared" si="0"/>
        <v>0</v>
      </c>
      <c r="J10" s="102">
        <v>1243824</v>
      </c>
      <c r="K10" s="102">
        <v>1106</v>
      </c>
      <c r="L10" s="103">
        <f t="shared" si="1"/>
        <v>8.891933263870129E-2</v>
      </c>
      <c r="N10" s="15"/>
      <c r="O10" s="27"/>
      <c r="Q10" s="15"/>
      <c r="T10" s="15"/>
    </row>
    <row r="11" spans="2:21" ht="15.95" customHeight="1" x14ac:dyDescent="0.25">
      <c r="B11" s="111" t="s">
        <v>314</v>
      </c>
      <c r="C11" s="66" t="s">
        <v>703</v>
      </c>
      <c r="D11" s="102">
        <v>187605</v>
      </c>
      <c r="E11" s="102">
        <v>21971</v>
      </c>
      <c r="F11" s="103">
        <f t="shared" si="2"/>
        <v>11.711308333999627</v>
      </c>
      <c r="G11" s="102">
        <v>187816</v>
      </c>
      <c r="H11" s="102">
        <v>15507</v>
      </c>
      <c r="I11" s="103">
        <f t="shared" si="0"/>
        <v>8.2564850704945272</v>
      </c>
      <c r="J11" s="102">
        <v>50908</v>
      </c>
      <c r="K11" s="102">
        <v>3878</v>
      </c>
      <c r="L11" s="103">
        <f t="shared" si="1"/>
        <v>7.6176632356407632</v>
      </c>
      <c r="N11" s="15"/>
      <c r="O11" s="27"/>
      <c r="Q11" s="15"/>
      <c r="R11" s="15"/>
      <c r="T11" s="15"/>
      <c r="U11" s="15"/>
    </row>
    <row r="12" spans="2:21" ht="20.25" customHeight="1" x14ac:dyDescent="0.25">
      <c r="B12" s="323" t="s">
        <v>431</v>
      </c>
      <c r="C12" s="323"/>
      <c r="D12" s="105">
        <f>SUM(D8:D11)</f>
        <v>26474208</v>
      </c>
      <c r="E12" s="105">
        <f>SUM(E8:E11)</f>
        <v>1152379</v>
      </c>
      <c r="F12" s="174">
        <f>E12/D12*100</f>
        <v>4.3528365418901291</v>
      </c>
      <c r="G12" s="105">
        <f>SUM(G8:G11)</f>
        <v>27616335</v>
      </c>
      <c r="H12" s="105">
        <f>SUM(H8:H11)</f>
        <v>1047943</v>
      </c>
      <c r="I12" s="174">
        <f t="shared" si="0"/>
        <v>3.7946490727317728</v>
      </c>
      <c r="J12" s="105">
        <f>SUM(J8:J11)</f>
        <v>28946800</v>
      </c>
      <c r="K12" s="105">
        <f>SUM(K8:K11)</f>
        <v>991968</v>
      </c>
      <c r="L12" s="174">
        <f>K12/J12*100</f>
        <v>3.4268658366382465</v>
      </c>
      <c r="N12" s="15"/>
      <c r="O12" s="27"/>
      <c r="T12" s="15"/>
      <c r="U12" s="15"/>
    </row>
    <row r="13" spans="2:21" ht="15.95" customHeight="1" x14ac:dyDescent="0.25">
      <c r="B13" s="111" t="s">
        <v>315</v>
      </c>
      <c r="C13" s="66" t="s">
        <v>427</v>
      </c>
      <c r="D13" s="102">
        <v>1428082</v>
      </c>
      <c r="E13" s="102">
        <v>24875</v>
      </c>
      <c r="F13" s="103">
        <f>E13/D13*100</f>
        <v>1.7418467566988449</v>
      </c>
      <c r="G13" s="102">
        <v>1680091</v>
      </c>
      <c r="H13" s="102">
        <v>43900</v>
      </c>
      <c r="I13" s="103">
        <f t="shared" si="0"/>
        <v>2.6129537031029866</v>
      </c>
      <c r="J13" s="102">
        <v>1753814</v>
      </c>
      <c r="K13" s="102">
        <v>34248</v>
      </c>
      <c r="L13" s="103">
        <f>K13/J13*100</f>
        <v>1.9527726429370502</v>
      </c>
      <c r="N13" s="15"/>
      <c r="O13" s="27"/>
      <c r="T13" s="15"/>
      <c r="U13" s="15"/>
    </row>
    <row r="14" spans="2:21" ht="15.95" customHeight="1" x14ac:dyDescent="0.25">
      <c r="B14" s="111" t="s">
        <v>316</v>
      </c>
      <c r="C14" s="66" t="s">
        <v>428</v>
      </c>
      <c r="D14" s="102">
        <v>40601</v>
      </c>
      <c r="E14" s="102">
        <v>1172</v>
      </c>
      <c r="F14" s="103">
        <f t="shared" ref="F14:F17" si="3">E14/D14*100</f>
        <v>2.8866284081672866</v>
      </c>
      <c r="G14" s="102">
        <v>43263</v>
      </c>
      <c r="H14" s="102">
        <v>1255</v>
      </c>
      <c r="I14" s="103">
        <f t="shared" si="0"/>
        <v>2.9008621685967224</v>
      </c>
      <c r="J14" s="102">
        <v>44572</v>
      </c>
      <c r="K14" s="102">
        <v>1075</v>
      </c>
      <c r="L14" s="103">
        <f t="shared" ref="L14:L16" si="4">K14/J14*100</f>
        <v>2.4118280534864938</v>
      </c>
      <c r="N14" s="15"/>
      <c r="O14" s="27"/>
      <c r="T14" s="15"/>
      <c r="U14" s="15"/>
    </row>
    <row r="15" spans="2:21" ht="15.95" customHeight="1" x14ac:dyDescent="0.25">
      <c r="B15" s="111" t="s">
        <v>317</v>
      </c>
      <c r="C15" s="66" t="s">
        <v>429</v>
      </c>
      <c r="D15" s="102">
        <v>2188232</v>
      </c>
      <c r="E15" s="102">
        <v>21071</v>
      </c>
      <c r="F15" s="103">
        <f>E15/D15*100</f>
        <v>0.9629234925729997</v>
      </c>
      <c r="G15" s="102">
        <v>2270434</v>
      </c>
      <c r="H15" s="102">
        <v>22194</v>
      </c>
      <c r="I15" s="103">
        <f t="shared" si="0"/>
        <v>0.97752235916128816</v>
      </c>
      <c r="J15" s="102">
        <v>2194615</v>
      </c>
      <c r="K15" s="102">
        <v>20123</v>
      </c>
      <c r="L15" s="103">
        <f t="shared" si="4"/>
        <v>0.91692620345709841</v>
      </c>
      <c r="N15" s="15"/>
      <c r="O15" s="27"/>
      <c r="P15" s="15"/>
      <c r="Q15" s="15"/>
      <c r="R15" s="15"/>
      <c r="T15" s="15"/>
      <c r="U15" s="15"/>
    </row>
    <row r="16" spans="2:21" ht="15.95" customHeight="1" x14ac:dyDescent="0.25">
      <c r="B16" s="111" t="s">
        <v>318</v>
      </c>
      <c r="C16" s="66" t="s">
        <v>430</v>
      </c>
      <c r="D16" s="102">
        <v>263064</v>
      </c>
      <c r="E16" s="102">
        <v>2563</v>
      </c>
      <c r="F16" s="103">
        <f t="shared" si="3"/>
        <v>0.97428762582489437</v>
      </c>
      <c r="G16" s="102">
        <v>411127</v>
      </c>
      <c r="H16" s="102">
        <v>5342</v>
      </c>
      <c r="I16" s="103">
        <f t="shared" si="0"/>
        <v>1.29935518708331</v>
      </c>
      <c r="J16" s="102">
        <v>735550</v>
      </c>
      <c r="K16" s="102">
        <v>5216</v>
      </c>
      <c r="L16" s="103">
        <f t="shared" si="4"/>
        <v>0.70912922303038539</v>
      </c>
      <c r="N16" s="15"/>
      <c r="O16" s="27"/>
      <c r="Q16" s="15"/>
      <c r="T16" s="15"/>
      <c r="U16" s="15"/>
    </row>
    <row r="17" spans="2:21" s="25" customFormat="1" ht="20.25" customHeight="1" x14ac:dyDescent="0.25">
      <c r="B17" s="323" t="s">
        <v>432</v>
      </c>
      <c r="C17" s="323"/>
      <c r="D17" s="105">
        <f>SUM(D13:D16)</f>
        <v>3919979</v>
      </c>
      <c r="E17" s="105">
        <f>SUM(E13:E16)</f>
        <v>49681</v>
      </c>
      <c r="F17" s="174">
        <f t="shared" si="3"/>
        <v>1.2673792385112266</v>
      </c>
      <c r="G17" s="105">
        <f>SUM(G13:G16)</f>
        <v>4404915</v>
      </c>
      <c r="H17" s="105">
        <f>SUM(H13:H16)</f>
        <v>72691</v>
      </c>
      <c r="I17" s="174">
        <f t="shared" si="0"/>
        <v>1.6502248056999964</v>
      </c>
      <c r="J17" s="105">
        <f>SUM(J13:J16)</f>
        <v>4728551</v>
      </c>
      <c r="K17" s="105">
        <f>SUM(K13:K16)</f>
        <v>60662</v>
      </c>
      <c r="L17" s="174">
        <f>K17/J17*100</f>
        <v>1.2828877176115896</v>
      </c>
      <c r="N17" s="15"/>
      <c r="O17" s="27"/>
      <c r="Q17" s="59"/>
      <c r="R17" s="59"/>
      <c r="T17" s="59"/>
      <c r="U17" s="59"/>
    </row>
    <row r="18" spans="2:21" ht="21" customHeight="1" x14ac:dyDescent="0.25">
      <c r="B18" s="323" t="s">
        <v>374</v>
      </c>
      <c r="C18" s="323"/>
      <c r="D18" s="105">
        <f>D12+D17</f>
        <v>30394187</v>
      </c>
      <c r="E18" s="105">
        <f>E12+E17</f>
        <v>1202060</v>
      </c>
      <c r="F18" s="174">
        <f>E18/D18*100</f>
        <v>3.9549009815594012</v>
      </c>
      <c r="G18" s="105">
        <f>G12+G17</f>
        <v>32021250</v>
      </c>
      <c r="H18" s="105">
        <f>H12+H17</f>
        <v>1120634</v>
      </c>
      <c r="I18" s="174">
        <f t="shared" si="0"/>
        <v>3.4996572588515442</v>
      </c>
      <c r="J18" s="105">
        <f>J12+J17</f>
        <v>33675351</v>
      </c>
      <c r="K18" s="105">
        <f>K12+K17</f>
        <v>1052630</v>
      </c>
      <c r="L18" s="174">
        <f>K18/J18*100</f>
        <v>3.1258174562159722</v>
      </c>
      <c r="N18" s="15"/>
      <c r="O18" s="27"/>
      <c r="Q18" s="15"/>
      <c r="R18" s="15"/>
      <c r="T18" s="15"/>
      <c r="U18" s="15"/>
    </row>
    <row r="21" spans="2:21" x14ac:dyDescent="0.25">
      <c r="J21" s="15"/>
    </row>
  </sheetData>
  <mergeCells count="9">
    <mergeCell ref="B5:B6"/>
    <mergeCell ref="B4:L4"/>
    <mergeCell ref="B12:C12"/>
    <mergeCell ref="B17:C17"/>
    <mergeCell ref="B18:C18"/>
    <mergeCell ref="C5:C6"/>
    <mergeCell ref="D5:F5"/>
    <mergeCell ref="G5:I5"/>
    <mergeCell ref="J5:L5"/>
  </mergeCells>
  <pageMargins left="0.7" right="0.7" top="0.75" bottom="0.75" header="0.3" footer="0.3"/>
  <pageSetup scale="74" fitToHeight="0" orientation="landscape" r:id="rId1"/>
  <ignoredErrors>
    <ignoredError sqref="D12:E12 G12:H12 J12:K12" formulaRange="1"/>
    <ignoredError sqref="F12 F17 F18 I12 I17 I18" formula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215D5-9C83-4B8B-8120-EC70C17F624C}">
  <sheetPr>
    <pageSetUpPr fitToPage="1"/>
  </sheetPr>
  <dimension ref="B3:U21"/>
  <sheetViews>
    <sheetView workbookViewId="0">
      <selection activeCell="N8" sqref="N8"/>
    </sheetView>
  </sheetViews>
  <sheetFormatPr defaultRowHeight="15" x14ac:dyDescent="0.25"/>
  <cols>
    <col min="3" max="3" width="45.5703125" bestFit="1" customWidth="1"/>
    <col min="4" max="4" width="11.28515625" bestFit="1" customWidth="1"/>
    <col min="5" max="5" width="10.140625" bestFit="1" customWidth="1"/>
    <col min="7" max="7" width="12.42578125" bestFit="1" customWidth="1"/>
    <col min="8" max="8" width="10.140625" bestFit="1" customWidth="1"/>
    <col min="10" max="10" width="11.28515625" bestFit="1" customWidth="1"/>
    <col min="11" max="11" width="10.140625" bestFit="1" customWidth="1"/>
    <col min="14" max="14" width="11.7109375" bestFit="1" customWidth="1"/>
    <col min="15" max="15" width="11.7109375" style="27" bestFit="1" customWidth="1"/>
    <col min="16" max="16" width="12.85546875" style="27" customWidth="1"/>
    <col min="17" max="17" width="10.7109375" bestFit="1" customWidth="1"/>
    <col min="18" max="18" width="10.140625" bestFit="1" customWidth="1"/>
  </cols>
  <sheetData>
    <row r="3" spans="2:21" ht="16.5" thickBot="1" x14ac:dyDescent="0.3">
      <c r="B3" s="60"/>
      <c r="C3" s="60"/>
      <c r="D3" s="81"/>
      <c r="E3" s="81"/>
      <c r="F3" s="81"/>
      <c r="G3" s="81"/>
      <c r="H3" s="81"/>
      <c r="I3" s="81"/>
      <c r="J3" s="81"/>
      <c r="K3" s="176"/>
      <c r="L3" s="175" t="s">
        <v>327</v>
      </c>
    </row>
    <row r="4" spans="2:21" ht="24.95" customHeight="1" thickTop="1" x14ac:dyDescent="0.25">
      <c r="B4" s="331" t="s">
        <v>649</v>
      </c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2:21" ht="15.75" x14ac:dyDescent="0.25">
      <c r="B5" s="327" t="s">
        <v>127</v>
      </c>
      <c r="C5" s="329" t="s">
        <v>82</v>
      </c>
      <c r="D5" s="337" t="s">
        <v>574</v>
      </c>
      <c r="E5" s="337"/>
      <c r="F5" s="337"/>
      <c r="G5" s="329" t="s">
        <v>580</v>
      </c>
      <c r="H5" s="329"/>
      <c r="I5" s="329"/>
      <c r="J5" s="329" t="s">
        <v>708</v>
      </c>
      <c r="K5" s="329"/>
      <c r="L5" s="329"/>
    </row>
    <row r="6" spans="2:21" ht="15.75" x14ac:dyDescent="0.25">
      <c r="B6" s="327"/>
      <c r="C6" s="329"/>
      <c r="D6" s="97" t="s">
        <v>2</v>
      </c>
      <c r="E6" s="97" t="s">
        <v>375</v>
      </c>
      <c r="F6" s="97" t="s">
        <v>376</v>
      </c>
      <c r="G6" s="97" t="s">
        <v>2</v>
      </c>
      <c r="H6" s="97" t="s">
        <v>375</v>
      </c>
      <c r="I6" s="97" t="s">
        <v>376</v>
      </c>
      <c r="J6" s="97" t="s">
        <v>2</v>
      </c>
      <c r="K6" s="97" t="s">
        <v>375</v>
      </c>
      <c r="L6" s="97" t="s">
        <v>376</v>
      </c>
    </row>
    <row r="7" spans="2:21" s="41" customFormat="1" ht="12.75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</row>
    <row r="8" spans="2:21" ht="20.100000000000001" customHeight="1" x14ac:dyDescent="0.25">
      <c r="B8" s="111" t="s">
        <v>311</v>
      </c>
      <c r="C8" s="66" t="s">
        <v>377</v>
      </c>
      <c r="D8" s="102">
        <v>24029210</v>
      </c>
      <c r="E8" s="102">
        <v>166312</v>
      </c>
      <c r="F8" s="103">
        <f>E8/D8*100</f>
        <v>0.69212429372417983</v>
      </c>
      <c r="G8" s="102">
        <v>25235277</v>
      </c>
      <c r="H8" s="102">
        <v>174910</v>
      </c>
      <c r="I8" s="103">
        <f>H8/G8*100</f>
        <v>0.6931170202728506</v>
      </c>
      <c r="J8" s="102">
        <v>26781457</v>
      </c>
      <c r="K8" s="102">
        <v>203364</v>
      </c>
      <c r="L8" s="103">
        <f>K8/J8*100</f>
        <v>0.75934628948678928</v>
      </c>
      <c r="M8" s="15"/>
      <c r="N8" s="26"/>
      <c r="O8" s="26"/>
      <c r="P8" s="26"/>
      <c r="Q8" s="15"/>
    </row>
    <row r="9" spans="2:21" ht="20.100000000000001" customHeight="1" x14ac:dyDescent="0.25">
      <c r="B9" s="111" t="s">
        <v>312</v>
      </c>
      <c r="C9" s="66" t="s">
        <v>378</v>
      </c>
      <c r="D9" s="102">
        <v>1387627</v>
      </c>
      <c r="E9" s="102">
        <v>160138</v>
      </c>
      <c r="F9" s="103">
        <f t="shared" ref="F9:F16" si="0">E9/D9*100</f>
        <v>11.540421165053722</v>
      </c>
      <c r="G9" s="102">
        <v>1550660</v>
      </c>
      <c r="H9" s="102">
        <v>176699</v>
      </c>
      <c r="I9" s="103">
        <f t="shared" ref="I9:I16" si="1">H9/G9*100</f>
        <v>11.395083383849459</v>
      </c>
      <c r="J9" s="102">
        <v>1439928</v>
      </c>
      <c r="K9" s="102">
        <v>173019</v>
      </c>
      <c r="L9" s="103">
        <f t="shared" ref="L9:L16" si="2">K9/J9*100</f>
        <v>12.015809123789523</v>
      </c>
      <c r="M9" s="15"/>
      <c r="N9" s="26"/>
      <c r="O9" s="26"/>
      <c r="P9" s="26"/>
      <c r="Q9" s="15"/>
      <c r="R9" s="15"/>
    </row>
    <row r="10" spans="2:21" ht="20.100000000000001" customHeight="1" x14ac:dyDescent="0.25">
      <c r="B10" s="111" t="s">
        <v>313</v>
      </c>
      <c r="C10" s="66" t="s">
        <v>379</v>
      </c>
      <c r="D10" s="102">
        <v>1057371</v>
      </c>
      <c r="E10" s="102">
        <v>825929</v>
      </c>
      <c r="F10" s="103">
        <f t="shared" si="0"/>
        <v>78.111561599476445</v>
      </c>
      <c r="G10" s="102">
        <v>830398</v>
      </c>
      <c r="H10" s="102">
        <v>696334</v>
      </c>
      <c r="I10" s="103">
        <f t="shared" si="1"/>
        <v>83.855452445694709</v>
      </c>
      <c r="J10" s="102">
        <v>725415</v>
      </c>
      <c r="K10" s="102">
        <v>615585</v>
      </c>
      <c r="L10" s="103">
        <f t="shared" si="2"/>
        <v>84.859700998738646</v>
      </c>
      <c r="M10" s="15"/>
      <c r="N10" s="26"/>
      <c r="O10" s="26"/>
      <c r="P10" s="26"/>
      <c r="Q10" s="15"/>
      <c r="R10" s="15"/>
      <c r="T10" s="15"/>
      <c r="U10" s="15"/>
    </row>
    <row r="11" spans="2:21" ht="20.100000000000001" customHeight="1" x14ac:dyDescent="0.25">
      <c r="B11" s="323" t="s">
        <v>431</v>
      </c>
      <c r="C11" s="323"/>
      <c r="D11" s="105">
        <f>SUM(D8:D10)</f>
        <v>26474208</v>
      </c>
      <c r="E11" s="105">
        <f>SUM(E8:E10)</f>
        <v>1152379</v>
      </c>
      <c r="F11" s="174">
        <f t="shared" si="0"/>
        <v>4.3528365418901291</v>
      </c>
      <c r="G11" s="105">
        <f>SUM(G8:G10)</f>
        <v>27616335</v>
      </c>
      <c r="H11" s="105">
        <f>SUM(H8:H10)</f>
        <v>1047943</v>
      </c>
      <c r="I11" s="174">
        <f t="shared" si="1"/>
        <v>3.7946490727317728</v>
      </c>
      <c r="J11" s="105">
        <f>SUM(J8:J10)</f>
        <v>28946800</v>
      </c>
      <c r="K11" s="105">
        <f>SUM(K8:K10)</f>
        <v>991968</v>
      </c>
      <c r="L11" s="174">
        <f t="shared" si="2"/>
        <v>3.4268658366382465</v>
      </c>
      <c r="M11" s="15"/>
      <c r="N11" s="26"/>
      <c r="O11" s="26"/>
      <c r="P11" s="26"/>
      <c r="Q11" s="15"/>
      <c r="R11" s="15"/>
      <c r="T11" s="15"/>
      <c r="U11" s="15"/>
    </row>
    <row r="12" spans="2:21" ht="20.100000000000001" customHeight="1" x14ac:dyDescent="0.25">
      <c r="B12" s="111" t="s">
        <v>314</v>
      </c>
      <c r="C12" s="66" t="s">
        <v>377</v>
      </c>
      <c r="D12" s="102">
        <v>3603792</v>
      </c>
      <c r="E12" s="102">
        <v>20660</v>
      </c>
      <c r="F12" s="103">
        <f t="shared" si="0"/>
        <v>0.57328502865870179</v>
      </c>
      <c r="G12" s="102">
        <v>4035724</v>
      </c>
      <c r="H12" s="102">
        <v>26448</v>
      </c>
      <c r="I12" s="103">
        <f>H12/G12*100</f>
        <v>0.65534709509371802</v>
      </c>
      <c r="J12" s="102">
        <v>4419559</v>
      </c>
      <c r="K12" s="102">
        <v>26269</v>
      </c>
      <c r="L12" s="103">
        <f>K12/J12*100</f>
        <v>0.5943805705501386</v>
      </c>
      <c r="M12" s="15"/>
      <c r="N12" s="26"/>
      <c r="O12" s="26"/>
      <c r="P12" s="24"/>
      <c r="Q12" s="26"/>
      <c r="R12" s="15"/>
      <c r="T12" s="15"/>
      <c r="U12" s="15"/>
    </row>
    <row r="13" spans="2:21" ht="20.100000000000001" customHeight="1" x14ac:dyDescent="0.25">
      <c r="B13" s="111" t="s">
        <v>315</v>
      </c>
      <c r="C13" s="66" t="s">
        <v>378</v>
      </c>
      <c r="D13" s="102">
        <v>309101</v>
      </c>
      <c r="E13" s="102">
        <v>25536</v>
      </c>
      <c r="F13" s="103">
        <f t="shared" si="0"/>
        <v>8.2613773491512479</v>
      </c>
      <c r="G13" s="102">
        <v>358721</v>
      </c>
      <c r="H13" s="102">
        <v>38984</v>
      </c>
      <c r="I13" s="103">
        <f t="shared" si="1"/>
        <v>10.867498696758762</v>
      </c>
      <c r="J13" s="102">
        <v>306396</v>
      </c>
      <c r="K13" s="153">
        <v>32950</v>
      </c>
      <c r="L13" s="103">
        <f t="shared" si="2"/>
        <v>10.754056841473126</v>
      </c>
      <c r="M13" s="15"/>
      <c r="N13" s="26"/>
      <c r="O13" s="26"/>
      <c r="P13" s="24"/>
      <c r="Q13" s="26"/>
      <c r="R13" s="15"/>
      <c r="T13" s="15"/>
      <c r="U13" s="15"/>
    </row>
    <row r="14" spans="2:21" ht="20.100000000000001" customHeight="1" x14ac:dyDescent="0.25">
      <c r="B14" s="111" t="s">
        <v>316</v>
      </c>
      <c r="C14" s="66" t="s">
        <v>379</v>
      </c>
      <c r="D14" s="102">
        <v>7086</v>
      </c>
      <c r="E14" s="102">
        <v>3485</v>
      </c>
      <c r="F14" s="103">
        <f t="shared" si="0"/>
        <v>49.181484617555746</v>
      </c>
      <c r="G14" s="102">
        <v>10470</v>
      </c>
      <c r="H14" s="102">
        <v>7259</v>
      </c>
      <c r="I14" s="103">
        <f t="shared" si="1"/>
        <v>69.331423113658076</v>
      </c>
      <c r="J14" s="102">
        <v>2596</v>
      </c>
      <c r="K14" s="102">
        <v>1443</v>
      </c>
      <c r="L14" s="103">
        <f>K14/J14*100</f>
        <v>55.585516178736519</v>
      </c>
      <c r="M14" s="15"/>
      <c r="N14" s="26"/>
      <c r="O14" s="26"/>
      <c r="P14" s="24"/>
      <c r="Q14" s="26"/>
      <c r="R14" s="15"/>
      <c r="T14" s="15"/>
      <c r="U14" s="15"/>
    </row>
    <row r="15" spans="2:21" ht="20.100000000000001" customHeight="1" x14ac:dyDescent="0.25">
      <c r="B15" s="323" t="s">
        <v>432</v>
      </c>
      <c r="C15" s="323"/>
      <c r="D15" s="105">
        <f>SUM(D12:D14)</f>
        <v>3919979</v>
      </c>
      <c r="E15" s="105">
        <f t="shared" ref="E15" si="3">SUM(E12:E14)</f>
        <v>49681</v>
      </c>
      <c r="F15" s="174">
        <f t="shared" si="0"/>
        <v>1.2673792385112266</v>
      </c>
      <c r="G15" s="105">
        <f>SUM(G12:G14)</f>
        <v>4404915</v>
      </c>
      <c r="H15" s="105">
        <f t="shared" ref="H15" si="4">SUM(H12:H14)</f>
        <v>72691</v>
      </c>
      <c r="I15" s="174">
        <f t="shared" si="1"/>
        <v>1.6502248056999964</v>
      </c>
      <c r="J15" s="105">
        <f>SUM(J12:J14)</f>
        <v>4728551</v>
      </c>
      <c r="K15" s="105">
        <f>SUM(K12:K14)</f>
        <v>60662</v>
      </c>
      <c r="L15" s="174">
        <f t="shared" si="2"/>
        <v>1.2828877176115896</v>
      </c>
      <c r="M15" s="15"/>
      <c r="N15" s="26"/>
      <c r="O15" s="26"/>
      <c r="P15" s="15"/>
      <c r="Q15" s="26"/>
      <c r="R15" s="15"/>
      <c r="T15" s="15"/>
      <c r="U15" s="15"/>
    </row>
    <row r="16" spans="2:21" ht="21" customHeight="1" x14ac:dyDescent="0.25">
      <c r="B16" s="323" t="s">
        <v>374</v>
      </c>
      <c r="C16" s="323"/>
      <c r="D16" s="146">
        <f>D11+D15</f>
        <v>30394187</v>
      </c>
      <c r="E16" s="146">
        <f>E11+E15</f>
        <v>1202060</v>
      </c>
      <c r="F16" s="174">
        <f t="shared" si="0"/>
        <v>3.9549009815594012</v>
      </c>
      <c r="G16" s="146">
        <f>G11+G15</f>
        <v>32021250</v>
      </c>
      <c r="H16" s="146">
        <f>H11+H15</f>
        <v>1120634</v>
      </c>
      <c r="I16" s="174">
        <f t="shared" si="1"/>
        <v>3.4996572588515442</v>
      </c>
      <c r="J16" s="146">
        <f>J11+J15</f>
        <v>33675351</v>
      </c>
      <c r="K16" s="146">
        <f>K11+K15</f>
        <v>1052630</v>
      </c>
      <c r="L16" s="174">
        <f t="shared" si="2"/>
        <v>3.1258174562159722</v>
      </c>
      <c r="M16" s="15"/>
      <c r="N16" s="26"/>
      <c r="O16" s="26"/>
      <c r="P16" s="15"/>
      <c r="Q16" s="26"/>
      <c r="R16" s="15"/>
      <c r="T16" s="15"/>
      <c r="U16" s="15"/>
    </row>
    <row r="17" spans="4:14" x14ac:dyDescent="0.25">
      <c r="N17" s="26"/>
    </row>
    <row r="18" spans="4:14" x14ac:dyDescent="0.25">
      <c r="J18" s="15"/>
    </row>
    <row r="19" spans="4:14" x14ac:dyDescent="0.25">
      <c r="D19" s="15"/>
      <c r="E19" s="15"/>
      <c r="G19" s="15"/>
      <c r="H19" s="15"/>
      <c r="J19" s="15"/>
      <c r="K19" s="15"/>
    </row>
    <row r="20" spans="4:14" x14ac:dyDescent="0.25">
      <c r="D20" s="15"/>
      <c r="G20" s="15"/>
      <c r="H20" s="15"/>
      <c r="I20" s="15"/>
      <c r="J20" s="26"/>
      <c r="K20" s="26"/>
    </row>
    <row r="21" spans="4:14" x14ac:dyDescent="0.25">
      <c r="J21" s="24"/>
      <c r="K21" s="26"/>
    </row>
  </sheetData>
  <mergeCells count="9">
    <mergeCell ref="B5:B6"/>
    <mergeCell ref="B4:L4"/>
    <mergeCell ref="B11:C11"/>
    <mergeCell ref="B15:C15"/>
    <mergeCell ref="B16:C16"/>
    <mergeCell ref="C5:C6"/>
    <mergeCell ref="D5:F5"/>
    <mergeCell ref="G5:I5"/>
    <mergeCell ref="J5:L5"/>
  </mergeCells>
  <pageMargins left="0.7" right="0.7" top="0.75" bottom="0.75" header="0.3" footer="0.3"/>
  <pageSetup scale="82" fitToHeight="0" orientation="landscape" r:id="rId1"/>
  <ignoredErrors>
    <ignoredError sqref="D11:E11 G11:H11 J11:K11" formulaRange="1"/>
    <ignoredError sqref="I11 F11 F15 F16 I16 I15" formula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5309-1145-45A0-9BB0-5F69DED5882E}">
  <dimension ref="B3:Q21"/>
  <sheetViews>
    <sheetView workbookViewId="0">
      <selection activeCell="F17" sqref="F17"/>
    </sheetView>
  </sheetViews>
  <sheetFormatPr defaultRowHeight="15" x14ac:dyDescent="0.25"/>
  <cols>
    <col min="3" max="3" width="34.42578125" customWidth="1"/>
    <col min="4" max="4" width="13.85546875" customWidth="1"/>
    <col min="5" max="5" width="10.7109375" customWidth="1"/>
    <col min="6" max="6" width="13.7109375" customWidth="1"/>
    <col min="7" max="7" width="10.140625" customWidth="1"/>
    <col min="8" max="8" width="13.7109375" customWidth="1"/>
    <col min="9" max="9" width="9.7109375" customWidth="1"/>
    <col min="10" max="10" width="11.28515625" customWidth="1"/>
    <col min="13" max="13" width="10.28515625" customWidth="1"/>
    <col min="15" max="15" width="10.140625" bestFit="1" customWidth="1"/>
    <col min="17" max="17" width="10.140625" bestFit="1" customWidth="1"/>
  </cols>
  <sheetData>
    <row r="3" spans="2:17" ht="16.5" thickBot="1" x14ac:dyDescent="0.3">
      <c r="B3" s="60"/>
      <c r="C3" s="60"/>
      <c r="D3" s="81"/>
      <c r="E3" s="81"/>
      <c r="F3" s="81"/>
      <c r="G3" s="81"/>
      <c r="H3" s="81"/>
      <c r="I3" s="81"/>
      <c r="J3" s="81"/>
      <c r="K3" s="175" t="s">
        <v>327</v>
      </c>
    </row>
    <row r="4" spans="2:17" ht="24.95" customHeight="1" thickTop="1" x14ac:dyDescent="0.25">
      <c r="B4" s="331" t="s">
        <v>650</v>
      </c>
      <c r="C4" s="331"/>
      <c r="D4" s="331"/>
      <c r="E4" s="331"/>
      <c r="F4" s="331"/>
      <c r="G4" s="331"/>
      <c r="H4" s="331"/>
      <c r="I4" s="331"/>
      <c r="J4" s="331"/>
      <c r="K4" s="331"/>
    </row>
    <row r="5" spans="2:17" ht="15.75" x14ac:dyDescent="0.25">
      <c r="B5" s="327" t="s">
        <v>127</v>
      </c>
      <c r="C5" s="329" t="s">
        <v>65</v>
      </c>
      <c r="D5" s="329" t="s">
        <v>574</v>
      </c>
      <c r="E5" s="329"/>
      <c r="F5" s="329" t="s">
        <v>580</v>
      </c>
      <c r="G5" s="329"/>
      <c r="H5" s="329" t="s">
        <v>708</v>
      </c>
      <c r="I5" s="329"/>
      <c r="J5" s="329" t="s">
        <v>1</v>
      </c>
      <c r="K5" s="329"/>
    </row>
    <row r="6" spans="2:17" ht="15.75" customHeight="1" x14ac:dyDescent="0.25">
      <c r="B6" s="327"/>
      <c r="C6" s="329"/>
      <c r="D6" s="97" t="s">
        <v>2</v>
      </c>
      <c r="E6" s="97" t="s">
        <v>26</v>
      </c>
      <c r="F6" s="97" t="s">
        <v>2</v>
      </c>
      <c r="G6" s="97" t="s">
        <v>26</v>
      </c>
      <c r="H6" s="97" t="s">
        <v>2</v>
      </c>
      <c r="I6" s="97" t="s">
        <v>26</v>
      </c>
      <c r="J6" s="131" t="s">
        <v>410</v>
      </c>
      <c r="K6" s="131" t="s">
        <v>411</v>
      </c>
    </row>
    <row r="7" spans="2:17" s="42" customFormat="1" ht="15.75" customHeight="1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177">
        <v>10</v>
      </c>
    </row>
    <row r="8" spans="2:17" ht="15.75" x14ac:dyDescent="0.25">
      <c r="B8" s="111" t="s">
        <v>311</v>
      </c>
      <c r="C8" s="101" t="s">
        <v>66</v>
      </c>
      <c r="D8" s="102">
        <v>223252</v>
      </c>
      <c r="E8" s="103">
        <f>D8/D$15*100</f>
        <v>1.4049115898472715</v>
      </c>
      <c r="F8" s="102">
        <v>244803</v>
      </c>
      <c r="G8" s="103">
        <f>F8/F$15*100</f>
        <v>1.4824858973292994</v>
      </c>
      <c r="H8" s="162">
        <v>251729</v>
      </c>
      <c r="I8" s="103">
        <f>H8/H$15*100</f>
        <v>1.4672966358303685</v>
      </c>
      <c r="J8" s="104">
        <f>F8/D8*100</f>
        <v>109.65321699245696</v>
      </c>
      <c r="K8" s="104">
        <f>H8/F8*100</f>
        <v>102.82921369427662</v>
      </c>
      <c r="M8" s="15"/>
      <c r="N8" s="26"/>
      <c r="O8" s="15"/>
      <c r="Q8" s="15"/>
    </row>
    <row r="9" spans="2:17" ht="16.5" customHeight="1" x14ac:dyDescent="0.25">
      <c r="B9" s="111" t="s">
        <v>312</v>
      </c>
      <c r="C9" s="101" t="s">
        <v>434</v>
      </c>
      <c r="D9" s="102">
        <v>406525</v>
      </c>
      <c r="E9" s="103">
        <f t="shared" ref="E9:E14" si="0">D9/D$15*100</f>
        <v>2.5582377047581302</v>
      </c>
      <c r="F9" s="102">
        <v>452504</v>
      </c>
      <c r="G9" s="103">
        <f t="shared" ref="G9:G14" si="1">F9/F$15*100</f>
        <v>2.7402883072719582</v>
      </c>
      <c r="H9" s="162">
        <v>403437</v>
      </c>
      <c r="I9" s="103">
        <f t="shared" ref="I9:I14" si="2">H9/H$15*100</f>
        <v>2.3515834602667809</v>
      </c>
      <c r="J9" s="104">
        <f t="shared" ref="J9:J15" si="3">F9/D9*100</f>
        <v>111.31025152204661</v>
      </c>
      <c r="K9" s="104">
        <f t="shared" ref="K9:K14" si="4">H9/F9*100</f>
        <v>89.156559942011555</v>
      </c>
      <c r="M9" s="15"/>
      <c r="N9" s="26"/>
      <c r="O9" s="15"/>
      <c r="Q9" s="15"/>
    </row>
    <row r="10" spans="2:17" ht="16.5" customHeight="1" x14ac:dyDescent="0.25">
      <c r="B10" s="111" t="s">
        <v>433</v>
      </c>
      <c r="C10" s="101" t="s">
        <v>435</v>
      </c>
      <c r="D10" s="102">
        <v>6616261</v>
      </c>
      <c r="E10" s="103">
        <f t="shared" si="0"/>
        <v>41.635737912110528</v>
      </c>
      <c r="F10" s="102">
        <v>7028386</v>
      </c>
      <c r="G10" s="103">
        <f t="shared" si="1"/>
        <v>42.562726461631122</v>
      </c>
      <c r="H10" s="162">
        <v>7394828</v>
      </c>
      <c r="I10" s="103">
        <f t="shared" si="2"/>
        <v>43.10352103628987</v>
      </c>
      <c r="J10" s="104">
        <f t="shared" si="3"/>
        <v>106.22897131778811</v>
      </c>
      <c r="K10" s="104">
        <f t="shared" si="4"/>
        <v>105.21374324062451</v>
      </c>
      <c r="M10" s="15"/>
      <c r="N10" s="26"/>
      <c r="O10" s="15"/>
      <c r="Q10" s="15"/>
    </row>
    <row r="11" spans="2:17" ht="15.75" x14ac:dyDescent="0.25">
      <c r="B11" s="111" t="s">
        <v>314</v>
      </c>
      <c r="C11" s="101" t="s">
        <v>69</v>
      </c>
      <c r="D11" s="102">
        <v>917784</v>
      </c>
      <c r="E11" s="103">
        <f t="shared" si="0"/>
        <v>5.7755602573611355</v>
      </c>
      <c r="F11" s="102">
        <v>660333</v>
      </c>
      <c r="G11" s="103">
        <f t="shared" si="1"/>
        <v>3.9988658637400207</v>
      </c>
      <c r="H11" s="162">
        <v>395325</v>
      </c>
      <c r="I11" s="103">
        <f t="shared" si="2"/>
        <v>2.3042996339700252</v>
      </c>
      <c r="J11" s="104">
        <f t="shared" si="3"/>
        <v>71.948628435448867</v>
      </c>
      <c r="K11" s="104">
        <f t="shared" si="4"/>
        <v>59.867521386936595</v>
      </c>
      <c r="M11" s="15"/>
      <c r="N11" s="26"/>
      <c r="O11" s="26"/>
      <c r="Q11" s="15"/>
    </row>
    <row r="12" spans="2:17" ht="15.75" x14ac:dyDescent="0.25">
      <c r="B12" s="111" t="s">
        <v>315</v>
      </c>
      <c r="C12" s="101" t="s">
        <v>436</v>
      </c>
      <c r="D12" s="102">
        <v>91038</v>
      </c>
      <c r="E12" s="103">
        <f t="shared" si="0"/>
        <v>0.57289673246607387</v>
      </c>
      <c r="F12" s="102">
        <v>86148</v>
      </c>
      <c r="G12" s="103">
        <f t="shared" si="1"/>
        <v>0.52169783492491706</v>
      </c>
      <c r="H12" s="162">
        <v>109185</v>
      </c>
      <c r="I12" s="103">
        <f t="shared" si="2"/>
        <v>0.6364256131917212</v>
      </c>
      <c r="J12" s="104">
        <f t="shared" si="3"/>
        <v>94.628616621630528</v>
      </c>
      <c r="K12" s="104">
        <f t="shared" si="4"/>
        <v>126.74118958072155</v>
      </c>
      <c r="M12" s="15"/>
      <c r="N12" s="26"/>
      <c r="O12" s="15"/>
      <c r="Q12" s="15"/>
    </row>
    <row r="13" spans="2:17" ht="15.75" x14ac:dyDescent="0.25">
      <c r="B13" s="111" t="s">
        <v>316</v>
      </c>
      <c r="C13" s="101" t="s">
        <v>141</v>
      </c>
      <c r="D13" s="102">
        <v>7613327</v>
      </c>
      <c r="E13" s="103">
        <f t="shared" si="0"/>
        <v>47.910215091453416</v>
      </c>
      <c r="F13" s="102">
        <v>8022374</v>
      </c>
      <c r="G13" s="103">
        <f t="shared" si="1"/>
        <v>48.58215102797449</v>
      </c>
      <c r="H13" s="162">
        <v>8581826</v>
      </c>
      <c r="I13" s="103">
        <f t="shared" si="2"/>
        <v>50.02238287635349</v>
      </c>
      <c r="J13" s="104">
        <f t="shared" si="3"/>
        <v>105.37277592306229</v>
      </c>
      <c r="K13" s="104">
        <f t="shared" si="4"/>
        <v>106.97364645427901</v>
      </c>
      <c r="M13" s="15"/>
      <c r="N13" s="26"/>
      <c r="O13" s="15"/>
      <c r="Q13" s="15"/>
    </row>
    <row r="14" spans="2:17" ht="15.75" x14ac:dyDescent="0.25">
      <c r="B14" s="111" t="s">
        <v>317</v>
      </c>
      <c r="C14" s="101" t="s">
        <v>71</v>
      </c>
      <c r="D14" s="102">
        <v>22635</v>
      </c>
      <c r="E14" s="103">
        <f t="shared" si="0"/>
        <v>0.14244071200344449</v>
      </c>
      <c r="F14" s="102">
        <v>18459</v>
      </c>
      <c r="G14" s="103">
        <f t="shared" si="1"/>
        <v>0.11178460712818689</v>
      </c>
      <c r="H14" s="162">
        <v>19642</v>
      </c>
      <c r="I14" s="103">
        <f t="shared" si="2"/>
        <v>0.11449074409774042</v>
      </c>
      <c r="J14" s="104">
        <f t="shared" si="3"/>
        <v>81.550695825049701</v>
      </c>
      <c r="K14" s="104">
        <f t="shared" si="4"/>
        <v>106.40879787637468</v>
      </c>
      <c r="M14" s="15"/>
      <c r="N14" s="26"/>
      <c r="O14" s="15"/>
      <c r="Q14" s="15"/>
    </row>
    <row r="15" spans="2:17" ht="15.75" x14ac:dyDescent="0.25">
      <c r="B15" s="329" t="s">
        <v>18</v>
      </c>
      <c r="C15" s="329"/>
      <c r="D15" s="105">
        <f t="shared" ref="D15:I15" si="5">SUM(D8:D14)</f>
        <v>15890822</v>
      </c>
      <c r="E15" s="106">
        <f t="shared" si="5"/>
        <v>100.00000000000001</v>
      </c>
      <c r="F15" s="105">
        <f t="shared" si="5"/>
        <v>16513007</v>
      </c>
      <c r="G15" s="106">
        <f t="shared" si="5"/>
        <v>100</v>
      </c>
      <c r="H15" s="105">
        <f t="shared" si="5"/>
        <v>17155972</v>
      </c>
      <c r="I15" s="106">
        <f t="shared" si="5"/>
        <v>99.999999999999986</v>
      </c>
      <c r="J15" s="106">
        <f t="shared" si="3"/>
        <v>103.91537328905956</v>
      </c>
      <c r="K15" s="106">
        <f>H15/F15*100</f>
        <v>103.89368816957445</v>
      </c>
      <c r="M15" s="15"/>
      <c r="N15" s="26"/>
      <c r="O15" s="26"/>
      <c r="Q15" s="15"/>
    </row>
    <row r="16" spans="2:17" x14ac:dyDescent="0.25">
      <c r="K16" s="34"/>
      <c r="M16" s="15"/>
      <c r="N16" s="15"/>
    </row>
    <row r="17" spans="6:13" x14ac:dyDescent="0.25">
      <c r="F17" s="15"/>
      <c r="H17" s="15"/>
      <c r="M17" s="26"/>
    </row>
    <row r="18" spans="6:13" x14ac:dyDescent="0.25">
      <c r="M18" s="26"/>
    </row>
    <row r="19" spans="6:13" x14ac:dyDescent="0.25">
      <c r="F19" s="15"/>
      <c r="H19" s="15"/>
    </row>
    <row r="20" spans="6:13" x14ac:dyDescent="0.25">
      <c r="H20" s="26"/>
      <c r="J20" s="15"/>
    </row>
    <row r="21" spans="6:13" x14ac:dyDescent="0.25">
      <c r="J21" s="15"/>
    </row>
  </sheetData>
  <mergeCells count="8">
    <mergeCell ref="B4:K4"/>
    <mergeCell ref="B5:B6"/>
    <mergeCell ref="J5:K5"/>
    <mergeCell ref="B15:C15"/>
    <mergeCell ref="C5:C6"/>
    <mergeCell ref="D5:E5"/>
    <mergeCell ref="F5:G5"/>
    <mergeCell ref="H5:I5"/>
  </mergeCells>
  <pageMargins left="0.7" right="0.7" top="0.75" bottom="0.75" header="0.3" footer="0.3"/>
  <pageSetup orientation="portrait" r:id="rId1"/>
  <ignoredErrors>
    <ignoredError sqref="D15 F15 H15" formulaRange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C39B-933A-456E-99EC-9C2BCA1433B5}">
  <dimension ref="B3:P19"/>
  <sheetViews>
    <sheetView workbookViewId="0">
      <selection activeCell="G27" sqref="G27"/>
    </sheetView>
  </sheetViews>
  <sheetFormatPr defaultRowHeight="15" x14ac:dyDescent="0.25"/>
  <cols>
    <col min="2" max="2" width="8.140625" customWidth="1"/>
    <col min="3" max="3" width="34" customWidth="1"/>
    <col min="4" max="4" width="14.5703125" customWidth="1"/>
    <col min="5" max="5" width="14.85546875" customWidth="1"/>
    <col min="6" max="6" width="15.140625" customWidth="1"/>
    <col min="7" max="7" width="14.5703125" customWidth="1"/>
    <col min="8" max="8" width="15.140625" customWidth="1"/>
    <col min="9" max="9" width="14.85546875" customWidth="1"/>
    <col min="10" max="10" width="11.85546875" customWidth="1"/>
    <col min="11" max="11" width="10.5703125" customWidth="1"/>
    <col min="12" max="12" width="9.140625" customWidth="1"/>
    <col min="15" max="15" width="10.140625" bestFit="1" customWidth="1"/>
  </cols>
  <sheetData>
    <row r="3" spans="2:16" ht="16.5" thickBot="1" x14ac:dyDescent="0.3">
      <c r="B3" s="60"/>
      <c r="C3" s="178"/>
      <c r="D3" s="81"/>
      <c r="E3" s="81"/>
      <c r="F3" s="81"/>
      <c r="G3" s="81"/>
      <c r="H3" s="81"/>
      <c r="I3" s="81"/>
      <c r="J3" s="81"/>
      <c r="K3" s="81"/>
      <c r="L3" s="175" t="s">
        <v>331</v>
      </c>
    </row>
    <row r="4" spans="2:16" ht="24.95" customHeight="1" thickTop="1" x14ac:dyDescent="0.25">
      <c r="B4" s="331" t="s">
        <v>651</v>
      </c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2:16" ht="15.95" customHeight="1" x14ac:dyDescent="0.25">
      <c r="B5" s="327" t="s">
        <v>127</v>
      </c>
      <c r="C5" s="329" t="s">
        <v>65</v>
      </c>
      <c r="D5" s="329" t="s">
        <v>580</v>
      </c>
      <c r="E5" s="329"/>
      <c r="F5" s="329"/>
      <c r="G5" s="329" t="s">
        <v>708</v>
      </c>
      <c r="H5" s="329"/>
      <c r="I5" s="329"/>
      <c r="J5" s="329" t="s">
        <v>1</v>
      </c>
      <c r="K5" s="329"/>
      <c r="L5" s="329"/>
    </row>
    <row r="6" spans="2:16" ht="15.95" customHeight="1" x14ac:dyDescent="0.25">
      <c r="B6" s="327"/>
      <c r="C6" s="329"/>
      <c r="D6" s="97" t="s">
        <v>142</v>
      </c>
      <c r="E6" s="97" t="s">
        <v>144</v>
      </c>
      <c r="F6" s="329" t="s">
        <v>254</v>
      </c>
      <c r="G6" s="97" t="s">
        <v>142</v>
      </c>
      <c r="H6" s="97" t="s">
        <v>144</v>
      </c>
      <c r="I6" s="329" t="s">
        <v>254</v>
      </c>
      <c r="J6" s="340" t="s">
        <v>437</v>
      </c>
      <c r="K6" s="340" t="s">
        <v>413</v>
      </c>
      <c r="L6" s="340" t="s">
        <v>438</v>
      </c>
    </row>
    <row r="7" spans="2:16" ht="15.95" customHeight="1" x14ac:dyDescent="0.25">
      <c r="B7" s="327"/>
      <c r="C7" s="329"/>
      <c r="D7" s="97" t="s">
        <v>143</v>
      </c>
      <c r="E7" s="97" t="s">
        <v>145</v>
      </c>
      <c r="F7" s="329"/>
      <c r="G7" s="97" t="s">
        <v>143</v>
      </c>
      <c r="H7" s="97" t="s">
        <v>145</v>
      </c>
      <c r="I7" s="329"/>
      <c r="J7" s="340"/>
      <c r="K7" s="340"/>
      <c r="L7" s="340"/>
    </row>
    <row r="8" spans="2:16" x14ac:dyDescent="0.25">
      <c r="B8" s="9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  <c r="I8" s="99">
        <v>8</v>
      </c>
      <c r="J8" s="99">
        <v>9</v>
      </c>
      <c r="K8" s="99">
        <v>10</v>
      </c>
      <c r="L8" s="99">
        <v>11</v>
      </c>
    </row>
    <row r="9" spans="2:16" ht="15.95" customHeight="1" x14ac:dyDescent="0.25">
      <c r="B9" s="111" t="s">
        <v>311</v>
      </c>
      <c r="C9" s="101" t="s">
        <v>66</v>
      </c>
      <c r="D9" s="102">
        <v>5388</v>
      </c>
      <c r="E9" s="102">
        <v>239362</v>
      </c>
      <c r="F9" s="102">
        <v>53</v>
      </c>
      <c r="G9" s="102">
        <v>8112</v>
      </c>
      <c r="H9" s="102">
        <v>243006</v>
      </c>
      <c r="I9" s="102">
        <v>611</v>
      </c>
      <c r="J9" s="107">
        <f>G9/D9*100</f>
        <v>150.55679287305122</v>
      </c>
      <c r="K9" s="107">
        <f>H9/E9*100</f>
        <v>101.52238032770448</v>
      </c>
      <c r="L9" s="107">
        <f>I9/F9*100</f>
        <v>1152.8301886792453</v>
      </c>
      <c r="N9" s="15"/>
      <c r="O9" s="15"/>
    </row>
    <row r="10" spans="2:16" ht="15.95" customHeight="1" x14ac:dyDescent="0.25">
      <c r="B10" s="111" t="s">
        <v>312</v>
      </c>
      <c r="C10" s="101" t="s">
        <v>67</v>
      </c>
      <c r="D10" s="102">
        <v>83815</v>
      </c>
      <c r="E10" s="102">
        <v>365781</v>
      </c>
      <c r="F10" s="102">
        <v>2908</v>
      </c>
      <c r="G10" s="102">
        <v>59759</v>
      </c>
      <c r="H10" s="102">
        <v>341055</v>
      </c>
      <c r="I10" s="102">
        <v>2623</v>
      </c>
      <c r="J10" s="107">
        <f t="shared" ref="J10:J16" si="0">G10/D10*100</f>
        <v>71.298693551273644</v>
      </c>
      <c r="K10" s="107">
        <f t="shared" ref="K10:K16" si="1">H10/E10*100</f>
        <v>93.240217507196931</v>
      </c>
      <c r="L10" s="107">
        <f t="shared" ref="L10:L16" si="2">I10/F10*100</f>
        <v>90.199449793672628</v>
      </c>
      <c r="N10" s="15"/>
      <c r="O10" s="15"/>
      <c r="P10" s="15"/>
    </row>
    <row r="11" spans="2:16" ht="15.95" customHeight="1" x14ac:dyDescent="0.25">
      <c r="B11" s="111" t="s">
        <v>313</v>
      </c>
      <c r="C11" s="101" t="s">
        <v>146</v>
      </c>
      <c r="D11" s="102">
        <v>2541376</v>
      </c>
      <c r="E11" s="102">
        <v>4127079</v>
      </c>
      <c r="F11" s="102">
        <v>359931</v>
      </c>
      <c r="G11" s="102">
        <v>2776856</v>
      </c>
      <c r="H11" s="102">
        <v>4306326</v>
      </c>
      <c r="I11" s="102">
        <v>311646</v>
      </c>
      <c r="J11" s="107">
        <f t="shared" si="0"/>
        <v>109.26584653353144</v>
      </c>
      <c r="K11" s="107">
        <f t="shared" si="1"/>
        <v>104.34319284898592</v>
      </c>
      <c r="L11" s="107">
        <f t="shared" si="2"/>
        <v>86.584928778015794</v>
      </c>
      <c r="N11" s="15"/>
      <c r="O11" s="15"/>
      <c r="P11" s="15"/>
    </row>
    <row r="12" spans="2:16" ht="15.95" customHeight="1" x14ac:dyDescent="0.25">
      <c r="B12" s="111" t="s">
        <v>314</v>
      </c>
      <c r="C12" s="101" t="s">
        <v>69</v>
      </c>
      <c r="D12" s="102">
        <v>660331</v>
      </c>
      <c r="E12" s="102">
        <v>0</v>
      </c>
      <c r="F12" s="102">
        <v>2</v>
      </c>
      <c r="G12" s="102">
        <v>395323</v>
      </c>
      <c r="H12" s="102">
        <v>0</v>
      </c>
      <c r="I12" s="102">
        <v>2</v>
      </c>
      <c r="J12" s="107">
        <f t="shared" si="0"/>
        <v>59.867399834325511</v>
      </c>
      <c r="K12" s="107" t="s">
        <v>106</v>
      </c>
      <c r="L12" s="107">
        <f t="shared" si="2"/>
        <v>100</v>
      </c>
      <c r="N12" s="15"/>
    </row>
    <row r="13" spans="2:16" ht="15.95" customHeight="1" x14ac:dyDescent="0.25">
      <c r="B13" s="111" t="s">
        <v>315</v>
      </c>
      <c r="C13" s="101" t="s">
        <v>147</v>
      </c>
      <c r="D13" s="102">
        <v>16614</v>
      </c>
      <c r="E13" s="102">
        <v>69479</v>
      </c>
      <c r="F13" s="102">
        <v>55</v>
      </c>
      <c r="G13" s="102">
        <v>15758</v>
      </c>
      <c r="H13" s="102">
        <v>93427</v>
      </c>
      <c r="I13" s="102">
        <v>0</v>
      </c>
      <c r="J13" s="107">
        <f t="shared" si="0"/>
        <v>94.847718791380771</v>
      </c>
      <c r="K13" s="107">
        <f t="shared" si="1"/>
        <v>134.46796873875559</v>
      </c>
      <c r="L13" s="107">
        <f t="shared" si="2"/>
        <v>0</v>
      </c>
      <c r="N13" s="15"/>
      <c r="O13" s="15"/>
    </row>
    <row r="14" spans="2:16" ht="15.95" customHeight="1" x14ac:dyDescent="0.25">
      <c r="B14" s="111" t="s">
        <v>316</v>
      </c>
      <c r="C14" s="101" t="s">
        <v>141</v>
      </c>
      <c r="D14" s="102">
        <v>389574</v>
      </c>
      <c r="E14" s="102">
        <v>7411302</v>
      </c>
      <c r="F14" s="162">
        <v>221498</v>
      </c>
      <c r="G14" s="102">
        <v>434146</v>
      </c>
      <c r="H14" s="102">
        <v>7944582</v>
      </c>
      <c r="I14" s="162">
        <v>203098</v>
      </c>
      <c r="J14" s="107">
        <f t="shared" si="0"/>
        <v>111.44121527617345</v>
      </c>
      <c r="K14" s="107">
        <f t="shared" si="1"/>
        <v>107.19549682363503</v>
      </c>
      <c r="L14" s="107">
        <f t="shared" si="2"/>
        <v>91.692927249907456</v>
      </c>
      <c r="N14" s="15"/>
      <c r="O14" s="15"/>
      <c r="P14" s="15"/>
    </row>
    <row r="15" spans="2:16" ht="15.95" customHeight="1" x14ac:dyDescent="0.25">
      <c r="B15" s="111" t="s">
        <v>317</v>
      </c>
      <c r="C15" s="101" t="s">
        <v>71</v>
      </c>
      <c r="D15" s="102">
        <v>5957</v>
      </c>
      <c r="E15" s="102">
        <v>11534</v>
      </c>
      <c r="F15" s="102">
        <v>968</v>
      </c>
      <c r="G15" s="102">
        <v>6997</v>
      </c>
      <c r="H15" s="102">
        <v>12229</v>
      </c>
      <c r="I15" s="102">
        <v>416</v>
      </c>
      <c r="J15" s="107">
        <f t="shared" si="0"/>
        <v>117.45845224106093</v>
      </c>
      <c r="K15" s="107">
        <f t="shared" si="1"/>
        <v>106.02566325645917</v>
      </c>
      <c r="L15" s="107">
        <f t="shared" si="2"/>
        <v>42.97520661157025</v>
      </c>
      <c r="N15" s="15"/>
      <c r="O15" s="15"/>
    </row>
    <row r="16" spans="2:16" ht="20.100000000000001" customHeight="1" x14ac:dyDescent="0.25">
      <c r="B16" s="329" t="s">
        <v>18</v>
      </c>
      <c r="C16" s="329"/>
      <c r="D16" s="105">
        <f>SUM(D9:D15)</f>
        <v>3703055</v>
      </c>
      <c r="E16" s="105">
        <f>SUM(E9:E15)</f>
        <v>12224537</v>
      </c>
      <c r="F16" s="105">
        <f>SUM(F9:F15)</f>
        <v>585415</v>
      </c>
      <c r="G16" s="105">
        <f>SUM(G9:G15)</f>
        <v>3696951</v>
      </c>
      <c r="H16" s="105">
        <f t="shared" ref="H16:I16" si="3">SUM(H9:H15)</f>
        <v>12940625</v>
      </c>
      <c r="I16" s="105">
        <f t="shared" si="3"/>
        <v>518396</v>
      </c>
      <c r="J16" s="121">
        <f t="shared" si="0"/>
        <v>99.835163128822018</v>
      </c>
      <c r="K16" s="121">
        <f t="shared" si="1"/>
        <v>105.85779240555286</v>
      </c>
      <c r="L16" s="121">
        <f t="shared" si="2"/>
        <v>88.55188199824056</v>
      </c>
      <c r="N16" s="15"/>
      <c r="O16" s="15"/>
      <c r="P16" s="15"/>
    </row>
    <row r="17" spans="3:12" ht="15.75" x14ac:dyDescent="0.25">
      <c r="C17" s="6"/>
      <c r="D17" s="6"/>
      <c r="E17" s="6"/>
      <c r="F17" s="6"/>
      <c r="G17" s="6"/>
      <c r="H17" s="6"/>
      <c r="I17" s="6"/>
      <c r="J17" s="6"/>
      <c r="K17" s="6"/>
      <c r="L17" s="12"/>
    </row>
    <row r="18" spans="3:12" x14ac:dyDescent="0.25">
      <c r="D18" s="15"/>
      <c r="E18" s="15"/>
      <c r="F18" s="15"/>
      <c r="G18" s="15"/>
      <c r="H18" s="15"/>
      <c r="I18" s="15"/>
    </row>
    <row r="19" spans="3:12" x14ac:dyDescent="0.25">
      <c r="D19" s="26"/>
      <c r="E19" s="26"/>
      <c r="F19" s="26"/>
      <c r="G19" s="26"/>
      <c r="H19" s="26"/>
      <c r="I19" s="26"/>
    </row>
  </sheetData>
  <mergeCells count="12">
    <mergeCell ref="B16:C16"/>
    <mergeCell ref="B4:L4"/>
    <mergeCell ref="B5:B7"/>
    <mergeCell ref="J5:L5"/>
    <mergeCell ref="J6:J7"/>
    <mergeCell ref="K6:K7"/>
    <mergeCell ref="L6:L7"/>
    <mergeCell ref="D5:F5"/>
    <mergeCell ref="F6:F7"/>
    <mergeCell ref="I6:I7"/>
    <mergeCell ref="G5:I5"/>
    <mergeCell ref="C5:C7"/>
  </mergeCells>
  <pageMargins left="0.7" right="0.7" top="0.75" bottom="0.75" header="0.3" footer="0.3"/>
  <pageSetup orientation="portrait" r:id="rId1"/>
  <ignoredErrors>
    <ignoredError sqref="F16:I16 D16:E16" formulaRange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98C68-50A7-4368-AFAD-955D0016290E}">
  <sheetPr>
    <pageSetUpPr fitToPage="1"/>
  </sheetPr>
  <dimension ref="B3:U24"/>
  <sheetViews>
    <sheetView workbookViewId="0">
      <selection activeCell="N19" sqref="N19"/>
    </sheetView>
  </sheetViews>
  <sheetFormatPr defaultRowHeight="15" x14ac:dyDescent="0.25"/>
  <cols>
    <col min="2" max="2" width="8.140625" customWidth="1"/>
    <col min="3" max="3" width="27" customWidth="1"/>
    <col min="4" max="4" width="12" customWidth="1"/>
    <col min="5" max="5" width="11" customWidth="1"/>
    <col min="7" max="7" width="12.140625" customWidth="1"/>
    <col min="8" max="8" width="12.28515625" customWidth="1"/>
    <col min="10" max="10" width="12.42578125" customWidth="1"/>
    <col min="11" max="11" width="11.7109375" customWidth="1"/>
    <col min="14" max="14" width="10.28515625" style="47" bestFit="1" customWidth="1"/>
    <col min="15" max="15" width="12.5703125" customWidth="1"/>
    <col min="17" max="17" width="10.140625" bestFit="1" customWidth="1"/>
    <col min="18" max="18" width="10.85546875" customWidth="1"/>
    <col min="20" max="20" width="10.140625" bestFit="1" customWidth="1"/>
  </cols>
  <sheetData>
    <row r="3" spans="2:21" ht="16.5" thickBot="1" x14ac:dyDescent="0.3">
      <c r="B3" s="60"/>
      <c r="C3" s="60"/>
      <c r="D3" s="81"/>
      <c r="E3" s="81"/>
      <c r="F3" s="81"/>
      <c r="G3" s="81"/>
      <c r="H3" s="81"/>
      <c r="I3" s="81"/>
      <c r="J3" s="81"/>
      <c r="K3" s="81"/>
      <c r="L3" s="175" t="s">
        <v>327</v>
      </c>
    </row>
    <row r="4" spans="2:21" ht="24.95" customHeight="1" thickTop="1" x14ac:dyDescent="0.25">
      <c r="B4" s="331" t="s">
        <v>652</v>
      </c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2:21" ht="15.75" x14ac:dyDescent="0.25">
      <c r="B5" s="341" t="s">
        <v>127</v>
      </c>
      <c r="C5" s="329" t="s">
        <v>82</v>
      </c>
      <c r="D5" s="337" t="s">
        <v>574</v>
      </c>
      <c r="E5" s="337"/>
      <c r="F5" s="337"/>
      <c r="G5" s="329" t="s">
        <v>580</v>
      </c>
      <c r="H5" s="329"/>
      <c r="I5" s="329"/>
      <c r="J5" s="329" t="s">
        <v>708</v>
      </c>
      <c r="K5" s="329"/>
      <c r="L5" s="329"/>
    </row>
    <row r="6" spans="2:21" ht="15.75" x14ac:dyDescent="0.25">
      <c r="B6" s="341"/>
      <c r="C6" s="329"/>
      <c r="D6" s="97" t="s">
        <v>2</v>
      </c>
      <c r="E6" s="97" t="s">
        <v>375</v>
      </c>
      <c r="F6" s="97" t="s">
        <v>376</v>
      </c>
      <c r="G6" s="97" t="s">
        <v>2</v>
      </c>
      <c r="H6" s="97" t="s">
        <v>375</v>
      </c>
      <c r="I6" s="97" t="s">
        <v>376</v>
      </c>
      <c r="J6" s="97" t="s">
        <v>2</v>
      </c>
      <c r="K6" s="97" t="s">
        <v>375</v>
      </c>
      <c r="L6" s="97" t="s">
        <v>376</v>
      </c>
    </row>
    <row r="7" spans="2:21" s="41" customFormat="1" ht="12.75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  <c r="N7" s="48"/>
    </row>
    <row r="8" spans="2:21" ht="16.5" customHeight="1" x14ac:dyDescent="0.25">
      <c r="B8" s="181"/>
      <c r="C8" s="135" t="s">
        <v>439</v>
      </c>
      <c r="D8" s="133"/>
      <c r="E8" s="133"/>
      <c r="F8" s="133"/>
      <c r="G8" s="133"/>
      <c r="H8" s="133"/>
      <c r="I8" s="133"/>
      <c r="J8" s="133"/>
      <c r="K8" s="133"/>
      <c r="L8" s="133"/>
    </row>
    <row r="9" spans="2:21" ht="23.1" customHeight="1" x14ac:dyDescent="0.25">
      <c r="B9" s="116" t="s">
        <v>311</v>
      </c>
      <c r="C9" s="66" t="s">
        <v>377</v>
      </c>
      <c r="D9" s="102">
        <v>6770321</v>
      </c>
      <c r="E9" s="102">
        <v>66945</v>
      </c>
      <c r="F9" s="103">
        <f>E9/D9*100</f>
        <v>0.98880097413401813</v>
      </c>
      <c r="G9" s="102">
        <v>7169779</v>
      </c>
      <c r="H9" s="102">
        <v>76991</v>
      </c>
      <c r="I9" s="103">
        <f>H9/G9*100</f>
        <v>1.0738266828029148</v>
      </c>
      <c r="J9" s="102">
        <v>7332948</v>
      </c>
      <c r="K9" s="102">
        <v>91857</v>
      </c>
      <c r="L9" s="103">
        <f>K9/J9*100</f>
        <v>1.2526612762016041</v>
      </c>
      <c r="N9" s="15"/>
      <c r="O9" s="26"/>
      <c r="Q9" s="15"/>
      <c r="R9" s="15"/>
      <c r="T9" s="15"/>
      <c r="U9" s="15"/>
    </row>
    <row r="10" spans="2:21" ht="23.1" customHeight="1" x14ac:dyDescent="0.25">
      <c r="B10" s="116" t="s">
        <v>312</v>
      </c>
      <c r="C10" s="66" t="s">
        <v>378</v>
      </c>
      <c r="D10" s="102">
        <v>925089</v>
      </c>
      <c r="E10" s="102">
        <v>114323</v>
      </c>
      <c r="F10" s="103">
        <f t="shared" ref="F10:F11" si="0">E10/D10*100</f>
        <v>12.358054198028515</v>
      </c>
      <c r="G10" s="102">
        <v>892521</v>
      </c>
      <c r="H10" s="102">
        <v>102569</v>
      </c>
      <c r="I10" s="103">
        <f t="shared" ref="I10:I21" si="1">H10/G10*100</f>
        <v>11.492054528688961</v>
      </c>
      <c r="J10" s="102">
        <v>894491</v>
      </c>
      <c r="K10" s="102">
        <v>104075</v>
      </c>
      <c r="L10" s="103">
        <f t="shared" ref="L10:L22" si="2">K10/J10*100</f>
        <v>11.635108681920778</v>
      </c>
      <c r="N10" s="15"/>
      <c r="O10" s="26"/>
      <c r="Q10" s="15"/>
      <c r="R10" s="15"/>
      <c r="T10" s="15"/>
      <c r="U10" s="15"/>
    </row>
    <row r="11" spans="2:21" ht="23.1" customHeight="1" x14ac:dyDescent="0.25">
      <c r="B11" s="116" t="s">
        <v>313</v>
      </c>
      <c r="C11" s="66" t="s">
        <v>379</v>
      </c>
      <c r="D11" s="102">
        <v>582085</v>
      </c>
      <c r="E11" s="102">
        <v>437552</v>
      </c>
      <c r="F11" s="103">
        <f t="shared" si="0"/>
        <v>75.169777609799254</v>
      </c>
      <c r="G11" s="102">
        <v>428333</v>
      </c>
      <c r="H11" s="102">
        <v>355323</v>
      </c>
      <c r="I11" s="103">
        <f t="shared" si="1"/>
        <v>82.954850548521833</v>
      </c>
      <c r="J11" s="102">
        <v>346707</v>
      </c>
      <c r="K11" s="102">
        <v>294242</v>
      </c>
      <c r="L11" s="103">
        <f t="shared" si="2"/>
        <v>84.867625978131386</v>
      </c>
      <c r="N11" s="26"/>
      <c r="O11" s="26"/>
      <c r="Q11" s="27"/>
      <c r="R11" s="27"/>
      <c r="T11" s="15"/>
      <c r="U11" s="15"/>
    </row>
    <row r="12" spans="2:21" ht="23.1" customHeight="1" x14ac:dyDescent="0.25">
      <c r="B12" s="323" t="s">
        <v>441</v>
      </c>
      <c r="C12" s="323"/>
      <c r="D12" s="105">
        <f>SUM(D9:D11)</f>
        <v>8277495</v>
      </c>
      <c r="E12" s="105">
        <f>SUM(E9:E11)</f>
        <v>618820</v>
      </c>
      <c r="F12" s="174">
        <f>E12/D12*100</f>
        <v>7.4759332382562604</v>
      </c>
      <c r="G12" s="105">
        <f>SUM(G9:G11)</f>
        <v>8490633</v>
      </c>
      <c r="H12" s="105">
        <f>SUM(H9:H11)</f>
        <v>534883</v>
      </c>
      <c r="I12" s="174">
        <f t="shared" si="1"/>
        <v>6.2996834276078122</v>
      </c>
      <c r="J12" s="105">
        <f>SUM(J9:J11)</f>
        <v>8574146</v>
      </c>
      <c r="K12" s="105">
        <f>SUM(K9:K11)</f>
        <v>490174</v>
      </c>
      <c r="L12" s="174">
        <f t="shared" si="2"/>
        <v>5.7168842238049136</v>
      </c>
      <c r="N12" s="26"/>
      <c r="O12" s="26"/>
      <c r="Q12" s="27"/>
      <c r="R12" s="27"/>
      <c r="T12" s="15"/>
      <c r="U12" s="15"/>
    </row>
    <row r="13" spans="2:21" ht="19.5" customHeight="1" x14ac:dyDescent="0.25">
      <c r="B13" s="182"/>
      <c r="C13" s="64" t="s">
        <v>440</v>
      </c>
      <c r="D13" s="149"/>
      <c r="E13" s="149"/>
      <c r="F13" s="103"/>
      <c r="G13" s="149"/>
      <c r="H13" s="149"/>
      <c r="I13" s="103"/>
      <c r="J13" s="149"/>
      <c r="K13" s="149"/>
      <c r="L13" s="103"/>
      <c r="N13" s="26"/>
      <c r="O13" s="26"/>
      <c r="Q13" s="27"/>
      <c r="R13" s="27"/>
    </row>
    <row r="14" spans="2:21" ht="23.1" customHeight="1" x14ac:dyDescent="0.25">
      <c r="B14" s="116" t="s">
        <v>314</v>
      </c>
      <c r="C14" s="66" t="s">
        <v>377</v>
      </c>
      <c r="D14" s="102">
        <v>6748669</v>
      </c>
      <c r="E14" s="102">
        <v>82526</v>
      </c>
      <c r="F14" s="103">
        <f>E14/D14*100</f>
        <v>1.2228485350222391</v>
      </c>
      <c r="G14" s="102">
        <v>7044253</v>
      </c>
      <c r="H14" s="102">
        <v>77844</v>
      </c>
      <c r="I14" s="103">
        <f t="shared" si="1"/>
        <v>1.1050710415994429</v>
      </c>
      <c r="J14" s="102">
        <v>7735897</v>
      </c>
      <c r="K14" s="102">
        <v>87126</v>
      </c>
      <c r="L14" s="103">
        <f t="shared" si="2"/>
        <v>1.1262559467893638</v>
      </c>
      <c r="N14" s="26"/>
      <c r="O14" s="26"/>
      <c r="Q14" s="27"/>
      <c r="R14" s="27"/>
      <c r="T14" s="15"/>
      <c r="U14" s="15"/>
    </row>
    <row r="15" spans="2:21" ht="23.1" customHeight="1" x14ac:dyDescent="0.25">
      <c r="B15" s="116" t="s">
        <v>315</v>
      </c>
      <c r="C15" s="66" t="s">
        <v>378</v>
      </c>
      <c r="D15" s="102">
        <v>425538</v>
      </c>
      <c r="E15" s="102">
        <v>43166</v>
      </c>
      <c r="F15" s="103">
        <f t="shared" ref="F15:F17" si="3">E15/D15*100</f>
        <v>10.143864942731319</v>
      </c>
      <c r="G15" s="102">
        <v>607597</v>
      </c>
      <c r="H15" s="102">
        <v>70735</v>
      </c>
      <c r="I15" s="103">
        <f t="shared" si="1"/>
        <v>11.641762549848007</v>
      </c>
      <c r="J15" s="102">
        <v>501451</v>
      </c>
      <c r="K15" s="154">
        <v>64979</v>
      </c>
      <c r="L15" s="103">
        <f t="shared" si="2"/>
        <v>12.958195317189517</v>
      </c>
      <c r="N15" s="26"/>
      <c r="O15" s="26"/>
      <c r="Q15" s="27"/>
      <c r="R15" s="27"/>
      <c r="T15" s="15"/>
      <c r="U15" s="15"/>
    </row>
    <row r="16" spans="2:21" ht="23.1" customHeight="1" x14ac:dyDescent="0.25">
      <c r="B16" s="116" t="s">
        <v>316</v>
      </c>
      <c r="C16" s="66" t="s">
        <v>379</v>
      </c>
      <c r="D16" s="102">
        <v>439120</v>
      </c>
      <c r="E16" s="102">
        <v>355436</v>
      </c>
      <c r="F16" s="103">
        <f t="shared" si="3"/>
        <v>80.942794680269628</v>
      </c>
      <c r="G16" s="102">
        <v>370524</v>
      </c>
      <c r="H16" s="102">
        <v>311823</v>
      </c>
      <c r="I16" s="103">
        <f t="shared" si="1"/>
        <v>84.157301551316507</v>
      </c>
      <c r="J16" s="102">
        <v>344478</v>
      </c>
      <c r="K16" s="102">
        <v>290435</v>
      </c>
      <c r="L16" s="103">
        <f t="shared" si="2"/>
        <v>84.311625125552283</v>
      </c>
      <c r="N16" s="26"/>
      <c r="O16" s="26"/>
      <c r="Q16" s="27"/>
      <c r="R16" s="27"/>
      <c r="T16" s="15"/>
      <c r="U16" s="15"/>
    </row>
    <row r="17" spans="2:21" ht="23.1" customHeight="1" x14ac:dyDescent="0.25">
      <c r="B17" s="323" t="s">
        <v>442</v>
      </c>
      <c r="C17" s="323"/>
      <c r="D17" s="105">
        <f>SUM(D14:D16)</f>
        <v>7613327</v>
      </c>
      <c r="E17" s="105">
        <f t="shared" ref="E17" si="4">SUM(E14:E16)</f>
        <v>481128</v>
      </c>
      <c r="F17" s="174">
        <f t="shared" si="3"/>
        <v>6.319549915562539</v>
      </c>
      <c r="G17" s="105">
        <f>SUM(G14:G16)</f>
        <v>8022374</v>
      </c>
      <c r="H17" s="105">
        <f t="shared" ref="H17" si="5">SUM(H14:H16)</f>
        <v>460402</v>
      </c>
      <c r="I17" s="174">
        <f t="shared" si="1"/>
        <v>5.738974523002792</v>
      </c>
      <c r="J17" s="105">
        <f>SUM(J14:J16)</f>
        <v>8581826</v>
      </c>
      <c r="K17" s="105">
        <f>SUM(K14:K16)</f>
        <v>442540</v>
      </c>
      <c r="L17" s="174">
        <f t="shared" si="2"/>
        <v>5.156711403843425</v>
      </c>
      <c r="N17" s="26"/>
      <c r="O17" s="26"/>
      <c r="Q17" s="27"/>
      <c r="R17" s="27"/>
      <c r="T17" s="15"/>
      <c r="U17" s="15"/>
    </row>
    <row r="18" spans="2:21" ht="16.5" customHeight="1" x14ac:dyDescent="0.25">
      <c r="B18" s="182"/>
      <c r="C18" s="183" t="s">
        <v>443</v>
      </c>
      <c r="D18" s="149"/>
      <c r="E18" s="149"/>
      <c r="F18" s="184"/>
      <c r="G18" s="149"/>
      <c r="H18" s="149"/>
      <c r="I18" s="103"/>
      <c r="J18" s="149"/>
      <c r="K18" s="149"/>
      <c r="L18" s="103"/>
      <c r="N18" s="26"/>
      <c r="O18" s="26"/>
      <c r="Q18" s="27"/>
      <c r="R18" s="27"/>
    </row>
    <row r="19" spans="2:21" ht="23.1" customHeight="1" x14ac:dyDescent="0.25">
      <c r="B19" s="116" t="s">
        <v>317</v>
      </c>
      <c r="C19" s="185" t="s">
        <v>377</v>
      </c>
      <c r="D19" s="162">
        <f t="shared" ref="D19:E21" si="6">D9+D14</f>
        <v>13518990</v>
      </c>
      <c r="E19" s="162">
        <f t="shared" si="6"/>
        <v>149471</v>
      </c>
      <c r="F19" s="186">
        <f>E19/D19*100</f>
        <v>1.105637329415881</v>
      </c>
      <c r="G19" s="162">
        <f t="shared" ref="G19:H21" si="7">G9+G14</f>
        <v>14214032</v>
      </c>
      <c r="H19" s="162">
        <f t="shared" si="7"/>
        <v>154835</v>
      </c>
      <c r="I19" s="187">
        <f t="shared" si="1"/>
        <v>1.0893109006649204</v>
      </c>
      <c r="J19" s="162">
        <f t="shared" ref="J19:K21" si="8">J9+J14</f>
        <v>15068845</v>
      </c>
      <c r="K19" s="162">
        <f>K9+K14</f>
        <v>178983</v>
      </c>
      <c r="L19" s="187">
        <f t="shared" si="2"/>
        <v>1.1877685383319025</v>
      </c>
      <c r="M19" s="15"/>
      <c r="N19" s="26"/>
      <c r="O19" s="24"/>
      <c r="Q19" s="27"/>
      <c r="R19" s="27"/>
      <c r="T19" s="15"/>
      <c r="U19" s="15"/>
    </row>
    <row r="20" spans="2:21" ht="23.1" customHeight="1" x14ac:dyDescent="0.25">
      <c r="B20" s="116" t="s">
        <v>318</v>
      </c>
      <c r="C20" s="108" t="s">
        <v>378</v>
      </c>
      <c r="D20" s="162">
        <f t="shared" si="6"/>
        <v>1350627</v>
      </c>
      <c r="E20" s="162">
        <f t="shared" si="6"/>
        <v>157489</v>
      </c>
      <c r="F20" s="186">
        <f t="shared" ref="F20:F22" si="9">E20/D20*100</f>
        <v>11.660436227026411</v>
      </c>
      <c r="G20" s="162">
        <f t="shared" si="7"/>
        <v>1500118</v>
      </c>
      <c r="H20" s="162">
        <f t="shared" si="7"/>
        <v>173304</v>
      </c>
      <c r="I20" s="187">
        <f t="shared" si="1"/>
        <v>11.552691188293188</v>
      </c>
      <c r="J20" s="162">
        <f t="shared" si="8"/>
        <v>1395942</v>
      </c>
      <c r="K20" s="162">
        <f t="shared" si="8"/>
        <v>169054</v>
      </c>
      <c r="L20" s="187">
        <f t="shared" si="2"/>
        <v>12.110388540498102</v>
      </c>
      <c r="M20" s="15"/>
      <c r="N20" s="26"/>
      <c r="O20" s="24"/>
      <c r="Q20" s="27"/>
      <c r="R20" s="27"/>
      <c r="T20" s="15"/>
      <c r="U20" s="15"/>
    </row>
    <row r="21" spans="2:21" ht="23.1" customHeight="1" x14ac:dyDescent="0.25">
      <c r="B21" s="116" t="s">
        <v>319</v>
      </c>
      <c r="C21" s="108" t="s">
        <v>379</v>
      </c>
      <c r="D21" s="162">
        <f t="shared" si="6"/>
        <v>1021205</v>
      </c>
      <c r="E21" s="162">
        <f t="shared" si="6"/>
        <v>792988</v>
      </c>
      <c r="F21" s="186">
        <f t="shared" si="9"/>
        <v>77.652185408414567</v>
      </c>
      <c r="G21" s="162">
        <f t="shared" si="7"/>
        <v>798857</v>
      </c>
      <c r="H21" s="162">
        <f t="shared" si="7"/>
        <v>667146</v>
      </c>
      <c r="I21" s="187">
        <f t="shared" si="1"/>
        <v>83.51256858236205</v>
      </c>
      <c r="J21" s="162">
        <f t="shared" si="8"/>
        <v>691185</v>
      </c>
      <c r="K21" s="162">
        <f t="shared" si="8"/>
        <v>584677</v>
      </c>
      <c r="L21" s="187">
        <f t="shared" si="2"/>
        <v>84.590522074408455</v>
      </c>
      <c r="M21" s="26"/>
      <c r="N21" s="26"/>
      <c r="O21" s="24"/>
      <c r="Q21" s="15"/>
      <c r="R21" s="15"/>
      <c r="T21" s="15"/>
      <c r="U21" s="15"/>
    </row>
    <row r="22" spans="2:21" ht="23.1" customHeight="1" x14ac:dyDescent="0.25">
      <c r="B22" s="327" t="s">
        <v>444</v>
      </c>
      <c r="C22" s="327"/>
      <c r="D22" s="179">
        <f>SUM(D19:D21)</f>
        <v>15890822</v>
      </c>
      <c r="E22" s="179">
        <f>SUM(E19:E21)</f>
        <v>1099948</v>
      </c>
      <c r="F22" s="180">
        <f t="shared" si="9"/>
        <v>6.9219075010720026</v>
      </c>
      <c r="G22" s="179">
        <f>SUM(G19:G21)</f>
        <v>16513007</v>
      </c>
      <c r="H22" s="179">
        <f>SUM(H19:H21)</f>
        <v>995285</v>
      </c>
      <c r="I22" s="174">
        <f>H22/G22*100</f>
        <v>6.0272789807453</v>
      </c>
      <c r="J22" s="179">
        <f>SUM(J19:J21)</f>
        <v>17155972</v>
      </c>
      <c r="K22" s="179">
        <f>SUM(K19:K21)</f>
        <v>932714</v>
      </c>
      <c r="L22" s="174">
        <f t="shared" si="2"/>
        <v>5.4366724310345109</v>
      </c>
      <c r="N22" s="26"/>
      <c r="O22" s="26"/>
      <c r="Q22" s="15"/>
      <c r="R22" s="15"/>
      <c r="T22" s="15"/>
      <c r="U22" s="15"/>
    </row>
    <row r="23" spans="2:21" x14ac:dyDescent="0.25">
      <c r="N23" s="15"/>
      <c r="O23" s="15"/>
    </row>
    <row r="24" spans="2:21" x14ac:dyDescent="0.25">
      <c r="D24" s="15"/>
      <c r="J24" s="23"/>
      <c r="K24" s="15"/>
    </row>
  </sheetData>
  <mergeCells count="9">
    <mergeCell ref="B4:L4"/>
    <mergeCell ref="B5:B6"/>
    <mergeCell ref="B12:C12"/>
    <mergeCell ref="B17:C17"/>
    <mergeCell ref="B22:C22"/>
    <mergeCell ref="C5:C6"/>
    <mergeCell ref="D5:F5"/>
    <mergeCell ref="G5:I5"/>
    <mergeCell ref="J5:L5"/>
  </mergeCells>
  <pageMargins left="0.7" right="0.7" top="0.75" bottom="0.75" header="0.3" footer="0.3"/>
  <pageSetup scale="75" fitToHeight="0" orientation="landscape" r:id="rId1"/>
  <ignoredErrors>
    <ignoredError sqref="F12 I12 I17 F17 F19:F22 I19:I22" formula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68F34-89DC-4F12-9F07-C1FEB40C3A4F}">
  <dimension ref="B2:J21"/>
  <sheetViews>
    <sheetView workbookViewId="0">
      <selection activeCell="F28" sqref="F28"/>
    </sheetView>
  </sheetViews>
  <sheetFormatPr defaultRowHeight="15" x14ac:dyDescent="0.25"/>
  <cols>
    <col min="2" max="2" width="7.7109375" customWidth="1"/>
    <col min="3" max="3" width="65.28515625" customWidth="1"/>
    <col min="4" max="4" width="18" customWidth="1"/>
    <col min="5" max="5" width="17.5703125" customWidth="1"/>
    <col min="6" max="6" width="17" customWidth="1"/>
    <col min="8" max="9" width="10.140625" bestFit="1" customWidth="1"/>
  </cols>
  <sheetData>
    <row r="2" spans="2:10" ht="15.75" x14ac:dyDescent="0.25">
      <c r="C2" s="9"/>
      <c r="D2" s="4"/>
      <c r="E2" s="4"/>
      <c r="F2" s="11"/>
    </row>
    <row r="3" spans="2:10" ht="16.5" thickBot="1" x14ac:dyDescent="0.3">
      <c r="B3" s="60"/>
      <c r="C3" s="60"/>
      <c r="D3" s="60"/>
      <c r="E3" s="60"/>
      <c r="F3" s="91" t="s">
        <v>547</v>
      </c>
    </row>
    <row r="4" spans="2:10" ht="24.95" customHeight="1" thickTop="1" x14ac:dyDescent="0.25">
      <c r="B4" s="331" t="s">
        <v>653</v>
      </c>
      <c r="C4" s="331"/>
      <c r="D4" s="331"/>
      <c r="E4" s="331"/>
      <c r="F4" s="331"/>
    </row>
    <row r="5" spans="2:10" ht="20.100000000000001" customHeight="1" x14ac:dyDescent="0.25">
      <c r="B5" s="132" t="s">
        <v>127</v>
      </c>
      <c r="C5" s="97" t="s">
        <v>82</v>
      </c>
      <c r="D5" s="188" t="s">
        <v>576</v>
      </c>
      <c r="E5" s="97" t="s">
        <v>583</v>
      </c>
      <c r="F5" s="97" t="s">
        <v>710</v>
      </c>
    </row>
    <row r="6" spans="2:10" s="41" customFormat="1" ht="15.75" customHeight="1" x14ac:dyDescent="0.2">
      <c r="B6" s="98">
        <v>1</v>
      </c>
      <c r="C6" s="99">
        <v>2</v>
      </c>
      <c r="D6" s="177">
        <v>3</v>
      </c>
      <c r="E6" s="177">
        <v>4</v>
      </c>
      <c r="F6" s="99">
        <v>5</v>
      </c>
    </row>
    <row r="7" spans="2:10" ht="15.75" x14ac:dyDescent="0.25">
      <c r="B7" s="65" t="s">
        <v>311</v>
      </c>
      <c r="C7" s="66" t="s">
        <v>555</v>
      </c>
      <c r="D7" s="71">
        <v>3.5</v>
      </c>
      <c r="E7" s="71">
        <v>2.6255000000000002</v>
      </c>
      <c r="F7" s="71">
        <v>2.1618512602882745</v>
      </c>
      <c r="H7" s="15"/>
      <c r="I7" s="27"/>
      <c r="J7" s="27"/>
    </row>
    <row r="8" spans="2:10" ht="15.75" x14ac:dyDescent="0.25">
      <c r="B8" s="65" t="s">
        <v>312</v>
      </c>
      <c r="C8" s="66" t="s">
        <v>556</v>
      </c>
      <c r="D8" s="71">
        <v>77.900000000000006</v>
      </c>
      <c r="E8" s="71">
        <v>83.67</v>
      </c>
      <c r="F8" s="71">
        <v>84.755312763131329</v>
      </c>
      <c r="H8" s="15"/>
      <c r="I8" s="27"/>
      <c r="J8" s="27"/>
    </row>
    <row r="9" spans="2:10" ht="15.75" x14ac:dyDescent="0.25">
      <c r="B9" s="65" t="s">
        <v>313</v>
      </c>
      <c r="C9" s="66" t="s">
        <v>554</v>
      </c>
      <c r="D9" s="71">
        <v>4</v>
      </c>
      <c r="E9" s="71">
        <v>3.5</v>
      </c>
      <c r="F9" s="71">
        <v>3.1258174562159722</v>
      </c>
      <c r="H9" s="15"/>
      <c r="I9" s="27"/>
      <c r="J9" s="27"/>
    </row>
    <row r="10" spans="2:10" ht="15.75" x14ac:dyDescent="0.25">
      <c r="B10" s="65" t="s">
        <v>314</v>
      </c>
      <c r="C10" s="181" t="s">
        <v>528</v>
      </c>
      <c r="D10" s="71">
        <v>6.4264535408559142</v>
      </c>
      <c r="E10" s="71">
        <v>4.8377379116959132</v>
      </c>
      <c r="F10" s="71">
        <v>4.02883031051811</v>
      </c>
      <c r="H10" s="15"/>
      <c r="I10" s="27"/>
      <c r="J10" s="27"/>
    </row>
    <row r="11" spans="2:10" ht="15.75" x14ac:dyDescent="0.25">
      <c r="B11" s="65" t="s">
        <v>315</v>
      </c>
      <c r="C11" s="66" t="s">
        <v>558</v>
      </c>
      <c r="D11" s="71">
        <v>77.652185408414567</v>
      </c>
      <c r="E11" s="71">
        <v>83.512547943559284</v>
      </c>
      <c r="F11" s="71">
        <v>84.590522074408455</v>
      </c>
      <c r="H11" s="15"/>
      <c r="I11" s="27"/>
      <c r="J11" s="27"/>
    </row>
    <row r="12" spans="2:10" ht="15.75" x14ac:dyDescent="0.25">
      <c r="B12" s="65" t="s">
        <v>316</v>
      </c>
      <c r="C12" s="66" t="s">
        <v>529</v>
      </c>
      <c r="D12" s="71">
        <v>6.9219782248041994</v>
      </c>
      <c r="E12" s="71">
        <v>6</v>
      </c>
      <c r="F12" s="71">
        <v>5.4366724310345109</v>
      </c>
      <c r="H12" s="15"/>
      <c r="I12" s="27"/>
      <c r="J12" s="27"/>
    </row>
    <row r="13" spans="2:10" ht="15.75" x14ac:dyDescent="0.25">
      <c r="B13" s="65" t="s">
        <v>317</v>
      </c>
      <c r="C13" s="66" t="s">
        <v>530</v>
      </c>
      <c r="D13" s="71">
        <v>0.84188455169252518</v>
      </c>
      <c r="E13" s="71">
        <v>-0.40616267621780555</v>
      </c>
      <c r="F13" s="71">
        <v>-8.1495132612404889E-2</v>
      </c>
      <c r="H13" s="15"/>
      <c r="I13" s="27"/>
      <c r="J13" s="27"/>
    </row>
    <row r="14" spans="2:10" ht="15.75" x14ac:dyDescent="0.25">
      <c r="B14" s="65" t="s">
        <v>318</v>
      </c>
      <c r="C14" s="66" t="s">
        <v>557</v>
      </c>
      <c r="D14" s="71">
        <v>26.18</v>
      </c>
      <c r="E14" s="71">
        <v>20.460005388687243</v>
      </c>
      <c r="F14" s="71">
        <v>16.697479886854723</v>
      </c>
      <c r="H14" s="15"/>
      <c r="I14" s="27"/>
      <c r="J14" s="27"/>
    </row>
    <row r="15" spans="2:10" ht="15.75" x14ac:dyDescent="0.25">
      <c r="B15" s="65" t="s">
        <v>319</v>
      </c>
      <c r="C15" s="66" t="s">
        <v>531</v>
      </c>
      <c r="D15" s="71">
        <v>8.417239025311094</v>
      </c>
      <c r="E15" s="71">
        <v>4.7332801946915506</v>
      </c>
      <c r="F15" s="71">
        <v>3.6702407186928721</v>
      </c>
      <c r="H15" s="15"/>
      <c r="I15" s="27"/>
      <c r="J15" s="27"/>
    </row>
    <row r="16" spans="2:10" ht="15.75" x14ac:dyDescent="0.25">
      <c r="B16" s="65" t="s">
        <v>320</v>
      </c>
      <c r="C16" s="66" t="s">
        <v>532</v>
      </c>
      <c r="D16" s="71">
        <v>4.550655085230586</v>
      </c>
      <c r="E16" s="71">
        <v>3.5400275673594757</v>
      </c>
      <c r="F16" s="71">
        <v>3.0216649922254479</v>
      </c>
      <c r="I16" s="27"/>
      <c r="J16" s="27"/>
    </row>
    <row r="18" spans="2:2" x14ac:dyDescent="0.25">
      <c r="B18" s="189" t="s">
        <v>533</v>
      </c>
    </row>
    <row r="21" spans="2:2" ht="16.5" customHeight="1" x14ac:dyDescent="0.25"/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7FB2-3D71-45EC-8300-D86CC1560150}">
  <dimension ref="B2:L12"/>
  <sheetViews>
    <sheetView workbookViewId="0">
      <selection activeCell="F13" sqref="F13"/>
    </sheetView>
  </sheetViews>
  <sheetFormatPr defaultRowHeight="15" x14ac:dyDescent="0.25"/>
  <cols>
    <col min="3" max="4" width="17.140625" customWidth="1"/>
    <col min="5" max="5" width="13.5703125" customWidth="1"/>
    <col min="6" max="6" width="16.7109375" customWidth="1"/>
    <col min="7" max="7" width="13.42578125" customWidth="1"/>
    <col min="8" max="8" width="18.140625" customWidth="1"/>
    <col min="9" max="9" width="10.7109375" customWidth="1"/>
  </cols>
  <sheetData>
    <row r="2" spans="2:12" ht="15.75" x14ac:dyDescent="0.25">
      <c r="C2" s="2"/>
      <c r="D2" s="2"/>
      <c r="E2" s="2"/>
      <c r="F2" s="2"/>
      <c r="G2" s="2"/>
      <c r="H2" s="2"/>
      <c r="I2" s="2"/>
    </row>
    <row r="3" spans="2:12" ht="16.5" thickBot="1" x14ac:dyDescent="0.3">
      <c r="B3" s="60"/>
      <c r="C3" s="190" t="s">
        <v>157</v>
      </c>
      <c r="D3" s="191"/>
      <c r="E3" s="191"/>
      <c r="F3" s="191"/>
      <c r="G3" s="191"/>
      <c r="H3" s="191"/>
      <c r="I3" s="91" t="s">
        <v>330</v>
      </c>
    </row>
    <row r="4" spans="2:12" ht="24.95" customHeight="1" thickTop="1" x14ac:dyDescent="0.25">
      <c r="B4" s="331" t="s">
        <v>654</v>
      </c>
      <c r="C4" s="331"/>
      <c r="D4" s="331"/>
      <c r="E4" s="331"/>
      <c r="F4" s="331"/>
      <c r="G4" s="331"/>
      <c r="H4" s="331"/>
      <c r="I4" s="331"/>
    </row>
    <row r="5" spans="2:12" ht="15.75" x14ac:dyDescent="0.25">
      <c r="B5" s="336" t="s">
        <v>127</v>
      </c>
      <c r="C5" s="329" t="s">
        <v>140</v>
      </c>
      <c r="D5" s="329" t="s">
        <v>711</v>
      </c>
      <c r="E5" s="329"/>
      <c r="F5" s="329" t="s">
        <v>712</v>
      </c>
      <c r="G5" s="329"/>
      <c r="H5" s="329" t="s">
        <v>713</v>
      </c>
      <c r="I5" s="329"/>
    </row>
    <row r="6" spans="2:12" ht="31.5" customHeight="1" x14ac:dyDescent="0.25">
      <c r="B6" s="336"/>
      <c r="C6" s="329"/>
      <c r="D6" s="97" t="s">
        <v>150</v>
      </c>
      <c r="E6" s="97" t="s">
        <v>151</v>
      </c>
      <c r="F6" s="97" t="s">
        <v>152</v>
      </c>
      <c r="G6" s="97" t="s">
        <v>153</v>
      </c>
      <c r="H6" s="97" t="s">
        <v>154</v>
      </c>
      <c r="I6" s="97" t="s">
        <v>46</v>
      </c>
    </row>
    <row r="7" spans="2:12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</row>
    <row r="8" spans="2:12" ht="15.75" x14ac:dyDescent="0.25">
      <c r="B8" s="182" t="s">
        <v>311</v>
      </c>
      <c r="C8" s="112" t="s">
        <v>156</v>
      </c>
      <c r="D8" s="102">
        <v>263976</v>
      </c>
      <c r="E8" s="114">
        <v>15</v>
      </c>
      <c r="F8" s="102">
        <v>295138</v>
      </c>
      <c r="G8" s="114">
        <v>14</v>
      </c>
      <c r="H8" s="102">
        <v>432725</v>
      </c>
      <c r="I8" s="114">
        <v>13</v>
      </c>
      <c r="K8" s="15"/>
    </row>
    <row r="9" spans="2:12" ht="15.75" x14ac:dyDescent="0.25">
      <c r="B9" s="182" t="s">
        <v>312</v>
      </c>
      <c r="C9" s="112" t="s">
        <v>155</v>
      </c>
      <c r="D9" s="102">
        <v>0</v>
      </c>
      <c r="E9" s="114">
        <v>0</v>
      </c>
      <c r="F9" s="102">
        <v>0</v>
      </c>
      <c r="G9" s="114">
        <v>0</v>
      </c>
      <c r="H9" s="102">
        <v>0</v>
      </c>
      <c r="I9" s="114">
        <v>0</v>
      </c>
      <c r="K9" s="15"/>
    </row>
    <row r="10" spans="2:12" ht="20.100000000000001" customHeight="1" x14ac:dyDescent="0.25">
      <c r="B10" s="329" t="s">
        <v>18</v>
      </c>
      <c r="C10" s="329"/>
      <c r="D10" s="105">
        <f>D8-D9</f>
        <v>263976</v>
      </c>
      <c r="E10" s="97">
        <f>E8+E9</f>
        <v>15</v>
      </c>
      <c r="F10" s="105">
        <f>F8-F9</f>
        <v>295138</v>
      </c>
      <c r="G10" s="97">
        <f t="shared" ref="G10:I10" si="0">G8+G9</f>
        <v>14</v>
      </c>
      <c r="H10" s="105">
        <f>H8-H9</f>
        <v>432725</v>
      </c>
      <c r="I10" s="97">
        <f t="shared" si="0"/>
        <v>13</v>
      </c>
      <c r="K10" s="15"/>
      <c r="L10" s="26"/>
    </row>
    <row r="12" spans="2:12" x14ac:dyDescent="0.25">
      <c r="H12" s="15"/>
    </row>
  </sheetData>
  <mergeCells count="7">
    <mergeCell ref="B4:I4"/>
    <mergeCell ref="B5:B6"/>
    <mergeCell ref="B10:C10"/>
    <mergeCell ref="C5:C6"/>
    <mergeCell ref="D5:E5"/>
    <mergeCell ref="F5:G5"/>
    <mergeCell ref="H5:I5"/>
  </mergeCells>
  <pageMargins left="0.7" right="0.7" top="0.75" bottom="0.75" header="0.3" footer="0.3"/>
  <pageSetup paperSize="9" orientation="landscape" r:id="rId1"/>
  <ignoredErrors>
    <ignoredError sqref="E10:F10 G10:H10" formula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CADD4-6B1D-4469-89C4-8973EE7D1993}">
  <dimension ref="B3:K24"/>
  <sheetViews>
    <sheetView workbookViewId="0">
      <selection activeCell="K9" sqref="K9"/>
    </sheetView>
  </sheetViews>
  <sheetFormatPr defaultRowHeight="15" x14ac:dyDescent="0.25"/>
  <cols>
    <col min="2" max="2" width="7.5703125" customWidth="1"/>
    <col min="3" max="3" width="43.85546875" customWidth="1"/>
    <col min="4" max="4" width="14.5703125" customWidth="1"/>
    <col min="5" max="5" width="12.85546875" customWidth="1"/>
    <col min="6" max="6" width="17.140625" customWidth="1"/>
    <col min="7" max="7" width="12.140625" customWidth="1"/>
    <col min="8" max="8" width="16.42578125" customWidth="1"/>
  </cols>
  <sheetData>
    <row r="3" spans="2:11" ht="16.5" thickBot="1" x14ac:dyDescent="0.3">
      <c r="B3" s="60"/>
      <c r="C3" s="82"/>
      <c r="D3" s="81"/>
      <c r="E3" s="81"/>
      <c r="F3" s="81"/>
      <c r="G3" s="81"/>
      <c r="H3" s="91" t="s">
        <v>330</v>
      </c>
    </row>
    <row r="4" spans="2:11" ht="24.95" customHeight="1" thickTop="1" x14ac:dyDescent="0.25">
      <c r="B4" s="331" t="s">
        <v>655</v>
      </c>
      <c r="C4" s="331"/>
      <c r="D4" s="331"/>
      <c r="E4" s="331"/>
      <c r="F4" s="331"/>
      <c r="G4" s="331"/>
      <c r="H4" s="331"/>
    </row>
    <row r="5" spans="2:11" ht="15.95" customHeight="1" x14ac:dyDescent="0.25">
      <c r="B5" s="327" t="s">
        <v>127</v>
      </c>
      <c r="C5" s="329" t="s">
        <v>158</v>
      </c>
      <c r="D5" s="329" t="s">
        <v>712</v>
      </c>
      <c r="E5" s="329"/>
      <c r="F5" s="329" t="s">
        <v>713</v>
      </c>
      <c r="G5" s="329"/>
      <c r="H5" s="194" t="s">
        <v>1</v>
      </c>
    </row>
    <row r="6" spans="2:11" ht="21" customHeight="1" x14ac:dyDescent="0.25">
      <c r="B6" s="327"/>
      <c r="C6" s="329"/>
      <c r="D6" s="188" t="s">
        <v>159</v>
      </c>
      <c r="E6" s="195" t="s">
        <v>160</v>
      </c>
      <c r="F6" s="195" t="s">
        <v>161</v>
      </c>
      <c r="G6" s="195" t="s">
        <v>162</v>
      </c>
      <c r="H6" s="194" t="s">
        <v>410</v>
      </c>
    </row>
    <row r="7" spans="2:11" ht="16.5" customHeight="1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177">
        <v>7</v>
      </c>
    </row>
    <row r="8" spans="2:11" ht="19.350000000000001" customHeight="1" x14ac:dyDescent="0.25">
      <c r="B8" s="108"/>
      <c r="C8" s="138" t="s">
        <v>445</v>
      </c>
      <c r="D8" s="192"/>
      <c r="E8" s="192"/>
      <c r="F8" s="192"/>
      <c r="G8" s="133"/>
      <c r="H8" s="133"/>
    </row>
    <row r="9" spans="2:11" ht="17.45" customHeight="1" x14ac:dyDescent="0.25">
      <c r="B9" s="111" t="s">
        <v>311</v>
      </c>
      <c r="C9" s="112" t="s">
        <v>722</v>
      </c>
      <c r="D9" s="68">
        <v>2415</v>
      </c>
      <c r="E9" s="103">
        <f>D9/D18*100</f>
        <v>0.24198348299903208</v>
      </c>
      <c r="F9" s="102">
        <v>49591</v>
      </c>
      <c r="G9" s="103">
        <f>F9/F18*100</f>
        <v>4.2594657179618887</v>
      </c>
      <c r="H9" s="104">
        <f>F9/D9*100</f>
        <v>2053.457556935818</v>
      </c>
      <c r="J9" s="15"/>
      <c r="K9" s="47"/>
    </row>
    <row r="10" spans="2:11" ht="15.75" x14ac:dyDescent="0.25">
      <c r="B10" s="111" t="s">
        <v>312</v>
      </c>
      <c r="C10" s="101" t="s">
        <v>446</v>
      </c>
      <c r="D10" s="68">
        <v>467158</v>
      </c>
      <c r="E10" s="103">
        <f>D10/D18*100</f>
        <v>46.809325031412762</v>
      </c>
      <c r="F10" s="102">
        <v>525009</v>
      </c>
      <c r="G10" s="103">
        <f>F10/F18*100</f>
        <v>45.094025874079023</v>
      </c>
      <c r="H10" s="104">
        <f t="shared" ref="H10:H18" si="0">F10/D10*100</f>
        <v>112.38360469049016</v>
      </c>
      <c r="J10" s="15"/>
      <c r="K10" s="47"/>
    </row>
    <row r="11" spans="2:11" ht="15.75" x14ac:dyDescent="0.25">
      <c r="B11" s="111" t="s">
        <v>313</v>
      </c>
      <c r="C11" s="101" t="s">
        <v>447</v>
      </c>
      <c r="D11" s="68">
        <v>54573</v>
      </c>
      <c r="E11" s="103">
        <f>D11/D18*100</f>
        <v>5.4682255145781271</v>
      </c>
      <c r="F11" s="102">
        <v>97928</v>
      </c>
      <c r="G11" s="103">
        <f>F11/F18*100</f>
        <v>8.4112229805523526</v>
      </c>
      <c r="H11" s="104">
        <f t="shared" si="0"/>
        <v>179.4440474227182</v>
      </c>
      <c r="J11" s="15"/>
      <c r="K11" s="47"/>
    </row>
    <row r="12" spans="2:11" ht="15.75" x14ac:dyDescent="0.25">
      <c r="B12" s="329" t="s">
        <v>163</v>
      </c>
      <c r="C12" s="329"/>
      <c r="D12" s="69">
        <f>SUM(D9:D11)</f>
        <v>524146</v>
      </c>
      <c r="E12" s="174">
        <f>D12/D18*100</f>
        <v>52.519534028989924</v>
      </c>
      <c r="F12" s="105">
        <f>SUM(F9:F11)</f>
        <v>672528</v>
      </c>
      <c r="G12" s="174">
        <f>F12/F18*100</f>
        <v>57.76471457259327</v>
      </c>
      <c r="H12" s="106">
        <f t="shared" si="0"/>
        <v>128.30928787017356</v>
      </c>
      <c r="J12" s="15"/>
      <c r="K12" s="47"/>
    </row>
    <row r="13" spans="2:11" ht="15.75" x14ac:dyDescent="0.25">
      <c r="B13" s="108"/>
      <c r="C13" s="138" t="s">
        <v>448</v>
      </c>
      <c r="D13" s="193"/>
      <c r="E13" s="103"/>
      <c r="F13" s="149"/>
      <c r="G13" s="103"/>
      <c r="H13" s="104"/>
      <c r="J13" s="15"/>
      <c r="K13" s="47"/>
    </row>
    <row r="14" spans="2:11" ht="16.350000000000001" customHeight="1" x14ac:dyDescent="0.25">
      <c r="B14" s="111" t="s">
        <v>314</v>
      </c>
      <c r="C14" s="101" t="s">
        <v>449</v>
      </c>
      <c r="D14" s="68">
        <v>338398</v>
      </c>
      <c r="E14" s="103">
        <f>D14/D18*100</f>
        <v>33.907547279464367</v>
      </c>
      <c r="F14" s="102">
        <v>357009</v>
      </c>
      <c r="G14" s="103">
        <f>F14/F18*100</f>
        <v>30.664184963075069</v>
      </c>
      <c r="H14" s="104">
        <f t="shared" si="0"/>
        <v>105.49973699608152</v>
      </c>
      <c r="J14" s="15"/>
      <c r="K14" s="47"/>
    </row>
    <row r="15" spans="2:11" ht="16.350000000000001" customHeight="1" x14ac:dyDescent="0.25">
      <c r="B15" s="111" t="s">
        <v>315</v>
      </c>
      <c r="C15" s="101" t="s">
        <v>450</v>
      </c>
      <c r="D15" s="68">
        <v>73386</v>
      </c>
      <c r="E15" s="103">
        <f>D15/D18*100</f>
        <v>7.3532918771705873</v>
      </c>
      <c r="F15" s="102">
        <v>67423</v>
      </c>
      <c r="G15" s="103">
        <f>F15/F18*100</f>
        <v>5.7910902603727363</v>
      </c>
      <c r="H15" s="104">
        <f t="shared" si="0"/>
        <v>91.874471970130543</v>
      </c>
      <c r="J15" s="15"/>
      <c r="K15" s="47"/>
    </row>
    <row r="16" spans="2:11" ht="15.75" x14ac:dyDescent="0.25">
      <c r="B16" s="111" t="s">
        <v>316</v>
      </c>
      <c r="C16" s="101" t="s">
        <v>451</v>
      </c>
      <c r="D16" s="68">
        <v>62072</v>
      </c>
      <c r="E16" s="103">
        <f>D16/D18*100</f>
        <v>6.2196268143751219</v>
      </c>
      <c r="F16" s="102">
        <v>67294</v>
      </c>
      <c r="G16" s="103">
        <f>F16/F18*100</f>
        <v>5.7800102039589296</v>
      </c>
      <c r="H16" s="104">
        <f t="shared" si="0"/>
        <v>108.41281092924346</v>
      </c>
      <c r="J16" s="15"/>
      <c r="K16" s="47"/>
    </row>
    <row r="17" spans="2:11" ht="15.75" x14ac:dyDescent="0.25">
      <c r="B17" s="329" t="s">
        <v>381</v>
      </c>
      <c r="C17" s="329"/>
      <c r="D17" s="105">
        <f>SUM(D14:D16)</f>
        <v>473856</v>
      </c>
      <c r="E17" s="174">
        <f>D17/D18*100</f>
        <v>47.480465971010076</v>
      </c>
      <c r="F17" s="105">
        <f>SUM(F14:F16)</f>
        <v>491726</v>
      </c>
      <c r="G17" s="174">
        <f>F17/F18*100</f>
        <v>42.23528542740673</v>
      </c>
      <c r="H17" s="106">
        <f t="shared" si="0"/>
        <v>103.77118787142085</v>
      </c>
      <c r="J17" s="15"/>
      <c r="K17" s="47"/>
    </row>
    <row r="18" spans="2:11" ht="15.75" x14ac:dyDescent="0.25">
      <c r="B18" s="329" t="s">
        <v>382</v>
      </c>
      <c r="C18" s="329"/>
      <c r="D18" s="105">
        <f>D12+D17</f>
        <v>998002</v>
      </c>
      <c r="E18" s="106">
        <f>E12+E17</f>
        <v>100</v>
      </c>
      <c r="F18" s="105">
        <f>F12+F17</f>
        <v>1164254</v>
      </c>
      <c r="G18" s="106">
        <f>G12+G17</f>
        <v>100</v>
      </c>
      <c r="H18" s="106">
        <f t="shared" si="0"/>
        <v>116.65848365033335</v>
      </c>
      <c r="J18" s="15"/>
      <c r="K18" s="47"/>
    </row>
    <row r="20" spans="2:11" x14ac:dyDescent="0.25">
      <c r="F20" s="15"/>
    </row>
    <row r="21" spans="2:11" x14ac:dyDescent="0.25">
      <c r="D21" s="15"/>
      <c r="F21" s="24"/>
    </row>
    <row r="22" spans="2:11" x14ac:dyDescent="0.25">
      <c r="D22" s="15"/>
    </row>
    <row r="23" spans="2:11" x14ac:dyDescent="0.25">
      <c r="D23" s="15"/>
    </row>
    <row r="24" spans="2:11" x14ac:dyDescent="0.25">
      <c r="D24" s="15"/>
    </row>
  </sheetData>
  <mergeCells count="8">
    <mergeCell ref="B18:C18"/>
    <mergeCell ref="C5:C6"/>
    <mergeCell ref="D5:E5"/>
    <mergeCell ref="F5:G5"/>
    <mergeCell ref="B4:H4"/>
    <mergeCell ref="B5:B6"/>
    <mergeCell ref="B17:C17"/>
    <mergeCell ref="B12:C12"/>
  </mergeCells>
  <pageMargins left="0.7" right="0.7" top="0.75" bottom="0.75" header="0.3" footer="0.3"/>
  <pageSetup orientation="landscape" r:id="rId1"/>
  <ignoredErrors>
    <ignoredError sqref="E12:F12 E17:F1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dimension ref="B2:N45"/>
  <sheetViews>
    <sheetView workbookViewId="0">
      <selection activeCell="N6" sqref="N6"/>
    </sheetView>
  </sheetViews>
  <sheetFormatPr defaultColWidth="9.140625" defaultRowHeight="15" x14ac:dyDescent="0.25"/>
  <cols>
    <col min="2" max="2" width="7.42578125" customWidth="1"/>
    <col min="3" max="3" width="17.42578125" customWidth="1"/>
    <col min="4" max="4" width="14.140625" customWidth="1"/>
    <col min="5" max="5" width="13" customWidth="1"/>
    <col min="6" max="6" width="13.85546875" customWidth="1"/>
    <col min="7" max="7" width="12.140625" customWidth="1"/>
    <col min="8" max="8" width="14.85546875" customWidth="1"/>
    <col min="9" max="10" width="15.140625" customWidth="1"/>
    <col min="11" max="11" width="16.140625" customWidth="1"/>
  </cols>
  <sheetData>
    <row r="2" spans="2:14" x14ac:dyDescent="0.25">
      <c r="M2" s="52"/>
    </row>
    <row r="3" spans="2:14" ht="16.5" thickBot="1" x14ac:dyDescent="0.3">
      <c r="C3" s="18" t="s">
        <v>6</v>
      </c>
      <c r="D3" s="1"/>
      <c r="E3" s="1"/>
      <c r="F3" s="1"/>
      <c r="G3" s="1"/>
      <c r="H3" s="1"/>
      <c r="I3" s="1"/>
      <c r="J3" s="1"/>
      <c r="K3" s="75" t="s">
        <v>326</v>
      </c>
    </row>
    <row r="4" spans="2:14" ht="24.95" customHeight="1" thickTop="1" x14ac:dyDescent="0.25">
      <c r="B4" s="325" t="s">
        <v>688</v>
      </c>
      <c r="C4" s="325"/>
      <c r="D4" s="325"/>
      <c r="E4" s="325"/>
      <c r="F4" s="325"/>
      <c r="G4" s="325"/>
      <c r="H4" s="325"/>
      <c r="I4" s="325"/>
      <c r="J4" s="325"/>
      <c r="K4" s="325"/>
    </row>
    <row r="5" spans="2:14" ht="15.75" x14ac:dyDescent="0.25">
      <c r="B5" s="323" t="s">
        <v>127</v>
      </c>
      <c r="C5" s="323" t="s">
        <v>0</v>
      </c>
      <c r="D5" s="323" t="s">
        <v>574</v>
      </c>
      <c r="E5" s="323"/>
      <c r="F5" s="323" t="s">
        <v>580</v>
      </c>
      <c r="G5" s="323"/>
      <c r="H5" s="323" t="s">
        <v>708</v>
      </c>
      <c r="I5" s="323"/>
      <c r="J5" s="323" t="s">
        <v>1</v>
      </c>
      <c r="K5" s="323"/>
    </row>
    <row r="6" spans="2:14" ht="15.75" x14ac:dyDescent="0.25">
      <c r="B6" s="323"/>
      <c r="C6" s="323"/>
      <c r="D6" s="63" t="s">
        <v>2</v>
      </c>
      <c r="E6" s="63" t="s">
        <v>549</v>
      </c>
      <c r="F6" s="63" t="s">
        <v>2</v>
      </c>
      <c r="G6" s="63" t="s">
        <v>26</v>
      </c>
      <c r="H6" s="63" t="s">
        <v>2</v>
      </c>
      <c r="I6" s="63" t="s">
        <v>26</v>
      </c>
      <c r="J6" s="63" t="s">
        <v>410</v>
      </c>
      <c r="K6" s="63" t="s">
        <v>411</v>
      </c>
    </row>
    <row r="7" spans="2:14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  <c r="I7" s="61">
        <v>8</v>
      </c>
      <c r="J7" s="61">
        <v>9</v>
      </c>
      <c r="K7" s="61">
        <v>10</v>
      </c>
    </row>
    <row r="8" spans="2:14" ht="15.75" x14ac:dyDescent="0.25">
      <c r="B8" s="65" t="s">
        <v>311</v>
      </c>
      <c r="C8" s="70" t="s">
        <v>3</v>
      </c>
      <c r="D8" s="68">
        <v>95412</v>
      </c>
      <c r="E8" s="71">
        <f>D8/D10*100</f>
        <v>3.0697389795270298</v>
      </c>
      <c r="F8" s="68">
        <v>119681</v>
      </c>
      <c r="G8" s="71">
        <f>F8/F10*100</f>
        <v>3.6969034059229653</v>
      </c>
      <c r="H8" s="68">
        <v>123652</v>
      </c>
      <c r="I8" s="71">
        <f>H8/H10*100</f>
        <v>3.4784712415395611</v>
      </c>
      <c r="J8" s="74">
        <f>F8/D8*100</f>
        <v>125.43600385695719</v>
      </c>
      <c r="K8" s="74">
        <f>H8/F8*100</f>
        <v>103.31798698206065</v>
      </c>
    </row>
    <row r="9" spans="2:14" ht="15.75" x14ac:dyDescent="0.25">
      <c r="B9" s="65" t="s">
        <v>312</v>
      </c>
      <c r="C9" s="66" t="s">
        <v>4</v>
      </c>
      <c r="D9" s="68">
        <v>3012735</v>
      </c>
      <c r="E9" s="73">
        <f>D9/D10*100</f>
        <v>96.930261020472969</v>
      </c>
      <c r="F9" s="68">
        <v>3117650</v>
      </c>
      <c r="G9" s="71">
        <f>F9/F10*100</f>
        <v>96.303096594077033</v>
      </c>
      <c r="H9" s="68">
        <v>3431128</v>
      </c>
      <c r="I9" s="71">
        <f>H9/H10*100</f>
        <v>96.521528758460434</v>
      </c>
      <c r="J9" s="74">
        <f>F9/D9*100</f>
        <v>103.48238394681243</v>
      </c>
      <c r="K9" s="74">
        <f>H9/F9*100</f>
        <v>110.05494523118375</v>
      </c>
    </row>
    <row r="10" spans="2:14" ht="15.75" x14ac:dyDescent="0.25">
      <c r="B10" s="323" t="s">
        <v>18</v>
      </c>
      <c r="C10" s="323"/>
      <c r="D10" s="69">
        <f t="shared" ref="D10:I10" si="0">SUM(D8:D9)</f>
        <v>3108147</v>
      </c>
      <c r="E10" s="72">
        <f t="shared" si="0"/>
        <v>100</v>
      </c>
      <c r="F10" s="69">
        <f t="shared" si="0"/>
        <v>3237331</v>
      </c>
      <c r="G10" s="63">
        <f t="shared" si="0"/>
        <v>100</v>
      </c>
      <c r="H10" s="69">
        <f t="shared" si="0"/>
        <v>3554780</v>
      </c>
      <c r="I10" s="72">
        <f t="shared" si="0"/>
        <v>100</v>
      </c>
      <c r="J10" s="72">
        <f>F10/D10*100</f>
        <v>104.15630277461136</v>
      </c>
      <c r="K10" s="72">
        <f>H10/F10*100</f>
        <v>109.80588639221631</v>
      </c>
      <c r="M10" s="15"/>
      <c r="N10" s="15"/>
    </row>
    <row r="12" spans="2:14" ht="19.5" customHeight="1" x14ac:dyDescent="0.25"/>
    <row r="13" spans="2:14" x14ac:dyDescent="0.25">
      <c r="H13" s="15"/>
    </row>
    <row r="45" spans="8:8" x14ac:dyDescent="0.25">
      <c r="H45" s="303"/>
    </row>
  </sheetData>
  <mergeCells count="8">
    <mergeCell ref="B10:C10"/>
    <mergeCell ref="B4:K4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  <ignoredErrors>
    <ignoredError sqref="D10 H10 F10" formulaRange="1"/>
    <ignoredError sqref="I8:I10" evalError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A87F-4DD8-40FD-B75F-8649F8DE462F}">
  <dimension ref="B3:K22"/>
  <sheetViews>
    <sheetView workbookViewId="0">
      <selection activeCell="L18" sqref="L18"/>
    </sheetView>
  </sheetViews>
  <sheetFormatPr defaultRowHeight="15" x14ac:dyDescent="0.25"/>
  <cols>
    <col min="1" max="2" width="9.140625" customWidth="1"/>
    <col min="3" max="3" width="44.85546875" customWidth="1"/>
    <col min="4" max="4" width="17.85546875" customWidth="1"/>
    <col min="5" max="5" width="11.42578125" customWidth="1"/>
    <col min="6" max="6" width="16.5703125" customWidth="1"/>
    <col min="7" max="7" width="11.42578125" customWidth="1"/>
    <col min="8" max="8" width="13.5703125" customWidth="1"/>
  </cols>
  <sheetData>
    <row r="3" spans="2:11" ht="16.5" thickBot="1" x14ac:dyDescent="0.3">
      <c r="B3" s="60"/>
      <c r="C3" s="60"/>
      <c r="D3" s="60"/>
      <c r="E3" s="60"/>
      <c r="F3" s="60"/>
      <c r="G3" s="60"/>
      <c r="H3" s="198" t="s">
        <v>328</v>
      </c>
    </row>
    <row r="4" spans="2:11" ht="24.95" customHeight="1" thickTop="1" x14ac:dyDescent="0.25">
      <c r="B4" s="331" t="s">
        <v>656</v>
      </c>
      <c r="C4" s="331"/>
      <c r="D4" s="331"/>
      <c r="E4" s="331"/>
      <c r="F4" s="331"/>
      <c r="G4" s="331"/>
      <c r="H4" s="331"/>
    </row>
    <row r="5" spans="2:11" ht="15.95" customHeight="1" x14ac:dyDescent="0.25">
      <c r="B5" s="327" t="s">
        <v>127</v>
      </c>
      <c r="C5" s="329" t="s">
        <v>165</v>
      </c>
      <c r="D5" s="329" t="s">
        <v>712</v>
      </c>
      <c r="E5" s="329"/>
      <c r="F5" s="342" t="s">
        <v>713</v>
      </c>
      <c r="G5" s="342"/>
      <c r="H5" s="170" t="s">
        <v>1</v>
      </c>
    </row>
    <row r="6" spans="2:11" ht="15.95" customHeight="1" x14ac:dyDescent="0.25">
      <c r="B6" s="327"/>
      <c r="C6" s="329"/>
      <c r="D6" s="195" t="s">
        <v>159</v>
      </c>
      <c r="E6" s="97" t="s">
        <v>57</v>
      </c>
      <c r="F6" s="195" t="s">
        <v>161</v>
      </c>
      <c r="G6" s="97" t="s">
        <v>57</v>
      </c>
      <c r="H6" s="170" t="s">
        <v>410</v>
      </c>
    </row>
    <row r="7" spans="2:11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</row>
    <row r="8" spans="2:11" ht="15.75" x14ac:dyDescent="0.25">
      <c r="B8" s="108"/>
      <c r="C8" s="138" t="s">
        <v>452</v>
      </c>
      <c r="D8" s="192"/>
      <c r="E8" s="138"/>
      <c r="F8" s="192"/>
      <c r="G8" s="133"/>
      <c r="H8" s="133"/>
      <c r="J8" s="15"/>
    </row>
    <row r="9" spans="2:11" ht="15.75" x14ac:dyDescent="0.25">
      <c r="B9" s="100" t="s">
        <v>311</v>
      </c>
      <c r="C9" s="101" t="s">
        <v>37</v>
      </c>
      <c r="D9" s="68">
        <v>44883</v>
      </c>
      <c r="E9" s="103">
        <f>D9/D20*100</f>
        <v>6.4057716597803518</v>
      </c>
      <c r="F9" s="102">
        <v>47265</v>
      </c>
      <c r="G9" s="103">
        <f>F9/F20*100</f>
        <v>6.583345869060155</v>
      </c>
      <c r="H9" s="104">
        <f>F9/D9*100</f>
        <v>105.30713187621149</v>
      </c>
      <c r="J9" s="15"/>
      <c r="K9" s="47"/>
    </row>
    <row r="10" spans="2:11" ht="31.5" x14ac:dyDescent="0.25">
      <c r="B10" s="100" t="s">
        <v>312</v>
      </c>
      <c r="C10" s="101" t="s">
        <v>453</v>
      </c>
      <c r="D10" s="68">
        <v>4064</v>
      </c>
      <c r="E10" s="103">
        <f>D10/D20*100</f>
        <v>0.58002040918270503</v>
      </c>
      <c r="F10" s="102">
        <v>7107</v>
      </c>
      <c r="G10" s="103">
        <f>F10/F20*100</f>
        <v>0.98990456133313276</v>
      </c>
      <c r="H10" s="104">
        <f>F10/D10*100</f>
        <v>174.87696850393701</v>
      </c>
      <c r="J10" s="15"/>
      <c r="K10" s="47"/>
    </row>
    <row r="11" spans="2:11" ht="15.75" x14ac:dyDescent="0.25">
      <c r="B11" s="100" t="s">
        <v>313</v>
      </c>
      <c r="C11" s="101" t="s">
        <v>454</v>
      </c>
      <c r="D11" s="68">
        <v>33110</v>
      </c>
      <c r="E11" s="103">
        <f>D11/D20*100</f>
        <v>4.7255107647734658</v>
      </c>
      <c r="F11" s="102">
        <v>13312</v>
      </c>
      <c r="G11" s="103">
        <f>F11/F20*100</f>
        <v>1.8541732827447113</v>
      </c>
      <c r="H11" s="104">
        <f>F11/D11*100</f>
        <v>40.205376019329506</v>
      </c>
      <c r="J11" s="15"/>
      <c r="K11" s="47"/>
    </row>
    <row r="12" spans="2:11" ht="15.75" x14ac:dyDescent="0.25">
      <c r="B12" s="329" t="s">
        <v>163</v>
      </c>
      <c r="C12" s="329"/>
      <c r="D12" s="196">
        <f>SUM(D9:D11)</f>
        <v>82057</v>
      </c>
      <c r="E12" s="174">
        <f>D12/D20*100</f>
        <v>11.711302833736521</v>
      </c>
      <c r="F12" s="105">
        <f>SUM(F9:F11)</f>
        <v>67684</v>
      </c>
      <c r="G12" s="174">
        <f>F12/F20*100</f>
        <v>9.4274237131379994</v>
      </c>
      <c r="H12" s="106">
        <f>F12/D12*100</f>
        <v>82.484126887407541</v>
      </c>
      <c r="J12" s="15"/>
      <c r="K12" s="47"/>
    </row>
    <row r="13" spans="2:11" ht="15.75" x14ac:dyDescent="0.25">
      <c r="B13" s="108"/>
      <c r="C13" s="138" t="s">
        <v>455</v>
      </c>
      <c r="D13" s="197"/>
      <c r="E13" s="103"/>
      <c r="F13" s="149"/>
      <c r="G13" s="103"/>
      <c r="H13" s="104"/>
      <c r="J13" s="15"/>
      <c r="K13" s="47"/>
    </row>
    <row r="14" spans="2:11" ht="35.25" customHeight="1" x14ac:dyDescent="0.25">
      <c r="B14" s="100" t="s">
        <v>314</v>
      </c>
      <c r="C14" s="101" t="s">
        <v>456</v>
      </c>
      <c r="D14" s="68">
        <v>71780</v>
      </c>
      <c r="E14" s="103">
        <f>D14/D20*100</f>
        <v>10.244553388566576</v>
      </c>
      <c r="F14" s="102">
        <v>30632</v>
      </c>
      <c r="G14" s="103">
        <f>F14/F20*100</f>
        <v>4.2666042666042667</v>
      </c>
      <c r="H14" s="104">
        <f t="shared" ref="H14:H20" si="0">F14/D14*100</f>
        <v>42.674839788241854</v>
      </c>
      <c r="J14" s="15"/>
      <c r="K14" s="47"/>
    </row>
    <row r="15" spans="2:11" ht="15.75" x14ac:dyDescent="0.25">
      <c r="B15" s="100" t="s">
        <v>315</v>
      </c>
      <c r="C15" s="101" t="s">
        <v>166</v>
      </c>
      <c r="D15" s="68">
        <v>202902</v>
      </c>
      <c r="E15" s="103">
        <f>D15/D20*100</f>
        <v>28.958489435036718</v>
      </c>
      <c r="F15" s="102">
        <v>218295</v>
      </c>
      <c r="G15" s="103">
        <f>F15/F20*100</f>
        <v>30.405405405405407</v>
      </c>
      <c r="H15" s="104">
        <f t="shared" si="0"/>
        <v>107.58642103084249</v>
      </c>
      <c r="J15" s="15"/>
      <c r="K15" s="47"/>
    </row>
    <row r="16" spans="2:11" ht="15" customHeight="1" x14ac:dyDescent="0.25">
      <c r="B16" s="100" t="s">
        <v>316</v>
      </c>
      <c r="C16" s="101" t="s">
        <v>167</v>
      </c>
      <c r="D16" s="68">
        <v>125302</v>
      </c>
      <c r="E16" s="103">
        <f>D16/D20*100</f>
        <v>17.88329658253231</v>
      </c>
      <c r="F16" s="102">
        <v>131089</v>
      </c>
      <c r="G16" s="103">
        <f>F16/F20*100</f>
        <v>18.258843258843257</v>
      </c>
      <c r="H16" s="104">
        <f t="shared" si="0"/>
        <v>104.61844184450368</v>
      </c>
      <c r="J16" s="15"/>
      <c r="K16" s="47"/>
    </row>
    <row r="17" spans="2:11" ht="15.75" x14ac:dyDescent="0.25">
      <c r="B17" s="100" t="s">
        <v>317</v>
      </c>
      <c r="C17" s="101" t="s">
        <v>168</v>
      </c>
      <c r="D17" s="68">
        <v>134093</v>
      </c>
      <c r="E17" s="103">
        <f>D17/D20*100</f>
        <v>19.137961793439089</v>
      </c>
      <c r="F17" s="102">
        <v>161704</v>
      </c>
      <c r="G17" s="103">
        <f>F17/F20*100</f>
        <v>22.523079665936809</v>
      </c>
      <c r="H17" s="104">
        <f t="shared" si="0"/>
        <v>120.5909331583304</v>
      </c>
      <c r="J17" s="15"/>
      <c r="K17" s="47"/>
    </row>
    <row r="18" spans="2:11" ht="15.75" x14ac:dyDescent="0.25">
      <c r="B18" s="100" t="s">
        <v>318</v>
      </c>
      <c r="C18" s="101" t="s">
        <v>169</v>
      </c>
      <c r="D18" s="68">
        <v>84531</v>
      </c>
      <c r="E18" s="103">
        <f>D18/D20*100</f>
        <v>12.064395966688789</v>
      </c>
      <c r="F18" s="102">
        <v>108544</v>
      </c>
      <c r="G18" s="103">
        <f>F18/F20*100</f>
        <v>15.118643690072261</v>
      </c>
      <c r="H18" s="104">
        <f t="shared" si="0"/>
        <v>128.40732985531935</v>
      </c>
      <c r="J18" s="15"/>
      <c r="K18" s="47"/>
    </row>
    <row r="19" spans="2:11" ht="15.75" x14ac:dyDescent="0.25">
      <c r="B19" s="329" t="s">
        <v>164</v>
      </c>
      <c r="C19" s="329"/>
      <c r="D19" s="146">
        <f>SUM(D14:D18)</f>
        <v>618608</v>
      </c>
      <c r="E19" s="174">
        <f>D19/D20*100</f>
        <v>88.288697166263475</v>
      </c>
      <c r="F19" s="105">
        <f>SUM(F14:F18)</f>
        <v>650264</v>
      </c>
      <c r="G19" s="174">
        <f>F19/F20*100</f>
        <v>90.572576286862002</v>
      </c>
      <c r="H19" s="106">
        <f t="shared" si="0"/>
        <v>105.11729560561778</v>
      </c>
      <c r="J19" s="15"/>
      <c r="K19" s="47"/>
    </row>
    <row r="20" spans="2:11" ht="15.75" x14ac:dyDescent="0.25">
      <c r="B20" s="329" t="s">
        <v>170</v>
      </c>
      <c r="C20" s="329"/>
      <c r="D20" s="146">
        <f>D12+D19</f>
        <v>700665</v>
      </c>
      <c r="E20" s="106">
        <f>E12+E19</f>
        <v>100</v>
      </c>
      <c r="F20" s="105">
        <f>F12+F19</f>
        <v>717948</v>
      </c>
      <c r="G20" s="106">
        <f>G12+G19</f>
        <v>100</v>
      </c>
      <c r="H20" s="106">
        <f t="shared" si="0"/>
        <v>102.46665667615764</v>
      </c>
      <c r="J20" s="15"/>
      <c r="K20" s="47"/>
    </row>
    <row r="21" spans="2:11" x14ac:dyDescent="0.25">
      <c r="H21" s="27"/>
    </row>
    <row r="22" spans="2:11" x14ac:dyDescent="0.25">
      <c r="F22" s="15"/>
    </row>
  </sheetData>
  <mergeCells count="8">
    <mergeCell ref="B20:C20"/>
    <mergeCell ref="C5:C6"/>
    <mergeCell ref="D5:E5"/>
    <mergeCell ref="F5:G5"/>
    <mergeCell ref="B4:H4"/>
    <mergeCell ref="B5:B6"/>
    <mergeCell ref="B12:C12"/>
    <mergeCell ref="B19:C19"/>
  </mergeCells>
  <pageMargins left="0.7" right="0.7" top="0.75" bottom="0.75" header="0.3" footer="0.3"/>
  <pageSetup orientation="landscape" r:id="rId1"/>
  <ignoredErrors>
    <ignoredError sqref="E12:F12 E19:F19" formula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8730-33AB-48D5-86B3-D73AC6A79D99}">
  <dimension ref="B2:J24"/>
  <sheetViews>
    <sheetView workbookViewId="0">
      <selection activeCell="I21" sqref="I21"/>
    </sheetView>
  </sheetViews>
  <sheetFormatPr defaultRowHeight="15" x14ac:dyDescent="0.25"/>
  <cols>
    <col min="2" max="2" width="7.7109375" customWidth="1"/>
    <col min="3" max="3" width="65.28515625" customWidth="1"/>
    <col min="4" max="4" width="18" customWidth="1"/>
    <col min="5" max="5" width="17.5703125" customWidth="1"/>
    <col min="6" max="6" width="18.140625" customWidth="1"/>
    <col min="8" max="8" width="13.28515625" bestFit="1" customWidth="1"/>
    <col min="9" max="9" width="12.5703125" customWidth="1"/>
  </cols>
  <sheetData>
    <row r="2" spans="2:10" ht="15.75" x14ac:dyDescent="0.25">
      <c r="C2" s="9"/>
      <c r="D2" s="4"/>
      <c r="E2" s="4"/>
      <c r="F2" s="11"/>
    </row>
    <row r="3" spans="2:10" ht="16.5" thickBot="1" x14ac:dyDescent="0.3">
      <c r="B3" s="60"/>
      <c r="C3" s="60"/>
      <c r="D3" s="60"/>
      <c r="E3" s="60"/>
      <c r="F3" s="91" t="s">
        <v>627</v>
      </c>
    </row>
    <row r="4" spans="2:10" ht="24.95" customHeight="1" thickTop="1" x14ac:dyDescent="0.25">
      <c r="B4" s="331" t="s">
        <v>657</v>
      </c>
      <c r="C4" s="331"/>
      <c r="D4" s="331"/>
      <c r="E4" s="331"/>
      <c r="F4" s="331"/>
    </row>
    <row r="5" spans="2:10" ht="20.100000000000001" customHeight="1" x14ac:dyDescent="0.25">
      <c r="B5" s="132" t="s">
        <v>127</v>
      </c>
      <c r="C5" s="97" t="s">
        <v>82</v>
      </c>
      <c r="D5" s="97" t="s">
        <v>714</v>
      </c>
      <c r="E5" s="97" t="s">
        <v>715</v>
      </c>
      <c r="F5" s="97" t="s">
        <v>708</v>
      </c>
    </row>
    <row r="6" spans="2:10" s="41" customFormat="1" ht="15.75" customHeight="1" x14ac:dyDescent="0.2">
      <c r="B6" s="98">
        <v>1</v>
      </c>
      <c r="C6" s="99">
        <v>2</v>
      </c>
      <c r="D6" s="177">
        <v>3</v>
      </c>
      <c r="E6" s="177">
        <v>4</v>
      </c>
      <c r="F6" s="99">
        <v>5</v>
      </c>
    </row>
    <row r="7" spans="2:10" ht="15.75" x14ac:dyDescent="0.25">
      <c r="B7" s="100" t="s">
        <v>311</v>
      </c>
      <c r="C7" s="101" t="s">
        <v>295</v>
      </c>
      <c r="D7" s="68">
        <v>263976</v>
      </c>
      <c r="E7" s="68">
        <v>295138</v>
      </c>
      <c r="F7" s="102">
        <v>432725</v>
      </c>
      <c r="H7" s="15"/>
      <c r="I7" s="26"/>
      <c r="J7" s="15"/>
    </row>
    <row r="8" spans="2:10" ht="15.75" x14ac:dyDescent="0.25">
      <c r="B8" s="100" t="s">
        <v>312</v>
      </c>
      <c r="C8" s="101" t="s">
        <v>296</v>
      </c>
      <c r="D8" s="68">
        <v>24834480</v>
      </c>
      <c r="E8" s="68">
        <v>26153413</v>
      </c>
      <c r="F8" s="102">
        <v>27825312</v>
      </c>
      <c r="H8" s="15"/>
      <c r="I8" s="26"/>
      <c r="J8" s="15"/>
    </row>
    <row r="9" spans="2:10" ht="15.75" x14ac:dyDescent="0.25">
      <c r="B9" s="100" t="s">
        <v>313</v>
      </c>
      <c r="C9" s="101" t="s">
        <v>297</v>
      </c>
      <c r="D9" s="68">
        <v>3189637</v>
      </c>
      <c r="E9" s="68">
        <v>3184628</v>
      </c>
      <c r="F9" s="102">
        <v>3408920</v>
      </c>
      <c r="H9" s="15"/>
      <c r="I9" s="26"/>
      <c r="J9" s="15"/>
    </row>
    <row r="10" spans="2:10" ht="15.75" x14ac:dyDescent="0.25">
      <c r="B10" s="100" t="s">
        <v>314</v>
      </c>
      <c r="C10" s="101" t="s">
        <v>298</v>
      </c>
      <c r="D10" s="68">
        <v>827353</v>
      </c>
      <c r="E10" s="68">
        <v>915945</v>
      </c>
      <c r="F10" s="102">
        <v>1096570</v>
      </c>
      <c r="H10" s="26"/>
      <c r="I10" s="26"/>
      <c r="J10" s="15"/>
    </row>
    <row r="11" spans="2:10" ht="15.75" x14ac:dyDescent="0.25">
      <c r="B11" s="100" t="s">
        <v>315</v>
      </c>
      <c r="C11" s="101" t="s">
        <v>299</v>
      </c>
      <c r="D11" s="68">
        <v>430606</v>
      </c>
      <c r="E11" s="68">
        <v>442089</v>
      </c>
      <c r="F11" s="102">
        <v>604844</v>
      </c>
      <c r="H11" s="15"/>
      <c r="I11" s="27"/>
      <c r="J11" s="15"/>
    </row>
    <row r="12" spans="2:10" ht="15.75" x14ac:dyDescent="0.25">
      <c r="B12" s="100" t="s">
        <v>316</v>
      </c>
      <c r="C12" s="101" t="s">
        <v>249</v>
      </c>
      <c r="D12" s="68">
        <v>396747</v>
      </c>
      <c r="E12" s="68">
        <v>473856</v>
      </c>
      <c r="F12" s="102">
        <v>491726</v>
      </c>
      <c r="H12" s="26"/>
      <c r="I12" s="26"/>
      <c r="J12" s="15"/>
    </row>
    <row r="13" spans="2:10" ht="15.75" x14ac:dyDescent="0.25">
      <c r="B13" s="100" t="s">
        <v>317</v>
      </c>
      <c r="C13" s="101" t="s">
        <v>250</v>
      </c>
      <c r="D13" s="68">
        <v>394811</v>
      </c>
      <c r="E13" s="68">
        <v>412735</v>
      </c>
      <c r="F13" s="102">
        <v>457928</v>
      </c>
      <c r="H13" s="26"/>
      <c r="I13" s="26"/>
      <c r="J13" s="15"/>
    </row>
    <row r="14" spans="2:10" ht="15.75" x14ac:dyDescent="0.25">
      <c r="B14" s="100" t="s">
        <v>318</v>
      </c>
      <c r="C14" s="101" t="s">
        <v>300</v>
      </c>
      <c r="D14" s="68">
        <v>165605</v>
      </c>
      <c r="E14" s="68">
        <v>205873</v>
      </c>
      <c r="F14" s="102">
        <v>192336</v>
      </c>
      <c r="H14" s="26"/>
      <c r="I14" s="26"/>
      <c r="J14" s="15"/>
    </row>
    <row r="15" spans="2:10" ht="15.75" x14ac:dyDescent="0.25">
      <c r="B15" s="100" t="s">
        <v>319</v>
      </c>
      <c r="C15" s="101" t="s">
        <v>168</v>
      </c>
      <c r="D15" s="68">
        <v>116758</v>
      </c>
      <c r="E15" s="68">
        <v>134093</v>
      </c>
      <c r="F15" s="102">
        <v>161704</v>
      </c>
      <c r="H15" s="15"/>
      <c r="I15" s="26"/>
      <c r="J15" s="15"/>
    </row>
    <row r="16" spans="2:10" ht="15.75" x14ac:dyDescent="0.25">
      <c r="B16" s="100" t="s">
        <v>320</v>
      </c>
      <c r="C16" s="101" t="s">
        <v>301</v>
      </c>
      <c r="D16" s="286">
        <f>D7/D8*100</f>
        <v>1.0629415232370478</v>
      </c>
      <c r="E16" s="286">
        <f>E7/E8*100</f>
        <v>1.1284875132740801</v>
      </c>
      <c r="F16" s="304">
        <f>F7/F8*100</f>
        <v>1.5551487796435131</v>
      </c>
    </row>
    <row r="17" spans="2:6" ht="15.75" x14ac:dyDescent="0.25">
      <c r="B17" s="100" t="s">
        <v>321</v>
      </c>
      <c r="C17" s="101" t="s">
        <v>302</v>
      </c>
      <c r="D17" s="286">
        <f>D7/D9*100</f>
        <v>8.2760514754500267</v>
      </c>
      <c r="E17" s="286">
        <f>E7/E9*100</f>
        <v>9.2675816453287485</v>
      </c>
      <c r="F17" s="304">
        <f>F7/F9*100</f>
        <v>12.693903054339792</v>
      </c>
    </row>
    <row r="18" spans="2:6" ht="15.75" x14ac:dyDescent="0.25">
      <c r="B18" s="100" t="s">
        <v>322</v>
      </c>
      <c r="C18" s="101" t="s">
        <v>294</v>
      </c>
      <c r="D18" s="286">
        <f>D10/D8*100</f>
        <v>3.3314689898882519</v>
      </c>
      <c r="E18" s="286">
        <f>E10/E8*100</f>
        <v>3.5022006496819365</v>
      </c>
      <c r="F18" s="304">
        <f>F10/F8*100</f>
        <v>3.9409081917931417</v>
      </c>
    </row>
    <row r="19" spans="2:6" ht="15.75" x14ac:dyDescent="0.25">
      <c r="B19" s="100" t="s">
        <v>323</v>
      </c>
      <c r="C19" s="101" t="s">
        <v>303</v>
      </c>
      <c r="D19" s="286">
        <f>D11/D8*100</f>
        <v>1.7339038304808474</v>
      </c>
      <c r="E19" s="286">
        <f>E11/E8*100</f>
        <v>1.6903682895995258</v>
      </c>
      <c r="F19" s="304">
        <f>F11/F8*100</f>
        <v>2.1737186630647667</v>
      </c>
    </row>
    <row r="20" spans="2:6" ht="32.25" customHeight="1" x14ac:dyDescent="0.25">
      <c r="B20" s="100" t="s">
        <v>324</v>
      </c>
      <c r="C20" s="101" t="s">
        <v>367</v>
      </c>
      <c r="D20" s="305">
        <v>1.9</v>
      </c>
      <c r="E20" s="305">
        <v>1.8</v>
      </c>
      <c r="F20" s="304">
        <v>2.36</v>
      </c>
    </row>
    <row r="21" spans="2:6" ht="31.5" x14ac:dyDescent="0.25">
      <c r="B21" s="100" t="s">
        <v>325</v>
      </c>
      <c r="C21" s="101" t="s">
        <v>304</v>
      </c>
      <c r="D21" s="305">
        <v>55.6</v>
      </c>
      <c r="E21" s="305">
        <v>52.8</v>
      </c>
      <c r="F21" s="304">
        <v>48.983276747683625</v>
      </c>
    </row>
    <row r="23" spans="2:6" x14ac:dyDescent="0.25">
      <c r="C23" s="199" t="s">
        <v>305</v>
      </c>
    </row>
    <row r="24" spans="2:6" x14ac:dyDescent="0.25">
      <c r="C24" s="199" t="s">
        <v>306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F28A1-52D0-4DF7-96A3-F0035B21CC23}">
  <dimension ref="B3:K14"/>
  <sheetViews>
    <sheetView workbookViewId="0">
      <selection activeCell="G24" sqref="G24"/>
    </sheetView>
  </sheetViews>
  <sheetFormatPr defaultRowHeight="15" x14ac:dyDescent="0.25"/>
  <cols>
    <col min="3" max="3" width="30.140625" customWidth="1"/>
    <col min="4" max="4" width="17.140625" customWidth="1"/>
    <col min="5" max="8" width="18.140625" customWidth="1"/>
    <col min="11" max="11" width="11.5703125" bestFit="1" customWidth="1"/>
  </cols>
  <sheetData>
    <row r="3" spans="2:11" ht="16.5" thickBot="1" x14ac:dyDescent="0.3">
      <c r="B3" s="60"/>
      <c r="C3" s="128"/>
      <c r="D3" s="81"/>
      <c r="E3" s="81"/>
      <c r="F3" s="81"/>
      <c r="G3" s="81"/>
      <c r="H3" s="84" t="s">
        <v>326</v>
      </c>
      <c r="I3" s="4"/>
    </row>
    <row r="4" spans="2:11" ht="24.95" customHeight="1" thickTop="1" x14ac:dyDescent="0.25">
      <c r="B4" s="331" t="s">
        <v>658</v>
      </c>
      <c r="C4" s="331"/>
      <c r="D4" s="331"/>
      <c r="E4" s="331"/>
      <c r="F4" s="331"/>
      <c r="G4" s="331"/>
      <c r="H4" s="331"/>
      <c r="I4" s="6"/>
    </row>
    <row r="5" spans="2:11" ht="15.75" x14ac:dyDescent="0.25">
      <c r="B5" s="132" t="s">
        <v>127</v>
      </c>
      <c r="C5" s="97" t="s">
        <v>82</v>
      </c>
      <c r="D5" s="97" t="s">
        <v>574</v>
      </c>
      <c r="E5" s="97" t="s">
        <v>580</v>
      </c>
      <c r="F5" s="97" t="s">
        <v>708</v>
      </c>
      <c r="G5" s="329" t="s">
        <v>1</v>
      </c>
      <c r="H5" s="329"/>
      <c r="I5" s="6"/>
    </row>
    <row r="6" spans="2:11" ht="15.75" x14ac:dyDescent="0.25">
      <c r="B6" s="98">
        <v>1</v>
      </c>
      <c r="C6" s="99">
        <v>2</v>
      </c>
      <c r="D6" s="99">
        <v>3</v>
      </c>
      <c r="E6" s="99">
        <v>4</v>
      </c>
      <c r="F6" s="99">
        <v>5</v>
      </c>
      <c r="G6" s="99" t="s">
        <v>424</v>
      </c>
      <c r="H6" s="99" t="s">
        <v>425</v>
      </c>
      <c r="I6" s="6"/>
      <c r="K6" s="15"/>
    </row>
    <row r="7" spans="2:11" ht="15.75" customHeight="1" x14ac:dyDescent="0.25">
      <c r="B7" s="111" t="s">
        <v>311</v>
      </c>
      <c r="C7" s="101" t="s">
        <v>171</v>
      </c>
      <c r="D7" s="107">
        <v>7064703</v>
      </c>
      <c r="E7" s="107">
        <v>6928631</v>
      </c>
      <c r="F7" s="107">
        <v>6166991</v>
      </c>
      <c r="G7" s="107">
        <f>E7/D7*100</f>
        <v>98.073917615503433</v>
      </c>
      <c r="H7" s="104">
        <f>F7/E7*100</f>
        <v>89.007352246064201</v>
      </c>
      <c r="I7" s="6"/>
      <c r="K7" s="15"/>
    </row>
    <row r="8" spans="2:11" ht="15.75" x14ac:dyDescent="0.25">
      <c r="B8" s="111" t="s">
        <v>312</v>
      </c>
      <c r="C8" s="101" t="s">
        <v>172</v>
      </c>
      <c r="D8" s="107">
        <v>3176830</v>
      </c>
      <c r="E8" s="107">
        <v>3280801</v>
      </c>
      <c r="F8" s="107">
        <v>2602974</v>
      </c>
      <c r="G8" s="107">
        <f t="shared" ref="G8" si="0">E8/D8*100</f>
        <v>103.27279080089271</v>
      </c>
      <c r="H8" s="104">
        <f>F8/E8*100</f>
        <v>79.339588106684928</v>
      </c>
      <c r="I8" s="6"/>
      <c r="K8" s="44"/>
    </row>
    <row r="9" spans="2:11" ht="15.75" x14ac:dyDescent="0.25">
      <c r="B9" s="329" t="s">
        <v>173</v>
      </c>
      <c r="C9" s="329"/>
      <c r="D9" s="314">
        <f>D7/D8</f>
        <v>2.2238215453769952</v>
      </c>
      <c r="E9" s="314">
        <f>E7/E8</f>
        <v>2.1118717654621539</v>
      </c>
      <c r="F9" s="314">
        <f>F7/F8</f>
        <v>2.3692096040913202</v>
      </c>
      <c r="G9" s="121"/>
      <c r="H9" s="106"/>
      <c r="I9" s="6"/>
    </row>
    <row r="12" spans="2:11" x14ac:dyDescent="0.25">
      <c r="D12" s="15"/>
      <c r="E12" s="15"/>
    </row>
    <row r="13" spans="2:11" x14ac:dyDescent="0.25">
      <c r="D13" s="15"/>
      <c r="E13" s="15"/>
    </row>
    <row r="14" spans="2:11" x14ac:dyDescent="0.25">
      <c r="D14" s="44"/>
      <c r="E14" s="44"/>
    </row>
  </sheetData>
  <mergeCells count="3">
    <mergeCell ref="G5:H5"/>
    <mergeCell ref="B4:H4"/>
    <mergeCell ref="B9:C9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C73B1-B839-41B6-9F19-A653DF2E4550}">
  <dimension ref="B3:J18"/>
  <sheetViews>
    <sheetView workbookViewId="0">
      <selection activeCell="H24" sqref="H24"/>
    </sheetView>
  </sheetViews>
  <sheetFormatPr defaultRowHeight="15" x14ac:dyDescent="0.25"/>
  <cols>
    <col min="2" max="2" width="7" customWidth="1"/>
    <col min="3" max="3" width="45.42578125" customWidth="1"/>
    <col min="4" max="4" width="18" customWidth="1"/>
    <col min="5" max="5" width="18.140625" customWidth="1"/>
    <col min="6" max="6" width="16.5703125" customWidth="1"/>
    <col min="7" max="7" width="11.85546875" customWidth="1"/>
    <col min="8" max="8" width="10.85546875" customWidth="1"/>
  </cols>
  <sheetData>
    <row r="3" spans="2:10" ht="16.5" thickBot="1" x14ac:dyDescent="0.3">
      <c r="B3" s="60"/>
      <c r="C3" s="60"/>
      <c r="D3" s="60"/>
      <c r="E3" s="60"/>
      <c r="F3" s="60"/>
      <c r="G3" s="60"/>
      <c r="H3" s="200" t="s">
        <v>326</v>
      </c>
    </row>
    <row r="4" spans="2:10" ht="16.5" thickTop="1" x14ac:dyDescent="0.25">
      <c r="B4" s="343" t="s">
        <v>659</v>
      </c>
      <c r="C4" s="343"/>
      <c r="D4" s="343"/>
      <c r="E4" s="343"/>
      <c r="F4" s="343"/>
      <c r="G4" s="343"/>
      <c r="H4" s="343"/>
    </row>
    <row r="5" spans="2:10" ht="15.75" x14ac:dyDescent="0.25">
      <c r="B5" s="323" t="s">
        <v>127</v>
      </c>
      <c r="C5" s="323" t="s">
        <v>82</v>
      </c>
      <c r="D5" s="323" t="s">
        <v>574</v>
      </c>
      <c r="E5" s="323" t="s">
        <v>580</v>
      </c>
      <c r="F5" s="323" t="s">
        <v>708</v>
      </c>
      <c r="G5" s="323" t="s">
        <v>1</v>
      </c>
      <c r="H5" s="323"/>
    </row>
    <row r="6" spans="2:10" ht="15.75" x14ac:dyDescent="0.25">
      <c r="B6" s="323"/>
      <c r="C6" s="323"/>
      <c r="D6" s="323"/>
      <c r="E6" s="323"/>
      <c r="F6" s="323"/>
      <c r="G6" s="63" t="s">
        <v>73</v>
      </c>
      <c r="H6" s="63" t="s">
        <v>415</v>
      </c>
    </row>
    <row r="7" spans="2:10" ht="15.75" x14ac:dyDescent="0.25">
      <c r="B7" s="63">
        <v>1</v>
      </c>
      <c r="C7" s="63">
        <v>2</v>
      </c>
      <c r="D7" s="63">
        <v>3</v>
      </c>
      <c r="E7" s="63">
        <v>4</v>
      </c>
      <c r="F7" s="63">
        <v>5</v>
      </c>
      <c r="G7" s="63">
        <v>6</v>
      </c>
      <c r="H7" s="63">
        <v>7</v>
      </c>
    </row>
    <row r="8" spans="2:10" ht="15.75" x14ac:dyDescent="0.25">
      <c r="B8" s="63" t="s">
        <v>311</v>
      </c>
      <c r="C8" s="62" t="s">
        <v>534</v>
      </c>
      <c r="D8" s="69">
        <f>SUM(D9:D13)</f>
        <v>7059357</v>
      </c>
      <c r="E8" s="69">
        <f>SUM(E9:E13)</f>
        <v>6928631</v>
      </c>
      <c r="F8" s="69">
        <f>SUM(F9:F13)</f>
        <v>6166991</v>
      </c>
      <c r="G8" s="72">
        <f>E8/D8*100</f>
        <v>98.148188284003766</v>
      </c>
      <c r="H8" s="213">
        <f>F8/E8*100</f>
        <v>89.007352246064201</v>
      </c>
      <c r="J8" s="15"/>
    </row>
    <row r="9" spans="2:10" ht="15.75" x14ac:dyDescent="0.25">
      <c r="B9" s="65" t="s">
        <v>84</v>
      </c>
      <c r="C9" s="66" t="s">
        <v>535</v>
      </c>
      <c r="D9" s="68">
        <v>1526321</v>
      </c>
      <c r="E9" s="68">
        <v>1543788</v>
      </c>
      <c r="F9" s="68">
        <v>1369768</v>
      </c>
      <c r="G9" s="74">
        <f t="shared" ref="G9:H17" si="0">E9/D9*100</f>
        <v>101.14438574847624</v>
      </c>
      <c r="H9" s="212">
        <f t="shared" si="0"/>
        <v>88.727726864051277</v>
      </c>
      <c r="J9" s="26"/>
    </row>
    <row r="10" spans="2:10" ht="15.75" x14ac:dyDescent="0.25">
      <c r="B10" s="65" t="s">
        <v>115</v>
      </c>
      <c r="C10" s="66" t="s">
        <v>536</v>
      </c>
      <c r="D10" s="68">
        <v>3095846</v>
      </c>
      <c r="E10" s="68">
        <v>3076604</v>
      </c>
      <c r="F10" s="68">
        <v>2722074</v>
      </c>
      <c r="G10" s="74">
        <f t="shared" si="0"/>
        <v>99.378457455571109</v>
      </c>
      <c r="H10" s="212">
        <f t="shared" si="0"/>
        <v>88.476580021348212</v>
      </c>
      <c r="J10" s="26"/>
    </row>
    <row r="11" spans="2:10" ht="15.75" x14ac:dyDescent="0.25">
      <c r="B11" s="65" t="s">
        <v>342</v>
      </c>
      <c r="C11" s="66" t="s">
        <v>537</v>
      </c>
      <c r="D11" s="68">
        <v>1401508</v>
      </c>
      <c r="E11" s="68">
        <v>1238867</v>
      </c>
      <c r="F11" s="68">
        <v>1000432</v>
      </c>
      <c r="G11" s="74">
        <f t="shared" si="0"/>
        <v>88.395285649457591</v>
      </c>
      <c r="H11" s="212">
        <f>F11/E11*100</f>
        <v>80.753785515313595</v>
      </c>
      <c r="J11" s="26"/>
    </row>
    <row r="12" spans="2:10" ht="31.5" x14ac:dyDescent="0.25">
      <c r="B12" s="65" t="s">
        <v>343</v>
      </c>
      <c r="C12" s="66" t="s">
        <v>538</v>
      </c>
      <c r="D12" s="68">
        <v>1011738</v>
      </c>
      <c r="E12" s="68">
        <v>1045296</v>
      </c>
      <c r="F12" s="68">
        <v>1029773</v>
      </c>
      <c r="G12" s="74">
        <f t="shared" si="0"/>
        <v>103.31686661961892</v>
      </c>
      <c r="H12" s="212">
        <f>F12/E12*100</f>
        <v>98.514966095727914</v>
      </c>
      <c r="J12" s="26"/>
    </row>
    <row r="13" spans="2:10" ht="31.5" x14ac:dyDescent="0.25">
      <c r="B13" s="65" t="s">
        <v>344</v>
      </c>
      <c r="C13" s="66" t="s">
        <v>579</v>
      </c>
      <c r="D13" s="68">
        <v>23944</v>
      </c>
      <c r="E13" s="68">
        <v>24076</v>
      </c>
      <c r="F13" s="68">
        <v>44944</v>
      </c>
      <c r="G13" s="74">
        <f t="shared" si="0"/>
        <v>100.55128633478117</v>
      </c>
      <c r="H13" s="212">
        <f t="shared" si="0"/>
        <v>186.67552749626185</v>
      </c>
      <c r="J13" s="26"/>
    </row>
    <row r="14" spans="2:10" ht="15.75" x14ac:dyDescent="0.25">
      <c r="B14" s="63" t="s">
        <v>312</v>
      </c>
      <c r="C14" s="62" t="s">
        <v>539</v>
      </c>
      <c r="D14" s="69">
        <f>D15+D16</f>
        <v>5346</v>
      </c>
      <c r="E14" s="69">
        <f>E15+E16</f>
        <v>0</v>
      </c>
      <c r="F14" s="69">
        <f>F15+F16</f>
        <v>0</v>
      </c>
      <c r="G14" s="72">
        <f t="shared" si="0"/>
        <v>0</v>
      </c>
      <c r="H14" s="213" t="s">
        <v>106</v>
      </c>
      <c r="J14" s="15"/>
    </row>
    <row r="15" spans="2:10" ht="15.75" x14ac:dyDescent="0.25">
      <c r="B15" s="65" t="s">
        <v>345</v>
      </c>
      <c r="C15" s="66" t="s">
        <v>540</v>
      </c>
      <c r="D15" s="68">
        <v>0</v>
      </c>
      <c r="E15" s="67">
        <v>0</v>
      </c>
      <c r="F15" s="68">
        <v>0</v>
      </c>
      <c r="G15" s="74" t="s">
        <v>106</v>
      </c>
      <c r="H15" s="212" t="s">
        <v>106</v>
      </c>
      <c r="J15" s="15"/>
    </row>
    <row r="16" spans="2:10" ht="15.75" x14ac:dyDescent="0.25">
      <c r="B16" s="65" t="s">
        <v>346</v>
      </c>
      <c r="C16" s="66" t="s">
        <v>541</v>
      </c>
      <c r="D16" s="68">
        <v>5346</v>
      </c>
      <c r="E16" s="68">
        <v>0</v>
      </c>
      <c r="F16" s="68">
        <v>0</v>
      </c>
      <c r="G16" s="74">
        <f t="shared" si="0"/>
        <v>0</v>
      </c>
      <c r="H16" s="212" t="s">
        <v>106</v>
      </c>
      <c r="J16" s="15"/>
    </row>
    <row r="17" spans="2:10" ht="15.75" customHeight="1" x14ac:dyDescent="0.25">
      <c r="B17" s="323" t="s">
        <v>542</v>
      </c>
      <c r="C17" s="323"/>
      <c r="D17" s="69">
        <f>D8+D14</f>
        <v>7064703</v>
      </c>
      <c r="E17" s="69">
        <f>E8+E14</f>
        <v>6928631</v>
      </c>
      <c r="F17" s="69">
        <f>F8+F14</f>
        <v>6166991</v>
      </c>
      <c r="G17" s="72">
        <f t="shared" si="0"/>
        <v>98.073917615503433</v>
      </c>
      <c r="H17" s="213">
        <f>F17/E17*100</f>
        <v>89.007352246064201</v>
      </c>
      <c r="J17" s="15"/>
    </row>
    <row r="18" spans="2:10" x14ac:dyDescent="0.25">
      <c r="J18" s="15"/>
    </row>
  </sheetData>
  <mergeCells count="8">
    <mergeCell ref="B17:C17"/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2130E-7DA6-4AD4-AC28-C7C8E8D938FB}">
  <dimension ref="B3:H11"/>
  <sheetViews>
    <sheetView workbookViewId="0">
      <selection activeCell="J8" sqref="J8"/>
    </sheetView>
  </sheetViews>
  <sheetFormatPr defaultRowHeight="15.75" x14ac:dyDescent="0.25"/>
  <cols>
    <col min="1" max="1" width="9.140625" style="2"/>
    <col min="2" max="2" width="6.5703125" style="2" customWidth="1"/>
    <col min="3" max="3" width="44" style="2" customWidth="1"/>
    <col min="4" max="4" width="16" style="2" customWidth="1"/>
    <col min="5" max="6" width="14.85546875" style="2" customWidth="1"/>
    <col min="7" max="7" width="14.28515625" style="2" customWidth="1"/>
    <col min="8" max="8" width="12.5703125" style="2" customWidth="1"/>
    <col min="9" max="10" width="9.140625" style="2"/>
    <col min="11" max="11" width="10.140625" style="2" bestFit="1" customWidth="1"/>
    <col min="12" max="16384" width="9.140625" style="2"/>
  </cols>
  <sheetData>
    <row r="3" spans="2:8" ht="16.5" thickBot="1" x14ac:dyDescent="0.3">
      <c r="B3" s="78"/>
      <c r="C3" s="78"/>
      <c r="D3" s="78"/>
      <c r="E3" s="78"/>
      <c r="F3" s="78"/>
      <c r="G3" s="78"/>
      <c r="H3" s="84" t="s">
        <v>326</v>
      </c>
    </row>
    <row r="4" spans="2:8" ht="24.95" customHeight="1" thickTop="1" x14ac:dyDescent="0.25">
      <c r="B4" s="343" t="s">
        <v>660</v>
      </c>
      <c r="C4" s="343"/>
      <c r="D4" s="343"/>
      <c r="E4" s="343"/>
      <c r="F4" s="343"/>
      <c r="G4" s="343"/>
      <c r="H4" s="343"/>
    </row>
    <row r="5" spans="2:8" x14ac:dyDescent="0.25">
      <c r="B5" s="323" t="s">
        <v>127</v>
      </c>
      <c r="C5" s="323" t="s">
        <v>82</v>
      </c>
      <c r="D5" s="323" t="s">
        <v>574</v>
      </c>
      <c r="E5" s="323" t="s">
        <v>580</v>
      </c>
      <c r="F5" s="323" t="s">
        <v>708</v>
      </c>
      <c r="G5" s="323" t="s">
        <v>1</v>
      </c>
      <c r="H5" s="323"/>
    </row>
    <row r="6" spans="2:8" x14ac:dyDescent="0.25">
      <c r="B6" s="323"/>
      <c r="C6" s="323"/>
      <c r="D6" s="323"/>
      <c r="E6" s="323"/>
      <c r="F6" s="323"/>
      <c r="G6" s="63" t="s">
        <v>73</v>
      </c>
      <c r="H6" s="63" t="s">
        <v>415</v>
      </c>
    </row>
    <row r="7" spans="2:8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8" ht="15.75" customHeight="1" x14ac:dyDescent="0.25">
      <c r="B8" s="65" t="s">
        <v>311</v>
      </c>
      <c r="C8" s="66" t="s">
        <v>543</v>
      </c>
      <c r="D8" s="68">
        <v>5579174</v>
      </c>
      <c r="E8" s="68">
        <v>5690905</v>
      </c>
      <c r="F8" s="68">
        <v>6054144</v>
      </c>
      <c r="G8" s="74">
        <f>E8/D8*100</f>
        <v>102.00264411900399</v>
      </c>
      <c r="H8" s="74">
        <f>F8/E8*100</f>
        <v>106.38279851798616</v>
      </c>
    </row>
    <row r="9" spans="2:8" x14ac:dyDescent="0.25">
      <c r="B9" s="65" t="s">
        <v>312</v>
      </c>
      <c r="C9" s="66" t="s">
        <v>544</v>
      </c>
      <c r="D9" s="68">
        <v>2402345</v>
      </c>
      <c r="E9" s="68">
        <v>2469853</v>
      </c>
      <c r="F9" s="68">
        <v>3592255</v>
      </c>
      <c r="G9" s="74">
        <f t="shared" ref="G9" si="0">E9/D9*100</f>
        <v>102.81008764353163</v>
      </c>
      <c r="H9" s="74">
        <f t="shared" ref="H9" si="1">F9/E9*100</f>
        <v>145.44408108498766</v>
      </c>
    </row>
    <row r="10" spans="2:8" ht="33" customHeight="1" x14ac:dyDescent="0.25">
      <c r="B10" s="65" t="s">
        <v>313</v>
      </c>
      <c r="C10" s="66" t="s">
        <v>545</v>
      </c>
      <c r="D10" s="68">
        <v>2402344</v>
      </c>
      <c r="E10" s="68">
        <v>2410104</v>
      </c>
      <c r="F10" s="68">
        <v>3451170</v>
      </c>
      <c r="G10" s="74">
        <f t="shared" ref="G10:H11" si="2">E10/D10*100</f>
        <v>100.32301785256399</v>
      </c>
      <c r="H10" s="74">
        <f t="shared" ref="H10" si="3">F10/E10*100</f>
        <v>143.19589528086755</v>
      </c>
    </row>
    <row r="11" spans="2:8" ht="21.75" customHeight="1" x14ac:dyDescent="0.25">
      <c r="B11" s="323" t="s">
        <v>546</v>
      </c>
      <c r="C11" s="323"/>
      <c r="D11" s="69">
        <f>D8-D10</f>
        <v>3176830</v>
      </c>
      <c r="E11" s="69">
        <f>E8-E10</f>
        <v>3280801</v>
      </c>
      <c r="F11" s="69">
        <f>F8-F10</f>
        <v>2602974</v>
      </c>
      <c r="G11" s="72">
        <f t="shared" si="2"/>
        <v>103.27279080089271</v>
      </c>
      <c r="H11" s="72">
        <f t="shared" si="2"/>
        <v>79.339588106684928</v>
      </c>
    </row>
  </sheetData>
  <mergeCells count="8">
    <mergeCell ref="B11:C11"/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E2FFC-0F47-47E6-9E28-FC2246648E01}">
  <dimension ref="B3:K9"/>
  <sheetViews>
    <sheetView workbookViewId="0">
      <selection activeCell="E16" sqref="E16"/>
    </sheetView>
  </sheetViews>
  <sheetFormatPr defaultRowHeight="15" x14ac:dyDescent="0.25"/>
  <cols>
    <col min="2" max="2" width="7.42578125" customWidth="1"/>
    <col min="3" max="3" width="41.42578125" customWidth="1"/>
    <col min="4" max="5" width="17.85546875" customWidth="1"/>
    <col min="6" max="6" width="12.140625" customWidth="1"/>
  </cols>
  <sheetData>
    <row r="3" spans="2:11" ht="16.5" thickBot="1" x14ac:dyDescent="0.3">
      <c r="F3" s="84" t="s">
        <v>326</v>
      </c>
    </row>
    <row r="4" spans="2:11" ht="24.95" customHeight="1" thickTop="1" x14ac:dyDescent="0.25">
      <c r="B4" s="344" t="s">
        <v>661</v>
      </c>
      <c r="C4" s="344"/>
      <c r="D4" s="344"/>
      <c r="E4" s="344"/>
      <c r="F4" s="344"/>
    </row>
    <row r="5" spans="2:11" ht="15.75" x14ac:dyDescent="0.25">
      <c r="B5" s="63" t="s">
        <v>127</v>
      </c>
      <c r="C5" s="63" t="s">
        <v>82</v>
      </c>
      <c r="D5" s="63" t="s">
        <v>580</v>
      </c>
      <c r="E5" s="63" t="s">
        <v>708</v>
      </c>
      <c r="F5" s="63"/>
    </row>
    <row r="6" spans="2:11" x14ac:dyDescent="0.25">
      <c r="B6" s="61">
        <v>1</v>
      </c>
      <c r="C6" s="61">
        <v>2</v>
      </c>
      <c r="D6" s="61">
        <v>3</v>
      </c>
      <c r="E6" s="61">
        <v>4</v>
      </c>
      <c r="F6" s="61" t="s">
        <v>697</v>
      </c>
    </row>
    <row r="7" spans="2:11" ht="20.100000000000001" customHeight="1" x14ac:dyDescent="0.25">
      <c r="B7" s="65" t="s">
        <v>311</v>
      </c>
      <c r="C7" s="66" t="s">
        <v>605</v>
      </c>
      <c r="D7" s="74">
        <v>19770563</v>
      </c>
      <c r="E7" s="74">
        <v>20661206</v>
      </c>
      <c r="F7" s="74">
        <f>E7/D7*100</f>
        <v>104.50489447366775</v>
      </c>
      <c r="K7" s="15"/>
    </row>
    <row r="8" spans="2:11" ht="20.100000000000001" customHeight="1" x14ac:dyDescent="0.25">
      <c r="B8" s="65" t="s">
        <v>312</v>
      </c>
      <c r="C8" s="66" t="s">
        <v>606</v>
      </c>
      <c r="D8" s="74">
        <v>12189130</v>
      </c>
      <c r="E8" s="74">
        <v>13069429</v>
      </c>
      <c r="F8" s="74">
        <f>E8/D8*100</f>
        <v>107.22200025760658</v>
      </c>
      <c r="K8" s="15"/>
    </row>
    <row r="9" spans="2:11" ht="20.100000000000001" customHeight="1" x14ac:dyDescent="0.25">
      <c r="B9" s="323" t="s">
        <v>607</v>
      </c>
      <c r="C9" s="323"/>
      <c r="D9" s="309">
        <f>D7/D8</f>
        <v>1.6219831111818481</v>
      </c>
      <c r="E9" s="309">
        <f>E7/E8</f>
        <v>1.5808805419119687</v>
      </c>
      <c r="F9" s="63"/>
    </row>
  </sheetData>
  <mergeCells count="2">
    <mergeCell ref="B4:F4"/>
    <mergeCell ref="B9:C9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5E5DB-907B-4F25-B990-D02D9D7E4FEF}">
  <dimension ref="B3:I15"/>
  <sheetViews>
    <sheetView workbookViewId="0">
      <selection activeCell="K20" sqref="K20"/>
    </sheetView>
  </sheetViews>
  <sheetFormatPr defaultRowHeight="15" x14ac:dyDescent="0.25"/>
  <cols>
    <col min="2" max="2" width="6.42578125" customWidth="1"/>
    <col min="3" max="3" width="40.85546875" customWidth="1"/>
    <col min="4" max="4" width="13.7109375" customWidth="1"/>
    <col min="5" max="5" width="14.85546875" customWidth="1"/>
    <col min="6" max="6" width="14.5703125" customWidth="1"/>
    <col min="7" max="7" width="13.140625" customWidth="1"/>
    <col min="8" max="8" width="11.5703125" customWidth="1"/>
  </cols>
  <sheetData>
    <row r="3" spans="2:9" ht="16.5" thickBot="1" x14ac:dyDescent="0.3">
      <c r="H3" s="77" t="s">
        <v>326</v>
      </c>
    </row>
    <row r="4" spans="2:9" ht="15.75" customHeight="1" thickTop="1" x14ac:dyDescent="0.25">
      <c r="B4" s="344" t="s">
        <v>662</v>
      </c>
      <c r="C4" s="344"/>
      <c r="D4" s="344"/>
      <c r="E4" s="344"/>
      <c r="F4" s="344"/>
      <c r="G4" s="344"/>
      <c r="H4" s="344"/>
      <c r="I4" s="344"/>
    </row>
    <row r="5" spans="2:9" ht="15.75" x14ac:dyDescent="0.25">
      <c r="B5" s="345" t="s">
        <v>127</v>
      </c>
      <c r="C5" s="329" t="s">
        <v>82</v>
      </c>
      <c r="D5" s="329" t="s">
        <v>580</v>
      </c>
      <c r="E5" s="329"/>
      <c r="F5" s="329" t="s">
        <v>708</v>
      </c>
      <c r="G5" s="329"/>
      <c r="H5" s="329" t="s">
        <v>1</v>
      </c>
      <c r="I5" s="329"/>
    </row>
    <row r="6" spans="2:9" ht="47.25" x14ac:dyDescent="0.25">
      <c r="B6" s="345"/>
      <c r="C6" s="329"/>
      <c r="D6" s="97" t="s">
        <v>698</v>
      </c>
      <c r="E6" s="97" t="s">
        <v>699</v>
      </c>
      <c r="F6" s="97" t="s">
        <v>698</v>
      </c>
      <c r="G6" s="97" t="s">
        <v>699</v>
      </c>
      <c r="H6" s="97" t="s">
        <v>410</v>
      </c>
      <c r="I6" s="97" t="s">
        <v>700</v>
      </c>
    </row>
    <row r="7" spans="2:9" x14ac:dyDescent="0.25">
      <c r="B7" s="99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</row>
    <row r="8" spans="2:9" ht="15.75" x14ac:dyDescent="0.25">
      <c r="B8" s="312"/>
      <c r="C8" s="311" t="s">
        <v>616</v>
      </c>
      <c r="D8" s="311"/>
      <c r="E8" s="311"/>
      <c r="F8" s="311"/>
      <c r="G8" s="311"/>
      <c r="H8" s="311"/>
      <c r="I8" s="311"/>
    </row>
    <row r="9" spans="2:9" ht="15.75" x14ac:dyDescent="0.25">
      <c r="B9" s="65" t="s">
        <v>311</v>
      </c>
      <c r="C9" s="66" t="s">
        <v>617</v>
      </c>
      <c r="D9" s="68">
        <v>3066853</v>
      </c>
      <c r="E9" s="68">
        <v>3065720</v>
      </c>
      <c r="F9" s="319">
        <v>3161364</v>
      </c>
      <c r="G9" s="68">
        <v>3161364</v>
      </c>
      <c r="H9" s="212">
        <f>F9/D9*100</f>
        <v>103.08169318842475</v>
      </c>
      <c r="I9" s="212">
        <f>G9/E9*100</f>
        <v>103.11978915230353</v>
      </c>
    </row>
    <row r="10" spans="2:9" ht="15.75" x14ac:dyDescent="0.25">
      <c r="B10" s="65" t="s">
        <v>312</v>
      </c>
      <c r="C10" s="66" t="s">
        <v>618</v>
      </c>
      <c r="D10" s="68">
        <v>11338559</v>
      </c>
      <c r="E10" s="68">
        <v>10579940</v>
      </c>
      <c r="F10" s="319">
        <v>12091342</v>
      </c>
      <c r="G10" s="68">
        <v>11245366</v>
      </c>
      <c r="H10" s="212">
        <f t="shared" ref="H10:H15" si="0">F10/D10*100</f>
        <v>106.63914171104105</v>
      </c>
      <c r="I10" s="212">
        <f t="shared" ref="I10:I15" si="1">G10/E10*100</f>
        <v>106.28950636771097</v>
      </c>
    </row>
    <row r="11" spans="2:9" ht="31.5" x14ac:dyDescent="0.25">
      <c r="B11" s="65" t="s">
        <v>313</v>
      </c>
      <c r="C11" s="66" t="s">
        <v>619</v>
      </c>
      <c r="D11" s="68">
        <v>10433312</v>
      </c>
      <c r="E11" s="68">
        <v>5533246</v>
      </c>
      <c r="F11" s="319">
        <v>11037048</v>
      </c>
      <c r="G11" s="68">
        <v>5822863</v>
      </c>
      <c r="H11" s="212">
        <f t="shared" si="0"/>
        <v>105.78661886081812</v>
      </c>
      <c r="I11" s="212">
        <f t="shared" si="1"/>
        <v>105.23412477955978</v>
      </c>
    </row>
    <row r="12" spans="2:9" ht="15.75" x14ac:dyDescent="0.25">
      <c r="B12" s="65" t="s">
        <v>314</v>
      </c>
      <c r="C12" s="66" t="s">
        <v>696</v>
      </c>
      <c r="D12" s="68">
        <v>154674</v>
      </c>
      <c r="E12" s="68">
        <v>68473</v>
      </c>
      <c r="F12" s="319">
        <v>59811</v>
      </c>
      <c r="G12" s="68">
        <v>21830</v>
      </c>
      <c r="H12" s="212">
        <f t="shared" si="0"/>
        <v>38.669071725047523</v>
      </c>
      <c r="I12" s="212">
        <f t="shared" si="1"/>
        <v>31.881179442992131</v>
      </c>
    </row>
    <row r="13" spans="2:9" ht="15.75" x14ac:dyDescent="0.25">
      <c r="B13" s="65" t="s">
        <v>315</v>
      </c>
      <c r="C13" s="66" t="s">
        <v>620</v>
      </c>
      <c r="D13" s="68">
        <v>1190180</v>
      </c>
      <c r="E13" s="68">
        <v>401687</v>
      </c>
      <c r="F13" s="319">
        <v>1003468</v>
      </c>
      <c r="G13" s="68">
        <v>301859</v>
      </c>
      <c r="H13" s="212">
        <f t="shared" si="0"/>
        <v>84.3122888974777</v>
      </c>
      <c r="I13" s="212">
        <f t="shared" si="1"/>
        <v>75.147814094058305</v>
      </c>
    </row>
    <row r="14" spans="2:9" ht="15.75" x14ac:dyDescent="0.25">
      <c r="B14" s="65" t="s">
        <v>316</v>
      </c>
      <c r="C14" s="66" t="s">
        <v>621</v>
      </c>
      <c r="D14" s="68">
        <v>608113</v>
      </c>
      <c r="E14" s="68">
        <v>121497</v>
      </c>
      <c r="F14" s="319">
        <v>603199</v>
      </c>
      <c r="G14" s="68">
        <v>107924</v>
      </c>
      <c r="H14" s="212">
        <f t="shared" si="0"/>
        <v>99.191926500502376</v>
      </c>
      <c r="I14" s="212">
        <f t="shared" si="1"/>
        <v>88.828530745615126</v>
      </c>
    </row>
    <row r="15" spans="2:9" ht="15.75" x14ac:dyDescent="0.25">
      <c r="B15" s="292"/>
      <c r="C15" s="292" t="s">
        <v>622</v>
      </c>
      <c r="D15" s="69">
        <f>SUM(D9:D14)</f>
        <v>26791691</v>
      </c>
      <c r="E15" s="69">
        <f>SUM(E9:E14)</f>
        <v>19770563</v>
      </c>
      <c r="F15" s="196">
        <f>SUM(F9:F14)</f>
        <v>27956232</v>
      </c>
      <c r="G15" s="69">
        <f>SUM(G9:G14)</f>
        <v>20661206</v>
      </c>
      <c r="H15" s="213">
        <f t="shared" si="0"/>
        <v>104.34664986245177</v>
      </c>
      <c r="I15" s="213">
        <f t="shared" si="1"/>
        <v>104.50489447366775</v>
      </c>
    </row>
  </sheetData>
  <mergeCells count="7">
    <mergeCell ref="B4:F4"/>
    <mergeCell ref="G4:I4"/>
    <mergeCell ref="B5:B6"/>
    <mergeCell ref="C5:C6"/>
    <mergeCell ref="D5:E5"/>
    <mergeCell ref="F5:G5"/>
    <mergeCell ref="H5:I5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5B946-9921-47FE-95B6-13B9695AE3B6}">
  <dimension ref="B3:I16"/>
  <sheetViews>
    <sheetView workbookViewId="0">
      <selection activeCell="K9" sqref="K9"/>
    </sheetView>
  </sheetViews>
  <sheetFormatPr defaultRowHeight="15" x14ac:dyDescent="0.25"/>
  <cols>
    <col min="2" max="2" width="6.140625" customWidth="1"/>
    <col min="3" max="3" width="43.85546875" customWidth="1"/>
    <col min="4" max="4" width="16.140625" customWidth="1"/>
    <col min="5" max="5" width="17.42578125" customWidth="1"/>
    <col min="6" max="6" width="13" customWidth="1"/>
    <col min="7" max="7" width="13.5703125" customWidth="1"/>
    <col min="8" max="8" width="10.42578125" customWidth="1"/>
  </cols>
  <sheetData>
    <row r="3" spans="2:9" ht="16.5" thickBot="1" x14ac:dyDescent="0.3">
      <c r="H3" s="77" t="s">
        <v>326</v>
      </c>
    </row>
    <row r="4" spans="2:9" ht="16.5" thickTop="1" x14ac:dyDescent="0.25">
      <c r="B4" s="346" t="s">
        <v>663</v>
      </c>
      <c r="C4" s="346"/>
      <c r="D4" s="346"/>
      <c r="E4" s="346"/>
      <c r="F4" s="346"/>
      <c r="G4" s="346"/>
      <c r="H4" s="346"/>
      <c r="I4" s="346"/>
    </row>
    <row r="5" spans="2:9" ht="15.75" x14ac:dyDescent="0.25">
      <c r="B5" s="347" t="s">
        <v>127</v>
      </c>
      <c r="C5" s="348" t="s">
        <v>82</v>
      </c>
      <c r="D5" s="348" t="s">
        <v>580</v>
      </c>
      <c r="E5" s="348"/>
      <c r="F5" s="348" t="s">
        <v>708</v>
      </c>
      <c r="G5" s="348"/>
      <c r="H5" s="348" t="s">
        <v>1</v>
      </c>
      <c r="I5" s="348"/>
    </row>
    <row r="6" spans="2:9" ht="31.5" x14ac:dyDescent="0.25">
      <c r="B6" s="347"/>
      <c r="C6" s="348"/>
      <c r="D6" s="310" t="s">
        <v>701</v>
      </c>
      <c r="E6" s="310" t="s">
        <v>702</v>
      </c>
      <c r="F6" s="310" t="s">
        <v>701</v>
      </c>
      <c r="G6" s="310" t="s">
        <v>702</v>
      </c>
      <c r="H6" s="310" t="s">
        <v>410</v>
      </c>
      <c r="I6" s="310" t="s">
        <v>700</v>
      </c>
    </row>
    <row r="7" spans="2:9" x14ac:dyDescent="0.25">
      <c r="B7" s="318">
        <v>1</v>
      </c>
      <c r="C7" s="318">
        <v>2</v>
      </c>
      <c r="D7" s="318">
        <v>3</v>
      </c>
      <c r="E7" s="318">
        <v>4</v>
      </c>
      <c r="F7" s="318">
        <v>5</v>
      </c>
      <c r="G7" s="318">
        <v>6</v>
      </c>
      <c r="H7" s="318">
        <v>7</v>
      </c>
      <c r="I7" s="318">
        <v>8</v>
      </c>
    </row>
    <row r="8" spans="2:9" ht="15.75" x14ac:dyDescent="0.25">
      <c r="B8" s="311"/>
      <c r="C8" s="311" t="s">
        <v>608</v>
      </c>
      <c r="D8" s="311"/>
      <c r="E8" s="311"/>
      <c r="F8" s="311"/>
      <c r="G8" s="311"/>
      <c r="H8" s="66"/>
      <c r="I8" s="66"/>
    </row>
    <row r="9" spans="2:9" ht="15.75" x14ac:dyDescent="0.25">
      <c r="B9" s="70" t="s">
        <v>311</v>
      </c>
      <c r="C9" s="66" t="s">
        <v>609</v>
      </c>
      <c r="D9" s="68">
        <v>6042185</v>
      </c>
      <c r="E9" s="68">
        <v>0</v>
      </c>
      <c r="F9" s="68">
        <v>6494161</v>
      </c>
      <c r="G9" s="68">
        <v>0</v>
      </c>
      <c r="H9" s="74">
        <f t="shared" ref="H9:I16" si="0">F9/D9*100</f>
        <v>107.48034030735569</v>
      </c>
      <c r="I9" s="74" t="s">
        <v>106</v>
      </c>
    </row>
    <row r="10" spans="2:9" ht="15.75" x14ac:dyDescent="0.25">
      <c r="B10" s="70" t="s">
        <v>312</v>
      </c>
      <c r="C10" s="66" t="s">
        <v>610</v>
      </c>
      <c r="D10" s="68">
        <v>1981702</v>
      </c>
      <c r="E10" s="68">
        <v>19978</v>
      </c>
      <c r="F10" s="68">
        <v>1875653</v>
      </c>
      <c r="G10" s="68">
        <v>12608</v>
      </c>
      <c r="H10" s="74">
        <f t="shared" si="0"/>
        <v>94.648589949447498</v>
      </c>
      <c r="I10" s="74">
        <f t="shared" si="0"/>
        <v>63.109420362398637</v>
      </c>
    </row>
    <row r="11" spans="2:9" ht="18" customHeight="1" x14ac:dyDescent="0.25">
      <c r="B11" s="70" t="s">
        <v>313</v>
      </c>
      <c r="C11" s="66" t="s">
        <v>611</v>
      </c>
      <c r="D11" s="68">
        <v>276376</v>
      </c>
      <c r="E11" s="68">
        <v>230870</v>
      </c>
      <c r="F11" s="68">
        <v>291326</v>
      </c>
      <c r="G11" s="68">
        <v>233582</v>
      </c>
      <c r="H11" s="74">
        <f t="shared" si="0"/>
        <v>105.40929747879699</v>
      </c>
      <c r="I11" s="74">
        <f t="shared" si="0"/>
        <v>101.17468705332004</v>
      </c>
    </row>
    <row r="12" spans="2:9" ht="15.75" x14ac:dyDescent="0.25">
      <c r="B12" s="70" t="s">
        <v>314</v>
      </c>
      <c r="C12" s="66" t="s">
        <v>612</v>
      </c>
      <c r="D12" s="68">
        <v>17319096</v>
      </c>
      <c r="E12" s="68">
        <v>10834010</v>
      </c>
      <c r="F12" s="68">
        <v>18944448</v>
      </c>
      <c r="G12" s="68">
        <v>11658086</v>
      </c>
      <c r="H12" s="74">
        <f t="shared" si="0"/>
        <v>109.38473924966985</v>
      </c>
      <c r="I12" s="74">
        <f>G12/E12*100</f>
        <v>107.60638027840108</v>
      </c>
    </row>
    <row r="13" spans="2:9" ht="15.75" x14ac:dyDescent="0.25">
      <c r="B13" s="70" t="s">
        <v>315</v>
      </c>
      <c r="C13" s="66" t="s">
        <v>724</v>
      </c>
      <c r="D13" s="68">
        <v>47</v>
      </c>
      <c r="E13" s="68">
        <v>2</v>
      </c>
      <c r="F13" s="68">
        <v>854</v>
      </c>
      <c r="G13" s="68">
        <v>807</v>
      </c>
      <c r="H13" s="74">
        <f>F13/D13*100</f>
        <v>1817.0212765957449</v>
      </c>
      <c r="I13" s="74">
        <f>G13/E13*100</f>
        <v>40350</v>
      </c>
    </row>
    <row r="14" spans="2:9" ht="15.75" x14ac:dyDescent="0.25">
      <c r="B14" s="70" t="s">
        <v>316</v>
      </c>
      <c r="C14" s="66" t="s">
        <v>613</v>
      </c>
      <c r="D14" s="319">
        <v>917542</v>
      </c>
      <c r="E14" s="319">
        <v>812215</v>
      </c>
      <c r="F14" s="68">
        <v>959334</v>
      </c>
      <c r="G14" s="68">
        <v>815107</v>
      </c>
      <c r="H14" s="74">
        <f t="shared" si="0"/>
        <v>104.5547778739284</v>
      </c>
      <c r="I14" s="74">
        <f t="shared" si="0"/>
        <v>100.35606335760852</v>
      </c>
    </row>
    <row r="15" spans="2:9" ht="15.75" x14ac:dyDescent="0.25">
      <c r="B15" s="70" t="s">
        <v>317</v>
      </c>
      <c r="C15" s="66" t="s">
        <v>614</v>
      </c>
      <c r="D15" s="68">
        <v>6065926</v>
      </c>
      <c r="E15" s="68">
        <v>292055</v>
      </c>
      <c r="F15" s="68">
        <v>6666019</v>
      </c>
      <c r="G15" s="68">
        <v>349239</v>
      </c>
      <c r="H15" s="74">
        <f t="shared" si="0"/>
        <v>109.89285065462389</v>
      </c>
      <c r="I15" s="74">
        <f t="shared" si="0"/>
        <v>119.57987365393505</v>
      </c>
    </row>
    <row r="16" spans="2:9" ht="15.75" x14ac:dyDescent="0.25">
      <c r="B16" s="292"/>
      <c r="C16" s="292" t="s">
        <v>615</v>
      </c>
      <c r="D16" s="69">
        <f>SUM(D9:D15)</f>
        <v>32602874</v>
      </c>
      <c r="E16" s="69">
        <f>SUM(E9:E15)</f>
        <v>12189130</v>
      </c>
      <c r="F16" s="69">
        <f>SUM(F9:F15)</f>
        <v>35231795</v>
      </c>
      <c r="G16" s="69">
        <f>SUM(G9:G15)</f>
        <v>13069429</v>
      </c>
      <c r="H16" s="72">
        <f t="shared" si="0"/>
        <v>108.06346397559921</v>
      </c>
      <c r="I16" s="72">
        <f t="shared" si="0"/>
        <v>107.22200025760658</v>
      </c>
    </row>
  </sheetData>
  <mergeCells count="6">
    <mergeCell ref="B4:I4"/>
    <mergeCell ref="B5:B6"/>
    <mergeCell ref="C5:C6"/>
    <mergeCell ref="D5:E5"/>
    <mergeCell ref="F5:G5"/>
    <mergeCell ref="H5:I5"/>
  </mergeCells>
  <phoneticPr fontId="63" type="noConversion"/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415D5-C993-4128-BB61-CBBA0FB1A381}">
  <sheetPr>
    <pageSetUpPr fitToPage="1"/>
  </sheetPr>
  <dimension ref="B3:O25"/>
  <sheetViews>
    <sheetView topLeftCell="B1" workbookViewId="0">
      <selection activeCell="F18" sqref="F18"/>
    </sheetView>
  </sheetViews>
  <sheetFormatPr defaultRowHeight="15" x14ac:dyDescent="0.25"/>
  <cols>
    <col min="3" max="3" width="40" customWidth="1"/>
    <col min="4" max="4" width="17.140625" customWidth="1"/>
    <col min="5" max="5" width="13.85546875" customWidth="1"/>
    <col min="6" max="6" width="17.85546875" customWidth="1"/>
    <col min="7" max="7" width="13" customWidth="1"/>
    <col min="8" max="8" width="15.5703125" customWidth="1"/>
    <col min="9" max="9" width="13.85546875" customWidth="1"/>
    <col min="10" max="10" width="11.42578125" customWidth="1"/>
    <col min="11" max="11" width="10.85546875" customWidth="1"/>
    <col min="13" max="13" width="9.85546875" bestFit="1" customWidth="1"/>
    <col min="15" max="15" width="10.140625" bestFit="1" customWidth="1"/>
  </cols>
  <sheetData>
    <row r="3" spans="2:15" ht="16.5" thickBot="1" x14ac:dyDescent="0.3">
      <c r="B3" s="60"/>
      <c r="C3" s="60"/>
      <c r="D3" s="60"/>
      <c r="E3" s="60"/>
      <c r="F3" s="60"/>
      <c r="G3" s="60"/>
      <c r="H3" s="60"/>
      <c r="I3" s="60"/>
      <c r="J3" s="60"/>
      <c r="K3" s="198" t="s">
        <v>326</v>
      </c>
    </row>
    <row r="4" spans="2:15" ht="24.95" customHeight="1" thickTop="1" x14ac:dyDescent="0.25">
      <c r="B4" s="331" t="s">
        <v>664</v>
      </c>
      <c r="C4" s="331"/>
      <c r="D4" s="331"/>
      <c r="E4" s="331"/>
      <c r="F4" s="331"/>
      <c r="G4" s="331"/>
      <c r="H4" s="331"/>
      <c r="I4" s="331"/>
      <c r="J4" s="331"/>
      <c r="K4" s="331"/>
    </row>
    <row r="5" spans="2:15" ht="15.75" x14ac:dyDescent="0.25">
      <c r="B5" s="327" t="s">
        <v>127</v>
      </c>
      <c r="C5" s="329" t="s">
        <v>37</v>
      </c>
      <c r="D5" s="329" t="s">
        <v>574</v>
      </c>
      <c r="E5" s="329"/>
      <c r="F5" s="329" t="s">
        <v>580</v>
      </c>
      <c r="G5" s="329"/>
      <c r="H5" s="329" t="s">
        <v>708</v>
      </c>
      <c r="I5" s="329"/>
      <c r="J5" s="329" t="s">
        <v>1</v>
      </c>
      <c r="K5" s="329"/>
    </row>
    <row r="6" spans="2:15" ht="15.75" x14ac:dyDescent="0.25">
      <c r="B6" s="327"/>
      <c r="C6" s="329"/>
      <c r="D6" s="97" t="s">
        <v>2</v>
      </c>
      <c r="E6" s="97" t="s">
        <v>26</v>
      </c>
      <c r="F6" s="97" t="s">
        <v>2</v>
      </c>
      <c r="G6" s="97" t="s">
        <v>26</v>
      </c>
      <c r="H6" s="97" t="s">
        <v>2</v>
      </c>
      <c r="I6" s="97" t="s">
        <v>26</v>
      </c>
      <c r="J6" s="97" t="s">
        <v>410</v>
      </c>
      <c r="K6" s="97" t="s">
        <v>413</v>
      </c>
    </row>
    <row r="7" spans="2:15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5" ht="20.100000000000001" customHeight="1" x14ac:dyDescent="0.25">
      <c r="B8" s="100" t="s">
        <v>311</v>
      </c>
      <c r="C8" s="117" t="s">
        <v>174</v>
      </c>
      <c r="D8" s="102">
        <v>14755459</v>
      </c>
      <c r="E8" s="103">
        <f>D8/D$15*100</f>
        <v>69.65066052545221</v>
      </c>
      <c r="F8" s="102">
        <v>16444582</v>
      </c>
      <c r="G8" s="103">
        <f>F8/F$15*100</f>
        <v>73.270732234492442</v>
      </c>
      <c r="H8" s="102">
        <v>17800509</v>
      </c>
      <c r="I8" s="103">
        <f>H8/H15*100</f>
        <v>75.43625807870616</v>
      </c>
      <c r="J8" s="104">
        <f>F8/D8*100</f>
        <v>111.4474446372695</v>
      </c>
      <c r="K8" s="104">
        <f>H8/F8*100</f>
        <v>108.24543305509377</v>
      </c>
      <c r="M8" s="15"/>
      <c r="O8" s="15"/>
    </row>
    <row r="9" spans="2:15" ht="20.100000000000001" customHeight="1" x14ac:dyDescent="0.25">
      <c r="B9" s="100" t="s">
        <v>312</v>
      </c>
      <c r="C9" s="117" t="s">
        <v>175</v>
      </c>
      <c r="D9" s="102">
        <v>986253</v>
      </c>
      <c r="E9" s="103">
        <f t="shared" ref="E9:E14" si="0">D9/D$15*100</f>
        <v>4.6554412773746199</v>
      </c>
      <c r="F9" s="102">
        <v>856555</v>
      </c>
      <c r="G9" s="103">
        <f t="shared" ref="G9:G14" si="1">F9/F$15*100</f>
        <v>3.8164796191910306</v>
      </c>
      <c r="H9" s="102">
        <v>713646</v>
      </c>
      <c r="I9" s="103">
        <f>H9/H15*100</f>
        <v>3.0243395755051914</v>
      </c>
      <c r="J9" s="104">
        <f t="shared" ref="J9:J15" si="2">F9/D9*100</f>
        <v>86.849418962477174</v>
      </c>
      <c r="K9" s="104">
        <f t="shared" ref="K9:K15" si="3">H9/F9*100</f>
        <v>83.315840780802162</v>
      </c>
      <c r="M9" s="15"/>
      <c r="O9" s="15"/>
    </row>
    <row r="10" spans="2:15" ht="20.100000000000001" customHeight="1" x14ac:dyDescent="0.25">
      <c r="B10" s="100" t="s">
        <v>313</v>
      </c>
      <c r="C10" s="117" t="s">
        <v>176</v>
      </c>
      <c r="D10" s="102">
        <v>2157949</v>
      </c>
      <c r="E10" s="103">
        <f t="shared" si="0"/>
        <v>10.186235021915556</v>
      </c>
      <c r="F10" s="102">
        <v>2252657</v>
      </c>
      <c r="G10" s="103">
        <f t="shared" si="1"/>
        <v>10.036973141862472</v>
      </c>
      <c r="H10" s="102">
        <v>2243862</v>
      </c>
      <c r="I10" s="103">
        <f>H10/H15*100</f>
        <v>9.5091973451434324</v>
      </c>
      <c r="J10" s="104">
        <f t="shared" si="2"/>
        <v>104.38879695488632</v>
      </c>
      <c r="K10" s="104">
        <f t="shared" si="3"/>
        <v>99.609572163005737</v>
      </c>
      <c r="M10" s="15"/>
      <c r="O10" s="15"/>
    </row>
    <row r="11" spans="2:15" ht="20.100000000000001" customHeight="1" x14ac:dyDescent="0.25">
      <c r="B11" s="349" t="s">
        <v>624</v>
      </c>
      <c r="C11" s="349"/>
      <c r="D11" s="105">
        <f>SUM(D8:D10)</f>
        <v>17899661</v>
      </c>
      <c r="E11" s="174">
        <f t="shared" si="0"/>
        <v>84.492336824742395</v>
      </c>
      <c r="F11" s="105">
        <f>SUM(F8:F10)</f>
        <v>19553794</v>
      </c>
      <c r="G11" s="174">
        <f t="shared" si="1"/>
        <v>87.124184995545946</v>
      </c>
      <c r="H11" s="105">
        <f>SUM(H8:H10)</f>
        <v>20758017</v>
      </c>
      <c r="I11" s="174">
        <f>H11/H15*100</f>
        <v>87.969794999354789</v>
      </c>
      <c r="J11" s="106">
        <f t="shared" si="2"/>
        <v>109.24114149424393</v>
      </c>
      <c r="K11" s="106">
        <f t="shared" si="3"/>
        <v>106.15851327880409</v>
      </c>
      <c r="M11" s="15"/>
      <c r="O11" s="15"/>
    </row>
    <row r="12" spans="2:15" ht="20.100000000000001" customHeight="1" x14ac:dyDescent="0.25">
      <c r="B12" s="100" t="s">
        <v>314</v>
      </c>
      <c r="C12" s="117" t="s">
        <v>177</v>
      </c>
      <c r="D12" s="102">
        <v>3174184</v>
      </c>
      <c r="E12" s="103">
        <f t="shared" si="0"/>
        <v>14.983201283628114</v>
      </c>
      <c r="F12" s="102">
        <v>2813539</v>
      </c>
      <c r="G12" s="103">
        <f t="shared" si="1"/>
        <v>12.536047599160721</v>
      </c>
      <c r="H12" s="102">
        <v>2750560</v>
      </c>
      <c r="I12" s="103">
        <f>H12/H15*100</f>
        <v>11.65651802546579</v>
      </c>
      <c r="J12" s="104">
        <f t="shared" si="2"/>
        <v>88.638182285588982</v>
      </c>
      <c r="K12" s="104">
        <f t="shared" si="3"/>
        <v>97.761573591124915</v>
      </c>
      <c r="M12" s="26"/>
      <c r="O12" s="26"/>
    </row>
    <row r="13" spans="2:15" ht="20.100000000000001" customHeight="1" x14ac:dyDescent="0.25">
      <c r="B13" s="100" t="s">
        <v>315</v>
      </c>
      <c r="C13" s="117" t="s">
        <v>178</v>
      </c>
      <c r="D13" s="102">
        <v>111107</v>
      </c>
      <c r="E13" s="103">
        <f t="shared" si="0"/>
        <v>0.52446189162949253</v>
      </c>
      <c r="F13" s="102">
        <v>76256</v>
      </c>
      <c r="G13" s="103">
        <f t="shared" si="1"/>
        <v>0.33976740529333344</v>
      </c>
      <c r="H13" s="102">
        <v>88178</v>
      </c>
      <c r="I13" s="103">
        <f>H13/H15*100</f>
        <v>0.37368697517942617</v>
      </c>
      <c r="J13" s="104">
        <f t="shared" si="2"/>
        <v>68.632939418758497</v>
      </c>
      <c r="K13" s="104">
        <f t="shared" si="3"/>
        <v>115.63417960553923</v>
      </c>
      <c r="M13" s="15"/>
      <c r="O13" s="15"/>
    </row>
    <row r="14" spans="2:15" ht="20.100000000000001" customHeight="1" x14ac:dyDescent="0.25">
      <c r="B14" s="349" t="s">
        <v>625</v>
      </c>
      <c r="C14" s="349"/>
      <c r="D14" s="105">
        <f>SUM(D12:D13)</f>
        <v>3285291</v>
      </c>
      <c r="E14" s="174">
        <f t="shared" si="0"/>
        <v>15.507663175257608</v>
      </c>
      <c r="F14" s="105">
        <f>SUM(F12:F13)</f>
        <v>2889795</v>
      </c>
      <c r="G14" s="174">
        <f t="shared" si="1"/>
        <v>12.875815004454056</v>
      </c>
      <c r="H14" s="105">
        <f>SUM(H12:H13)</f>
        <v>2838738</v>
      </c>
      <c r="I14" s="174">
        <f>H14/H15*100</f>
        <v>12.030205000645216</v>
      </c>
      <c r="J14" s="106">
        <f t="shared" si="2"/>
        <v>87.961614359275941</v>
      </c>
      <c r="K14" s="106">
        <f t="shared" si="3"/>
        <v>98.233196472414136</v>
      </c>
      <c r="M14" s="15"/>
      <c r="O14" s="15"/>
    </row>
    <row r="15" spans="2:15" ht="20.100000000000001" customHeight="1" x14ac:dyDescent="0.25">
      <c r="B15" s="329" t="s">
        <v>626</v>
      </c>
      <c r="C15" s="329"/>
      <c r="D15" s="105">
        <f t="shared" ref="D15:G15" si="4">D11+D14</f>
        <v>21184952</v>
      </c>
      <c r="E15" s="106">
        <f t="shared" si="4"/>
        <v>100</v>
      </c>
      <c r="F15" s="105">
        <f t="shared" si="4"/>
        <v>22443589</v>
      </c>
      <c r="G15" s="97">
        <f t="shared" si="4"/>
        <v>100</v>
      </c>
      <c r="H15" s="105">
        <f>H11+H14</f>
        <v>23596755</v>
      </c>
      <c r="I15" s="106">
        <f>I11+I14</f>
        <v>100</v>
      </c>
      <c r="J15" s="106">
        <f t="shared" si="2"/>
        <v>105.94118410086554</v>
      </c>
      <c r="K15" s="106">
        <f t="shared" si="3"/>
        <v>105.13806414829642</v>
      </c>
      <c r="M15" s="15"/>
      <c r="O15" s="15"/>
    </row>
    <row r="16" spans="2:15" x14ac:dyDescent="0.25">
      <c r="I16" s="27"/>
    </row>
    <row r="18" spans="4:6" x14ac:dyDescent="0.25">
      <c r="D18" s="15"/>
      <c r="F18" s="15"/>
    </row>
    <row r="19" spans="4:6" x14ac:dyDescent="0.25">
      <c r="D19" s="15"/>
      <c r="F19" s="15"/>
    </row>
    <row r="20" spans="4:6" x14ac:dyDescent="0.25">
      <c r="D20" s="15"/>
      <c r="F20" s="15"/>
    </row>
    <row r="21" spans="4:6" x14ac:dyDescent="0.25">
      <c r="D21" s="15"/>
      <c r="F21" s="15"/>
    </row>
    <row r="22" spans="4:6" x14ac:dyDescent="0.25">
      <c r="D22" s="15"/>
      <c r="F22" s="15"/>
    </row>
    <row r="23" spans="4:6" x14ac:dyDescent="0.25">
      <c r="D23" s="15"/>
      <c r="F23" s="15"/>
    </row>
    <row r="24" spans="4:6" x14ac:dyDescent="0.25">
      <c r="D24" s="15"/>
      <c r="F24" s="15"/>
    </row>
    <row r="25" spans="4:6" x14ac:dyDescent="0.25">
      <c r="D25" s="15"/>
      <c r="F25" s="15"/>
    </row>
  </sheetData>
  <mergeCells count="10">
    <mergeCell ref="B11:C11"/>
    <mergeCell ref="B14:C14"/>
    <mergeCell ref="B15:C15"/>
    <mergeCell ref="C5:C6"/>
    <mergeCell ref="D5:E5"/>
    <mergeCell ref="F5:G5"/>
    <mergeCell ref="H5:I5"/>
    <mergeCell ref="B4:K4"/>
    <mergeCell ref="B5:B6"/>
    <mergeCell ref="J5:K5"/>
  </mergeCells>
  <pageMargins left="0.7" right="0.7" top="0.75" bottom="0.75" header="0.3" footer="0.3"/>
  <pageSetup scale="71" fitToHeight="0" orientation="landscape" r:id="rId1"/>
  <ignoredErrors>
    <ignoredError sqref="D11 H11" formulaRange="1"/>
    <ignoredError sqref="E11 G11 F14:G14 E14" formula="1"/>
    <ignoredError sqref="F11" formula="1" formulaRange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6320-7A75-4F7D-A2FA-42275311F2A9}">
  <dimension ref="B3:L33"/>
  <sheetViews>
    <sheetView workbookViewId="0">
      <selection activeCell="J20" sqref="J20"/>
    </sheetView>
  </sheetViews>
  <sheetFormatPr defaultRowHeight="15" x14ac:dyDescent="0.25"/>
  <cols>
    <col min="2" max="2" width="8.140625" customWidth="1"/>
    <col min="3" max="3" width="44.85546875" customWidth="1"/>
    <col min="4" max="4" width="19.140625" customWidth="1"/>
    <col min="5" max="5" width="18.42578125" customWidth="1"/>
    <col min="6" max="6" width="15" customWidth="1"/>
    <col min="7" max="7" width="13.85546875" customWidth="1"/>
    <col min="8" max="8" width="15.85546875" customWidth="1"/>
    <col min="10" max="10" width="14.42578125" customWidth="1"/>
    <col min="11" max="12" width="15.28515625" bestFit="1" customWidth="1"/>
    <col min="13" max="13" width="9" bestFit="1" customWidth="1"/>
    <col min="14" max="14" width="14.42578125" customWidth="1"/>
  </cols>
  <sheetData>
    <row r="3" spans="2:12" ht="16.5" thickBot="1" x14ac:dyDescent="0.3">
      <c r="B3" s="60"/>
      <c r="C3" s="60"/>
      <c r="D3" s="81"/>
      <c r="E3" s="81"/>
      <c r="F3" s="81"/>
      <c r="G3" s="81"/>
      <c r="H3" s="175" t="s">
        <v>333</v>
      </c>
    </row>
    <row r="4" spans="2:12" ht="24.95" customHeight="1" thickTop="1" x14ac:dyDescent="0.25">
      <c r="B4" s="331" t="s">
        <v>704</v>
      </c>
      <c r="C4" s="331"/>
      <c r="D4" s="331"/>
      <c r="E4" s="331"/>
      <c r="F4" s="331"/>
      <c r="G4" s="331"/>
      <c r="H4" s="331"/>
    </row>
    <row r="5" spans="2:12" ht="15.75" x14ac:dyDescent="0.25">
      <c r="B5" s="327" t="s">
        <v>127</v>
      </c>
      <c r="C5" s="329" t="s">
        <v>140</v>
      </c>
      <c r="D5" s="97" t="s">
        <v>574</v>
      </c>
      <c r="E5" s="97" t="s">
        <v>580</v>
      </c>
      <c r="F5" s="97" t="s">
        <v>708</v>
      </c>
      <c r="G5" s="329" t="s">
        <v>1</v>
      </c>
      <c r="H5" s="329"/>
    </row>
    <row r="6" spans="2:12" ht="15.75" x14ac:dyDescent="0.25">
      <c r="B6" s="327"/>
      <c r="C6" s="329"/>
      <c r="D6" s="97" t="s">
        <v>2</v>
      </c>
      <c r="E6" s="97" t="s">
        <v>2</v>
      </c>
      <c r="F6" s="97" t="s">
        <v>2</v>
      </c>
      <c r="G6" s="97" t="s">
        <v>73</v>
      </c>
      <c r="H6" s="97" t="s">
        <v>415</v>
      </c>
    </row>
    <row r="7" spans="2:12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</row>
    <row r="8" spans="2:12" ht="15.75" x14ac:dyDescent="0.25">
      <c r="B8" s="111"/>
      <c r="C8" s="138" t="s">
        <v>180</v>
      </c>
      <c r="D8" s="101"/>
      <c r="E8" s="101"/>
      <c r="F8" s="101"/>
      <c r="G8" s="101"/>
      <c r="H8" s="110"/>
    </row>
    <row r="9" spans="2:12" ht="15.75" x14ac:dyDescent="0.25">
      <c r="B9" s="111" t="s">
        <v>311</v>
      </c>
      <c r="C9" s="117" t="s">
        <v>705</v>
      </c>
      <c r="D9" s="107">
        <v>11876368</v>
      </c>
      <c r="E9" s="107">
        <v>12036634</v>
      </c>
      <c r="F9" s="107">
        <v>12396267</v>
      </c>
      <c r="G9" s="104">
        <f>E9/D9*100</f>
        <v>101.34945296407116</v>
      </c>
      <c r="H9" s="104">
        <f>F9/E9*100</f>
        <v>102.98782034911089</v>
      </c>
      <c r="J9" s="303"/>
      <c r="K9" s="15"/>
      <c r="L9" s="15"/>
    </row>
    <row r="10" spans="2:12" ht="15.75" x14ac:dyDescent="0.25">
      <c r="B10" s="111" t="s">
        <v>312</v>
      </c>
      <c r="C10" s="117" t="s">
        <v>457</v>
      </c>
      <c r="D10" s="107">
        <v>15288271</v>
      </c>
      <c r="E10" s="107">
        <v>16950559</v>
      </c>
      <c r="F10" s="107">
        <v>18268026</v>
      </c>
      <c r="G10" s="104">
        <f>E10/D10*100</f>
        <v>110.87296267838266</v>
      </c>
      <c r="H10" s="104">
        <f t="shared" ref="H10:H26" si="0">F10/E10*100</f>
        <v>107.77241033761777</v>
      </c>
      <c r="J10" s="303"/>
      <c r="K10" s="15"/>
      <c r="L10" s="15"/>
    </row>
    <row r="11" spans="2:12" ht="15.75" x14ac:dyDescent="0.25">
      <c r="B11" s="111" t="s">
        <v>313</v>
      </c>
      <c r="C11" s="117" t="s">
        <v>458</v>
      </c>
      <c r="D11" s="107">
        <f>D9-D10</f>
        <v>-3411903</v>
      </c>
      <c r="E11" s="107">
        <f>E9-E10</f>
        <v>-4913925</v>
      </c>
      <c r="F11" s="107">
        <f>F9-F10</f>
        <v>-5871759</v>
      </c>
      <c r="G11" s="114" t="s">
        <v>106</v>
      </c>
      <c r="H11" s="104" t="s">
        <v>106</v>
      </c>
      <c r="J11" s="303"/>
      <c r="K11" s="15"/>
      <c r="L11" s="15"/>
    </row>
    <row r="12" spans="2:12" ht="15.75" customHeight="1" x14ac:dyDescent="0.25">
      <c r="B12" s="111"/>
      <c r="C12" s="101" t="s">
        <v>181</v>
      </c>
      <c r="D12" s="202"/>
      <c r="E12" s="114"/>
      <c r="F12" s="114"/>
      <c r="G12" s="114"/>
      <c r="H12" s="104"/>
      <c r="J12" s="320"/>
    </row>
    <row r="13" spans="2:12" ht="15.75" x14ac:dyDescent="0.25">
      <c r="B13" s="111" t="s">
        <v>286</v>
      </c>
      <c r="C13" s="101" t="s">
        <v>459</v>
      </c>
      <c r="D13" s="203">
        <f>D9/D10</f>
        <v>0.77682872052699747</v>
      </c>
      <c r="E13" s="203">
        <f>E9/E10</f>
        <v>0.71010248098602535</v>
      </c>
      <c r="F13" s="203">
        <f>F9/F10</f>
        <v>0.67857725842956429</v>
      </c>
      <c r="G13" s="110"/>
      <c r="H13" s="104"/>
      <c r="J13" s="320"/>
      <c r="K13" s="23"/>
      <c r="L13" s="23"/>
    </row>
    <row r="14" spans="2:12" ht="15.75" x14ac:dyDescent="0.25">
      <c r="B14" s="111" t="s">
        <v>287</v>
      </c>
      <c r="C14" s="101" t="s">
        <v>460</v>
      </c>
      <c r="D14" s="204">
        <v>0.65</v>
      </c>
      <c r="E14" s="204">
        <v>0.65</v>
      </c>
      <c r="F14" s="203"/>
      <c r="G14" s="110"/>
      <c r="H14" s="104"/>
      <c r="J14" s="23"/>
      <c r="K14" s="23"/>
      <c r="L14" s="23"/>
    </row>
    <row r="15" spans="2:12" ht="15.75" x14ac:dyDescent="0.25">
      <c r="B15" s="329" t="s">
        <v>182</v>
      </c>
      <c r="C15" s="329"/>
      <c r="D15" s="205">
        <f>D13-D14</f>
        <v>0.12682872052699745</v>
      </c>
      <c r="E15" s="205">
        <f>E13-E14</f>
        <v>6.0102480986025331E-2</v>
      </c>
      <c r="F15" s="205"/>
      <c r="G15" s="206"/>
      <c r="H15" s="106"/>
      <c r="J15" s="23"/>
      <c r="K15" s="23"/>
      <c r="L15" s="23"/>
    </row>
    <row r="16" spans="2:12" ht="16.350000000000001" customHeight="1" x14ac:dyDescent="0.25">
      <c r="B16" s="111"/>
      <c r="C16" s="138" t="s">
        <v>183</v>
      </c>
      <c r="D16" s="114"/>
      <c r="E16" s="114"/>
      <c r="F16" s="114"/>
      <c r="G16" s="114"/>
      <c r="H16" s="104"/>
    </row>
    <row r="17" spans="2:12" ht="15.75" x14ac:dyDescent="0.25">
      <c r="B17" s="111" t="s">
        <v>311</v>
      </c>
      <c r="C17" s="101" t="s">
        <v>705</v>
      </c>
      <c r="D17" s="107">
        <v>13050584</v>
      </c>
      <c r="E17" s="107">
        <v>13303221</v>
      </c>
      <c r="F17" s="107">
        <v>13767749</v>
      </c>
      <c r="G17" s="104">
        <f>E17/D17*100</f>
        <v>101.93582907860674</v>
      </c>
      <c r="H17" s="104">
        <f t="shared" si="0"/>
        <v>103.49184607246622</v>
      </c>
      <c r="J17" s="15"/>
      <c r="K17" s="15"/>
      <c r="L17" s="15"/>
    </row>
    <row r="18" spans="2:12" ht="15.75" x14ac:dyDescent="0.25">
      <c r="B18" s="111" t="s">
        <v>312</v>
      </c>
      <c r="C18" s="101" t="s">
        <v>457</v>
      </c>
      <c r="D18" s="107">
        <v>16112291</v>
      </c>
      <c r="E18" s="107">
        <v>17663350</v>
      </c>
      <c r="F18" s="107">
        <v>18874699</v>
      </c>
      <c r="G18" s="104">
        <f>E18/D18*100</f>
        <v>109.62655776264221</v>
      </c>
      <c r="H18" s="104">
        <f t="shared" si="0"/>
        <v>106.85797994151731</v>
      </c>
      <c r="J18" s="15"/>
      <c r="K18" s="15"/>
      <c r="L18" s="15"/>
    </row>
    <row r="19" spans="2:12" ht="15.75" x14ac:dyDescent="0.25">
      <c r="B19" s="111" t="s">
        <v>313</v>
      </c>
      <c r="C19" s="101" t="s">
        <v>458</v>
      </c>
      <c r="D19" s="107">
        <f>D17-D18</f>
        <v>-3061707</v>
      </c>
      <c r="E19" s="107">
        <f>E17-E18</f>
        <v>-4360129</v>
      </c>
      <c r="F19" s="107">
        <f>F17-F18</f>
        <v>-5106950</v>
      </c>
      <c r="G19" s="114" t="s">
        <v>106</v>
      </c>
      <c r="H19" s="104" t="s">
        <v>106</v>
      </c>
      <c r="J19" s="15"/>
      <c r="K19" s="15"/>
      <c r="L19" s="15"/>
    </row>
    <row r="20" spans="2:12" ht="15.75" customHeight="1" x14ac:dyDescent="0.25">
      <c r="B20" s="111"/>
      <c r="C20" s="101" t="s">
        <v>181</v>
      </c>
      <c r="D20" s="202"/>
      <c r="E20" s="114"/>
      <c r="F20" s="114"/>
      <c r="G20" s="114"/>
      <c r="H20" s="104"/>
    </row>
    <row r="21" spans="2:12" ht="15.75" x14ac:dyDescent="0.25">
      <c r="B21" s="111" t="s">
        <v>286</v>
      </c>
      <c r="C21" s="101" t="s">
        <v>459</v>
      </c>
      <c r="D21" s="203">
        <f>D17/D18</f>
        <v>0.80997693003434457</v>
      </c>
      <c r="E21" s="203">
        <f>E17/E18</f>
        <v>0.75315390342149136</v>
      </c>
      <c r="F21" s="203">
        <f>F17/F18</f>
        <v>0.72942879777844405</v>
      </c>
      <c r="G21" s="110"/>
      <c r="H21" s="104"/>
      <c r="J21" s="23"/>
      <c r="K21" s="23"/>
      <c r="L21" s="23"/>
    </row>
    <row r="22" spans="2:12" ht="15.75" x14ac:dyDescent="0.25">
      <c r="B22" s="111" t="s">
        <v>287</v>
      </c>
      <c r="C22" s="101" t="s">
        <v>460</v>
      </c>
      <c r="D22" s="204">
        <v>0.6</v>
      </c>
      <c r="E22" s="204">
        <v>0.6</v>
      </c>
      <c r="F22" s="203"/>
      <c r="G22" s="110"/>
      <c r="H22" s="104"/>
      <c r="J22" s="23"/>
      <c r="K22" s="23"/>
      <c r="L22" s="23"/>
    </row>
    <row r="23" spans="2:12" ht="15.6" customHeight="1" x14ac:dyDescent="0.25">
      <c r="B23" s="329" t="s">
        <v>182</v>
      </c>
      <c r="C23" s="329"/>
      <c r="D23" s="205">
        <f>D21-D22</f>
        <v>0.20997693003434459</v>
      </c>
      <c r="E23" s="205">
        <f>E21-E22</f>
        <v>0.15315390342149138</v>
      </c>
      <c r="F23" s="205"/>
      <c r="G23" s="206"/>
      <c r="H23" s="106"/>
      <c r="J23" s="23"/>
      <c r="K23" s="23"/>
      <c r="L23" s="23"/>
    </row>
    <row r="24" spans="2:12" ht="16.5" customHeight="1" x14ac:dyDescent="0.25">
      <c r="B24" s="111"/>
      <c r="C24" s="138" t="s">
        <v>184</v>
      </c>
      <c r="D24" s="114"/>
      <c r="E24" s="114"/>
      <c r="F24" s="114"/>
      <c r="G24" s="114"/>
      <c r="H24" s="104"/>
    </row>
    <row r="25" spans="2:12" ht="15.75" x14ac:dyDescent="0.25">
      <c r="B25" s="111" t="s">
        <v>311</v>
      </c>
      <c r="C25" s="101" t="s">
        <v>705</v>
      </c>
      <c r="D25" s="107">
        <v>14327268</v>
      </c>
      <c r="E25" s="107">
        <v>14669888</v>
      </c>
      <c r="F25" s="107">
        <v>15034437</v>
      </c>
      <c r="G25" s="104">
        <f>E25/D25*100</f>
        <v>102.39138403776631</v>
      </c>
      <c r="H25" s="104">
        <f t="shared" si="0"/>
        <v>102.48501556385435</v>
      </c>
      <c r="J25" s="15"/>
      <c r="K25" s="15"/>
      <c r="L25" s="15"/>
    </row>
    <row r="26" spans="2:12" ht="19.350000000000001" customHeight="1" x14ac:dyDescent="0.25">
      <c r="B26" s="111" t="s">
        <v>312</v>
      </c>
      <c r="C26" s="101" t="s">
        <v>457</v>
      </c>
      <c r="D26" s="107">
        <v>16976401</v>
      </c>
      <c r="E26" s="107">
        <v>18494275</v>
      </c>
      <c r="F26" s="107">
        <v>19722044</v>
      </c>
      <c r="G26" s="104">
        <f>E26/D26*100</f>
        <v>108.9410823884285</v>
      </c>
      <c r="H26" s="104">
        <f t="shared" si="0"/>
        <v>106.63864358024307</v>
      </c>
      <c r="J26" s="15"/>
      <c r="K26" s="15"/>
      <c r="L26" s="15"/>
    </row>
    <row r="27" spans="2:12" ht="15.75" x14ac:dyDescent="0.25">
      <c r="B27" s="111" t="s">
        <v>313</v>
      </c>
      <c r="C27" s="101" t="s">
        <v>458</v>
      </c>
      <c r="D27" s="107">
        <f>D25-D26</f>
        <v>-2649133</v>
      </c>
      <c r="E27" s="107">
        <f>E25-E26</f>
        <v>-3824387</v>
      </c>
      <c r="F27" s="107">
        <f>F25-F26</f>
        <v>-4687607</v>
      </c>
      <c r="G27" s="114" t="s">
        <v>106</v>
      </c>
      <c r="H27" s="104" t="s">
        <v>106</v>
      </c>
      <c r="J27" s="15"/>
      <c r="K27" s="15"/>
      <c r="L27" s="15"/>
    </row>
    <row r="28" spans="2:12" ht="15.75" customHeight="1" x14ac:dyDescent="0.25">
      <c r="B28" s="111"/>
      <c r="C28" s="101" t="s">
        <v>181</v>
      </c>
      <c r="D28" s="202"/>
      <c r="E28" s="114"/>
      <c r="F28" s="114"/>
      <c r="G28" s="114"/>
      <c r="H28" s="104"/>
    </row>
    <row r="29" spans="2:12" ht="15" customHeight="1" x14ac:dyDescent="0.25">
      <c r="B29" s="111" t="s">
        <v>286</v>
      </c>
      <c r="C29" s="101" t="s">
        <v>459</v>
      </c>
      <c r="D29" s="203">
        <f>D25/D26</f>
        <v>0.84395202493155053</v>
      </c>
      <c r="E29" s="203">
        <f>E25/E26</f>
        <v>0.79321238599512556</v>
      </c>
      <c r="F29" s="203">
        <f>F25/F26</f>
        <v>0.76231637045328571</v>
      </c>
      <c r="G29" s="110"/>
      <c r="H29" s="104"/>
      <c r="J29" s="23"/>
      <c r="K29" s="23"/>
      <c r="L29" s="23"/>
    </row>
    <row r="30" spans="2:12" ht="21" customHeight="1" x14ac:dyDescent="0.25">
      <c r="B30" s="111" t="s">
        <v>287</v>
      </c>
      <c r="C30" s="101" t="s">
        <v>460</v>
      </c>
      <c r="D30" s="204">
        <v>0.55000000000000004</v>
      </c>
      <c r="E30" s="204">
        <v>0.55000000000000004</v>
      </c>
      <c r="F30" s="203"/>
      <c r="G30" s="110"/>
      <c r="H30" s="104"/>
      <c r="J30" s="23"/>
      <c r="K30" s="23"/>
      <c r="L30" s="23"/>
    </row>
    <row r="31" spans="2:12" ht="18.75" customHeight="1" x14ac:dyDescent="0.25">
      <c r="B31" s="329" t="s">
        <v>182</v>
      </c>
      <c r="C31" s="329"/>
      <c r="D31" s="205">
        <f>D29-D30</f>
        <v>0.29395202493155048</v>
      </c>
      <c r="E31" s="205">
        <f>E29-E30</f>
        <v>0.24321238599512551</v>
      </c>
      <c r="F31" s="205"/>
      <c r="G31" s="207"/>
      <c r="H31" s="147"/>
      <c r="J31" s="23"/>
      <c r="K31" s="23"/>
      <c r="L31" s="23"/>
    </row>
    <row r="33" spans="2:2" x14ac:dyDescent="0.25">
      <c r="B33" s="76"/>
    </row>
  </sheetData>
  <mergeCells count="7">
    <mergeCell ref="B31:C31"/>
    <mergeCell ref="B4:H4"/>
    <mergeCell ref="B5:B6"/>
    <mergeCell ref="C5:C6"/>
    <mergeCell ref="G5:H5"/>
    <mergeCell ref="B15:C15"/>
    <mergeCell ref="B23:C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sheetPr>
    <pageSetUpPr fitToPage="1"/>
  </sheetPr>
  <dimension ref="B2:M11"/>
  <sheetViews>
    <sheetView workbookViewId="0">
      <selection activeCell="M8" sqref="M8"/>
    </sheetView>
  </sheetViews>
  <sheetFormatPr defaultColWidth="9.140625" defaultRowHeight="15" x14ac:dyDescent="0.25"/>
  <cols>
    <col min="3" max="3" width="31" customWidth="1"/>
    <col min="4" max="5" width="14.85546875" customWidth="1"/>
    <col min="6" max="6" width="14" customWidth="1"/>
    <col min="7" max="7" width="14.140625" customWidth="1"/>
    <col min="8" max="8" width="13.85546875" customWidth="1"/>
    <col min="9" max="9" width="13.140625" customWidth="1"/>
    <col min="10" max="10" width="12" customWidth="1"/>
    <col min="11" max="11" width="13" customWidth="1"/>
  </cols>
  <sheetData>
    <row r="2" spans="2:13" ht="15.75" x14ac:dyDescent="0.25">
      <c r="C2" s="19"/>
      <c r="M2" s="52"/>
    </row>
    <row r="3" spans="2:13" ht="16.5" thickBot="1" x14ac:dyDescent="0.3">
      <c r="C3" s="3" t="s">
        <v>11</v>
      </c>
      <c r="D3" s="4"/>
      <c r="E3" s="4"/>
      <c r="F3" s="4"/>
      <c r="G3" s="4"/>
      <c r="H3" s="4"/>
      <c r="I3" s="4"/>
      <c r="J3" s="4"/>
      <c r="K3" s="77" t="s">
        <v>327</v>
      </c>
    </row>
    <row r="4" spans="2:13" ht="24.95" customHeight="1" thickTop="1" x14ac:dyDescent="0.25">
      <c r="B4" s="325" t="s">
        <v>630</v>
      </c>
      <c r="C4" s="325"/>
      <c r="D4" s="325"/>
      <c r="E4" s="325"/>
      <c r="F4" s="325"/>
      <c r="G4" s="325"/>
      <c r="H4" s="325"/>
      <c r="I4" s="325"/>
      <c r="J4" s="325"/>
      <c r="K4" s="325"/>
    </row>
    <row r="5" spans="2:13" ht="15.75" x14ac:dyDescent="0.25">
      <c r="B5" s="323" t="s">
        <v>127</v>
      </c>
      <c r="C5" s="323" t="s">
        <v>7</v>
      </c>
      <c r="D5" s="323" t="s">
        <v>574</v>
      </c>
      <c r="E5" s="323"/>
      <c r="F5" s="323" t="s">
        <v>580</v>
      </c>
      <c r="G5" s="323"/>
      <c r="H5" s="323" t="s">
        <v>708</v>
      </c>
      <c r="I5" s="323"/>
      <c r="J5" s="323" t="s">
        <v>1</v>
      </c>
      <c r="K5" s="323"/>
    </row>
    <row r="6" spans="2:13" ht="15.75" x14ac:dyDescent="0.25">
      <c r="B6" s="323"/>
      <c r="C6" s="323"/>
      <c r="D6" s="63" t="s">
        <v>2</v>
      </c>
      <c r="E6" s="63" t="s">
        <v>148</v>
      </c>
      <c r="F6" s="63" t="s">
        <v>2</v>
      </c>
      <c r="G6" s="63" t="s">
        <v>26</v>
      </c>
      <c r="H6" s="63" t="s">
        <v>2</v>
      </c>
      <c r="I6" s="63" t="s">
        <v>26</v>
      </c>
      <c r="J6" s="63" t="s">
        <v>410</v>
      </c>
      <c r="K6" s="63" t="s">
        <v>411</v>
      </c>
    </row>
    <row r="7" spans="2:13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  <c r="I7" s="61">
        <v>8</v>
      </c>
      <c r="J7" s="61">
        <v>9</v>
      </c>
      <c r="K7" s="61">
        <v>10</v>
      </c>
    </row>
    <row r="8" spans="2:13" ht="15.75" x14ac:dyDescent="0.25">
      <c r="B8" s="65" t="s">
        <v>311</v>
      </c>
      <c r="C8" s="66" t="s">
        <v>8</v>
      </c>
      <c r="D8" s="68">
        <v>66556</v>
      </c>
      <c r="E8" s="71">
        <f>D8/D11*100</f>
        <v>4.8129065382376446</v>
      </c>
      <c r="F8" s="68">
        <v>96556</v>
      </c>
      <c r="G8" s="71">
        <f>F8/F11*100</f>
        <v>6.1800230288359685</v>
      </c>
      <c r="H8" s="68">
        <v>96556</v>
      </c>
      <c r="I8" s="71">
        <f>H8/H11*100</f>
        <v>6.1019129935812249</v>
      </c>
      <c r="J8" s="74">
        <f>F8/D8*100</f>
        <v>145.07482420818559</v>
      </c>
      <c r="K8" s="74">
        <f>H8/F8*100</f>
        <v>100</v>
      </c>
    </row>
    <row r="9" spans="2:13" ht="15.75" x14ac:dyDescent="0.25">
      <c r="B9" s="65" t="s">
        <v>312</v>
      </c>
      <c r="C9" s="66" t="s">
        <v>9</v>
      </c>
      <c r="D9" s="68">
        <v>137373</v>
      </c>
      <c r="E9" s="71">
        <f>D9/D11*100</f>
        <v>9.9339414910349166</v>
      </c>
      <c r="F9" s="68">
        <v>363207</v>
      </c>
      <c r="G9" s="71">
        <f>F9/F11*100</f>
        <v>23.24689945973762</v>
      </c>
      <c r="H9" s="68">
        <v>363092</v>
      </c>
      <c r="I9" s="71">
        <f>H9/H11*100</f>
        <v>22.94581168094571</v>
      </c>
      <c r="J9" s="74">
        <f t="shared" ref="J9:J10" si="0">F9/D9*100</f>
        <v>264.39475006005546</v>
      </c>
      <c r="K9" s="74">
        <f t="shared" ref="K9:K10" si="1">H9/F9*100</f>
        <v>99.968337614638486</v>
      </c>
      <c r="M9" s="15"/>
    </row>
    <row r="10" spans="2:13" ht="15.75" x14ac:dyDescent="0.25">
      <c r="B10" s="65" t="s">
        <v>313</v>
      </c>
      <c r="C10" s="66" t="s">
        <v>10</v>
      </c>
      <c r="D10" s="68">
        <v>1178936</v>
      </c>
      <c r="E10" s="71">
        <f>D10/D11*100</f>
        <v>85.25315197072743</v>
      </c>
      <c r="F10" s="68">
        <v>1102626</v>
      </c>
      <c r="G10" s="71">
        <f>F10/F11*100</f>
        <v>70.573077511426405</v>
      </c>
      <c r="H10" s="68">
        <v>1122741</v>
      </c>
      <c r="I10" s="71">
        <f>H10/H11*100</f>
        <v>70.952275325473067</v>
      </c>
      <c r="J10" s="74">
        <f t="shared" si="0"/>
        <v>93.527214369567133</v>
      </c>
      <c r="K10" s="74">
        <f t="shared" si="1"/>
        <v>101.82428130662618</v>
      </c>
    </row>
    <row r="11" spans="2:13" ht="15.75" x14ac:dyDescent="0.25">
      <c r="B11" s="323" t="s">
        <v>18</v>
      </c>
      <c r="C11" s="323"/>
      <c r="D11" s="69">
        <f t="shared" ref="D11:I11" si="2">SUM(D8:D10)</f>
        <v>1382865</v>
      </c>
      <c r="E11" s="72">
        <f t="shared" si="2"/>
        <v>99.999999999999986</v>
      </c>
      <c r="F11" s="69">
        <f t="shared" si="2"/>
        <v>1562389</v>
      </c>
      <c r="G11" s="72">
        <f t="shared" si="2"/>
        <v>100</v>
      </c>
      <c r="H11" s="69">
        <f t="shared" si="2"/>
        <v>1582389</v>
      </c>
      <c r="I11" s="72">
        <f t="shared" si="2"/>
        <v>100</v>
      </c>
      <c r="J11" s="72">
        <f>F11/D11*100</f>
        <v>112.98203367646155</v>
      </c>
      <c r="K11" s="72">
        <f>H11/F11*100</f>
        <v>101.28009093766022</v>
      </c>
      <c r="M11" s="15"/>
    </row>
  </sheetData>
  <mergeCells count="8">
    <mergeCell ref="B11:C11"/>
    <mergeCell ref="B4:K4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scale="73" fitToHeight="0" orientation="landscape" r:id="rId1"/>
  <ignoredErrors>
    <ignoredError sqref="D11:H11" formulaRange="1"/>
    <ignoredError sqref="I8:I10" evalError="1"/>
    <ignoredError sqref="I11" evalError="1" formulaRange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B6681-CB0D-44F6-AC79-0595B9D5A795}">
  <dimension ref="B3:G15"/>
  <sheetViews>
    <sheetView workbookViewId="0">
      <selection activeCell="H7" sqref="H7"/>
    </sheetView>
  </sheetViews>
  <sheetFormatPr defaultRowHeight="15" x14ac:dyDescent="0.25"/>
  <cols>
    <col min="3" max="3" width="53.85546875" customWidth="1"/>
    <col min="4" max="4" width="20.42578125" customWidth="1"/>
    <col min="5" max="5" width="22.85546875" customWidth="1"/>
    <col min="6" max="6" width="21.5703125" customWidth="1"/>
  </cols>
  <sheetData>
    <row r="3" spans="2:7" ht="16.5" thickBot="1" x14ac:dyDescent="0.3">
      <c r="B3" s="88"/>
      <c r="C3" s="88"/>
      <c r="D3" s="90"/>
      <c r="E3" s="90"/>
      <c r="F3" s="166" t="s">
        <v>332</v>
      </c>
    </row>
    <row r="4" spans="2:7" ht="24.95" customHeight="1" thickTop="1" x14ac:dyDescent="0.25">
      <c r="B4" s="331" t="s">
        <v>665</v>
      </c>
      <c r="C4" s="331"/>
      <c r="D4" s="331"/>
      <c r="E4" s="331"/>
      <c r="F4" s="331"/>
    </row>
    <row r="5" spans="2:7" ht="15.75" x14ac:dyDescent="0.25">
      <c r="B5" s="194" t="s">
        <v>127</v>
      </c>
      <c r="C5" s="97" t="s">
        <v>577</v>
      </c>
      <c r="D5" s="97" t="s">
        <v>574</v>
      </c>
      <c r="E5" s="97" t="s">
        <v>580</v>
      </c>
      <c r="F5" s="97" t="s">
        <v>708</v>
      </c>
    </row>
    <row r="6" spans="2:7" x14ac:dyDescent="0.25">
      <c r="B6" s="118">
        <v>1</v>
      </c>
      <c r="C6" s="99">
        <v>2</v>
      </c>
      <c r="D6" s="99">
        <v>3</v>
      </c>
      <c r="E6" s="99">
        <v>4</v>
      </c>
      <c r="F6" s="99">
        <v>5</v>
      </c>
    </row>
    <row r="7" spans="2:7" ht="15.75" x14ac:dyDescent="0.25">
      <c r="B7" s="111" t="s">
        <v>311</v>
      </c>
      <c r="C7" s="108" t="s">
        <v>475</v>
      </c>
      <c r="D7" s="113">
        <v>31.945030471701319</v>
      </c>
      <c r="E7" s="103">
        <v>32.101257528041323</v>
      </c>
      <c r="F7" s="103">
        <v>32.32416175444471</v>
      </c>
    </row>
    <row r="8" spans="2:7" ht="15.75" x14ac:dyDescent="0.25">
      <c r="B8" s="111" t="s">
        <v>312</v>
      </c>
      <c r="C8" s="101" t="s">
        <v>307</v>
      </c>
      <c r="D8" s="113">
        <v>44.586753673230028</v>
      </c>
      <c r="E8" s="103">
        <v>43.506141980471916</v>
      </c>
      <c r="F8" s="103">
        <v>43.549651249106958</v>
      </c>
    </row>
    <row r="9" spans="2:7" ht="15.75" x14ac:dyDescent="0.25">
      <c r="B9" s="111" t="s">
        <v>313</v>
      </c>
      <c r="C9" s="101" t="s">
        <v>380</v>
      </c>
      <c r="D9" s="113">
        <v>82.255203732714563</v>
      </c>
      <c r="E9" s="103">
        <v>84.630557549580345</v>
      </c>
      <c r="F9" s="103">
        <v>85.748980864583586</v>
      </c>
    </row>
    <row r="10" spans="2:7" ht="15.75" x14ac:dyDescent="0.25">
      <c r="B10" s="111" t="s">
        <v>314</v>
      </c>
      <c r="C10" s="101" t="s">
        <v>484</v>
      </c>
      <c r="D10" s="113">
        <v>72.349360160593505</v>
      </c>
      <c r="E10" s="103">
        <v>71.908472611214009</v>
      </c>
      <c r="F10" s="103">
        <v>71.298260067768368</v>
      </c>
    </row>
    <row r="11" spans="2:7" ht="15.75" x14ac:dyDescent="0.25">
      <c r="B11" s="111" t="s">
        <v>315</v>
      </c>
      <c r="C11" s="101" t="s">
        <v>485</v>
      </c>
      <c r="D11" s="113">
        <v>71.801607151119413</v>
      </c>
      <c r="E11" s="103">
        <v>70.971551693274435</v>
      </c>
      <c r="F11" s="103">
        <v>70.492818994599659</v>
      </c>
    </row>
    <row r="12" spans="2:7" ht="15.75" x14ac:dyDescent="0.25">
      <c r="B12" s="124"/>
      <c r="C12" s="125"/>
      <c r="D12" s="125"/>
      <c r="E12" s="125"/>
      <c r="F12" s="125"/>
    </row>
    <row r="13" spans="2:7" ht="32.25" customHeight="1" x14ac:dyDescent="0.25">
      <c r="B13" s="350" t="s">
        <v>179</v>
      </c>
      <c r="C13" s="350"/>
      <c r="D13" s="350"/>
      <c r="E13" s="350"/>
      <c r="F13" s="350"/>
      <c r="G13" s="2"/>
    </row>
    <row r="14" spans="2:7" ht="15.75" x14ac:dyDescent="0.25">
      <c r="B14" s="76" t="s">
        <v>486</v>
      </c>
      <c r="C14" s="76"/>
      <c r="D14" s="201"/>
      <c r="E14" s="201"/>
      <c r="F14" s="201"/>
      <c r="G14" s="2"/>
    </row>
    <row r="15" spans="2:7" ht="15.75" x14ac:dyDescent="0.25">
      <c r="C15" s="2"/>
      <c r="D15" s="2"/>
      <c r="E15" s="2"/>
      <c r="F15" s="2"/>
      <c r="G15" s="2"/>
    </row>
  </sheetData>
  <mergeCells count="2">
    <mergeCell ref="B4:F4"/>
    <mergeCell ref="B13:F13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5C513-DD8A-416B-B981-A82B6BC0B615}">
  <dimension ref="B3:U34"/>
  <sheetViews>
    <sheetView topLeftCell="A5" workbookViewId="0">
      <selection activeCell="O20" sqref="O20"/>
    </sheetView>
  </sheetViews>
  <sheetFormatPr defaultRowHeight="15" x14ac:dyDescent="0.25"/>
  <cols>
    <col min="2" max="2" width="7.28515625" customWidth="1"/>
    <col min="3" max="3" width="25.140625" customWidth="1"/>
    <col min="4" max="4" width="15.85546875" customWidth="1"/>
    <col min="5" max="5" width="12.85546875" customWidth="1"/>
    <col min="6" max="6" width="14.140625" customWidth="1"/>
    <col min="7" max="8" width="12.85546875" customWidth="1"/>
    <col min="9" max="9" width="12.140625" customWidth="1"/>
    <col min="10" max="10" width="12.85546875" customWidth="1"/>
    <col min="11" max="11" width="11.5703125" customWidth="1"/>
    <col min="12" max="13" width="13.140625" customWidth="1"/>
    <col min="15" max="15" width="11" customWidth="1"/>
    <col min="16" max="16" width="11.140625" customWidth="1"/>
    <col min="17" max="17" width="10.140625" bestFit="1" customWidth="1"/>
  </cols>
  <sheetData>
    <row r="3" spans="2:21" ht="16.5" thickBot="1" x14ac:dyDescent="0.3">
      <c r="B3" s="88"/>
      <c r="C3" s="89" t="s">
        <v>191</v>
      </c>
      <c r="D3" s="90"/>
      <c r="E3" s="90"/>
      <c r="F3" s="90"/>
      <c r="G3" s="90"/>
      <c r="H3" s="90"/>
      <c r="I3" s="90"/>
      <c r="J3" s="90"/>
      <c r="K3" s="90"/>
      <c r="L3" s="209" t="s">
        <v>334</v>
      </c>
      <c r="M3" s="88"/>
    </row>
    <row r="4" spans="2:21" ht="24.95" customHeight="1" thickTop="1" x14ac:dyDescent="0.25">
      <c r="B4" s="331" t="s">
        <v>666</v>
      </c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</row>
    <row r="5" spans="2:21" ht="15.75" x14ac:dyDescent="0.25">
      <c r="B5" s="327" t="s">
        <v>127</v>
      </c>
      <c r="C5" s="329" t="s">
        <v>140</v>
      </c>
      <c r="D5" s="329" t="s">
        <v>580</v>
      </c>
      <c r="E5" s="329"/>
      <c r="F5" s="329"/>
      <c r="G5" s="329"/>
      <c r="H5" s="329" t="s">
        <v>708</v>
      </c>
      <c r="I5" s="329"/>
      <c r="J5" s="329"/>
      <c r="K5" s="329"/>
      <c r="L5" s="329" t="s">
        <v>1</v>
      </c>
      <c r="M5" s="329"/>
    </row>
    <row r="6" spans="2:21" ht="15.75" x14ac:dyDescent="0.25">
      <c r="B6" s="327"/>
      <c r="C6" s="329"/>
      <c r="D6" s="329" t="s">
        <v>185</v>
      </c>
      <c r="E6" s="329"/>
      <c r="F6" s="329" t="s">
        <v>18</v>
      </c>
      <c r="G6" s="329"/>
      <c r="H6" s="329" t="s">
        <v>185</v>
      </c>
      <c r="I6" s="329"/>
      <c r="J6" s="329" t="s">
        <v>18</v>
      </c>
      <c r="K6" s="329"/>
      <c r="L6" s="97" t="s">
        <v>185</v>
      </c>
      <c r="M6" s="97" t="s">
        <v>18</v>
      </c>
    </row>
    <row r="7" spans="2:21" ht="15.75" x14ac:dyDescent="0.25">
      <c r="B7" s="327"/>
      <c r="C7" s="329"/>
      <c r="D7" s="97" t="s">
        <v>2</v>
      </c>
      <c r="E7" s="97" t="s">
        <v>26</v>
      </c>
      <c r="F7" s="97" t="s">
        <v>2</v>
      </c>
      <c r="G7" s="97" t="s">
        <v>26</v>
      </c>
      <c r="H7" s="97" t="s">
        <v>2</v>
      </c>
      <c r="I7" s="97" t="s">
        <v>26</v>
      </c>
      <c r="J7" s="97" t="s">
        <v>2</v>
      </c>
      <c r="K7" s="97" t="s">
        <v>26</v>
      </c>
      <c r="L7" s="97" t="s">
        <v>463</v>
      </c>
      <c r="M7" s="97" t="s">
        <v>464</v>
      </c>
    </row>
    <row r="8" spans="2:21" x14ac:dyDescent="0.25">
      <c r="B8" s="9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  <c r="I8" s="99">
        <v>8</v>
      </c>
      <c r="J8" s="99">
        <v>9</v>
      </c>
      <c r="K8" s="99">
        <v>10</v>
      </c>
      <c r="L8" s="99">
        <v>11</v>
      </c>
      <c r="M8" s="99">
        <v>12</v>
      </c>
    </row>
    <row r="9" spans="2:21" ht="24" customHeight="1" x14ac:dyDescent="0.25">
      <c r="B9" s="111"/>
      <c r="C9" s="334" t="s">
        <v>706</v>
      </c>
      <c r="D9" s="334"/>
      <c r="E9" s="114"/>
      <c r="F9" s="110"/>
      <c r="G9" s="101"/>
      <c r="H9" s="101"/>
      <c r="I9" s="110"/>
      <c r="J9" s="114"/>
      <c r="K9" s="114"/>
      <c r="L9" s="114"/>
      <c r="M9" s="110"/>
    </row>
    <row r="10" spans="2:21" ht="20.100000000000001" customHeight="1" x14ac:dyDescent="0.25">
      <c r="B10" s="100" t="s">
        <v>311</v>
      </c>
      <c r="C10" s="101" t="s">
        <v>718</v>
      </c>
      <c r="D10" s="107">
        <v>1145</v>
      </c>
      <c r="E10" s="103">
        <f>D10/D$15*100</f>
        <v>12.97009515178976</v>
      </c>
      <c r="F10" s="107">
        <v>1787</v>
      </c>
      <c r="G10" s="103">
        <f>F10/F$15*100</f>
        <v>18.485569463121962</v>
      </c>
      <c r="H10" s="107">
        <v>2330</v>
      </c>
      <c r="I10" s="103">
        <f>H10/H15*100</f>
        <v>25.871641128136798</v>
      </c>
      <c r="J10" s="107">
        <v>3002</v>
      </c>
      <c r="K10" s="103">
        <f>J10/J15*100</f>
        <v>30.698435422844874</v>
      </c>
      <c r="L10" s="104">
        <f>H10/D10*100</f>
        <v>203.49344978165939</v>
      </c>
      <c r="M10" s="104">
        <f>J10/F10*100</f>
        <v>167.99104644655847</v>
      </c>
      <c r="O10" s="26"/>
      <c r="P10" s="26"/>
      <c r="Q10" s="15"/>
      <c r="S10" s="15"/>
      <c r="U10" s="15"/>
    </row>
    <row r="11" spans="2:21" ht="18.600000000000001" customHeight="1" x14ac:dyDescent="0.25">
      <c r="B11" s="100" t="s">
        <v>312</v>
      </c>
      <c r="C11" s="101" t="s">
        <v>403</v>
      </c>
      <c r="D11" s="107">
        <v>677</v>
      </c>
      <c r="E11" s="103">
        <f t="shared" ref="E11:E14" si="0">D11/D$15*100</f>
        <v>7.6687811508835519</v>
      </c>
      <c r="F11" s="107">
        <v>679</v>
      </c>
      <c r="G11" s="103">
        <f t="shared" ref="G11:G14" si="1">F11/F$15*100</f>
        <v>7.0238957277335272</v>
      </c>
      <c r="H11" s="107">
        <v>411</v>
      </c>
      <c r="I11" s="103">
        <f>H11/H15*100</f>
        <v>4.5636242504996671</v>
      </c>
      <c r="J11" s="107">
        <v>411</v>
      </c>
      <c r="K11" s="103">
        <f>J11/J15*100</f>
        <v>4.2028837304427853</v>
      </c>
      <c r="L11" s="104">
        <f t="shared" ref="L11:L15" si="2">H11/D11*100</f>
        <v>60.709010339734128</v>
      </c>
      <c r="M11" s="104">
        <f t="shared" ref="M11:M15" si="3">J11/F11*100</f>
        <v>60.530191458026508</v>
      </c>
      <c r="O11" s="26"/>
      <c r="P11" s="26"/>
      <c r="Q11" s="15"/>
      <c r="S11" s="15"/>
      <c r="U11" s="15"/>
    </row>
    <row r="12" spans="2:21" ht="23.1" customHeight="1" x14ac:dyDescent="0.25">
      <c r="B12" s="100" t="s">
        <v>313</v>
      </c>
      <c r="C12" s="101" t="s">
        <v>482</v>
      </c>
      <c r="D12" s="107">
        <v>5332</v>
      </c>
      <c r="E12" s="103">
        <f t="shared" si="0"/>
        <v>60.398731309469866</v>
      </c>
      <c r="F12" s="107">
        <v>5333</v>
      </c>
      <c r="G12" s="103">
        <f t="shared" si="1"/>
        <v>55.167063204717081</v>
      </c>
      <c r="H12" s="107">
        <v>4853</v>
      </c>
      <c r="I12" s="103">
        <f>H12/H15*100</f>
        <v>53.886298023539858</v>
      </c>
      <c r="J12" s="107">
        <v>4853</v>
      </c>
      <c r="K12" s="103">
        <f>J12/J15*100</f>
        <v>49.626751201554356</v>
      </c>
      <c r="L12" s="104">
        <f t="shared" si="2"/>
        <v>91.016504126031506</v>
      </c>
      <c r="M12" s="104">
        <f t="shared" si="3"/>
        <v>90.999437464841549</v>
      </c>
      <c r="O12" s="26"/>
      <c r="P12" s="26"/>
      <c r="Q12" s="15"/>
      <c r="S12" s="15"/>
      <c r="U12" s="15"/>
    </row>
    <row r="13" spans="2:21" ht="17.45" customHeight="1" x14ac:dyDescent="0.25">
      <c r="B13" s="100" t="s">
        <v>314</v>
      </c>
      <c r="C13" s="101" t="s">
        <v>71</v>
      </c>
      <c r="D13" s="107">
        <v>1548</v>
      </c>
      <c r="E13" s="103">
        <f t="shared" si="0"/>
        <v>17.535115541458996</v>
      </c>
      <c r="F13" s="107">
        <v>1742</v>
      </c>
      <c r="G13" s="103">
        <f t="shared" si="1"/>
        <v>18.02006827350781</v>
      </c>
      <c r="H13" s="107">
        <v>1294</v>
      </c>
      <c r="I13" s="103">
        <f>H13/H15*100</f>
        <v>14.368198978458805</v>
      </c>
      <c r="J13" s="107">
        <v>1395</v>
      </c>
      <c r="K13" s="103">
        <f>J13/J15*100</f>
        <v>14.26526229675836</v>
      </c>
      <c r="L13" s="104">
        <f t="shared" si="2"/>
        <v>83.591731266149878</v>
      </c>
      <c r="M13" s="104">
        <f t="shared" si="3"/>
        <v>80.080367393800231</v>
      </c>
      <c r="O13" s="26"/>
      <c r="P13" s="26"/>
      <c r="Q13" s="15"/>
      <c r="S13" s="15"/>
      <c r="U13" s="15"/>
    </row>
    <row r="14" spans="2:21" ht="22.35" customHeight="1" x14ac:dyDescent="0.25">
      <c r="B14" s="100" t="s">
        <v>315</v>
      </c>
      <c r="C14" s="101" t="s">
        <v>719</v>
      </c>
      <c r="D14" s="107">
        <v>126</v>
      </c>
      <c r="E14" s="103">
        <f t="shared" si="0"/>
        <v>1.4272768463978251</v>
      </c>
      <c r="F14" s="107">
        <v>126</v>
      </c>
      <c r="G14" s="103">
        <f t="shared" si="1"/>
        <v>1.3034033309196236</v>
      </c>
      <c r="H14" s="107">
        <v>118</v>
      </c>
      <c r="I14" s="103">
        <f>H14/H15*100</f>
        <v>1.3102376193648679</v>
      </c>
      <c r="J14" s="107">
        <v>118</v>
      </c>
      <c r="K14" s="103">
        <f>J14/J15*100</f>
        <v>1.206667348399632</v>
      </c>
      <c r="L14" s="104">
        <f t="shared" si="2"/>
        <v>93.650793650793645</v>
      </c>
      <c r="M14" s="104">
        <f t="shared" si="3"/>
        <v>93.650793650793645</v>
      </c>
      <c r="O14" s="26"/>
      <c r="P14" s="26"/>
    </row>
    <row r="15" spans="2:21" ht="23.25" customHeight="1" x14ac:dyDescent="0.25">
      <c r="B15" s="329" t="s">
        <v>186</v>
      </c>
      <c r="C15" s="329"/>
      <c r="D15" s="121">
        <f t="shared" ref="D15:K15" si="4">SUM(D10:D14)</f>
        <v>8828</v>
      </c>
      <c r="E15" s="106">
        <f t="shared" si="4"/>
        <v>100</v>
      </c>
      <c r="F15" s="121">
        <f t="shared" si="4"/>
        <v>9667</v>
      </c>
      <c r="G15" s="106">
        <f t="shared" si="4"/>
        <v>100</v>
      </c>
      <c r="H15" s="121">
        <f t="shared" si="4"/>
        <v>9006</v>
      </c>
      <c r="I15" s="106">
        <f t="shared" si="4"/>
        <v>100</v>
      </c>
      <c r="J15" s="121">
        <f t="shared" si="4"/>
        <v>9779</v>
      </c>
      <c r="K15" s="106">
        <f t="shared" si="4"/>
        <v>100.00000000000001</v>
      </c>
      <c r="L15" s="106">
        <f t="shared" si="2"/>
        <v>102.0163117353874</v>
      </c>
      <c r="M15" s="106">
        <f t="shared" si="3"/>
        <v>101.15858073859523</v>
      </c>
      <c r="O15" s="26"/>
      <c r="P15" s="26"/>
      <c r="Q15" s="15"/>
      <c r="S15" s="15"/>
      <c r="U15" s="15"/>
    </row>
    <row r="16" spans="2:21" ht="19.350000000000001" customHeight="1" x14ac:dyDescent="0.25">
      <c r="B16" s="100"/>
      <c r="C16" s="334" t="s">
        <v>559</v>
      </c>
      <c r="D16" s="334"/>
      <c r="E16" s="114"/>
      <c r="F16" s="107"/>
      <c r="G16" s="114"/>
      <c r="H16" s="107"/>
      <c r="I16" s="114"/>
      <c r="J16" s="107"/>
      <c r="K16" s="114"/>
      <c r="L16" s="208"/>
      <c r="M16" s="208"/>
      <c r="O16" s="26"/>
      <c r="P16" s="26"/>
    </row>
    <row r="17" spans="2:21" ht="22.35" customHeight="1" x14ac:dyDescent="0.25">
      <c r="B17" s="100" t="s">
        <v>316</v>
      </c>
      <c r="C17" s="101" t="s">
        <v>37</v>
      </c>
      <c r="D17" s="107">
        <v>6075</v>
      </c>
      <c r="E17" s="103">
        <f>D17/D$21*100</f>
        <v>72.218259629101283</v>
      </c>
      <c r="F17" s="107">
        <v>6886</v>
      </c>
      <c r="G17" s="103">
        <f>F17/F$21*100</f>
        <v>74.580309758475039</v>
      </c>
      <c r="H17" s="107">
        <v>6148</v>
      </c>
      <c r="I17" s="103">
        <f>H17/H$21*100</f>
        <v>72.066580705661707</v>
      </c>
      <c r="J17" s="107">
        <v>6926</v>
      </c>
      <c r="K17" s="103">
        <f>J17/J21*100</f>
        <v>74.289391826665238</v>
      </c>
      <c r="L17" s="104">
        <f>H17/D17*100</f>
        <v>101.20164609053496</v>
      </c>
      <c r="M17" s="104">
        <f>J17/F17*100</f>
        <v>100.58088875980249</v>
      </c>
      <c r="O17" s="26"/>
      <c r="P17" s="26"/>
      <c r="Q17" s="15"/>
      <c r="S17" s="15"/>
      <c r="U17" s="15"/>
    </row>
    <row r="18" spans="2:21" ht="20.45" customHeight="1" x14ac:dyDescent="0.25">
      <c r="B18" s="100" t="s">
        <v>317</v>
      </c>
      <c r="C18" s="101" t="s">
        <v>461</v>
      </c>
      <c r="D18" s="107">
        <v>520</v>
      </c>
      <c r="E18" s="103">
        <f t="shared" ref="E18:E20" si="5">D18/D$21*100</f>
        <v>6.1816452686638135</v>
      </c>
      <c r="F18" s="107">
        <v>520</v>
      </c>
      <c r="G18" s="103">
        <f t="shared" ref="G18:G20" si="6">F18/F$21*100</f>
        <v>5.6319722733672695</v>
      </c>
      <c r="H18" s="107">
        <v>465</v>
      </c>
      <c r="I18" s="103">
        <f t="shared" ref="I18:I20" si="7">H18/H$21*100</f>
        <v>5.4507091782909391</v>
      </c>
      <c r="J18" s="107">
        <v>465</v>
      </c>
      <c r="K18" s="103">
        <f>J18/J21*100</f>
        <v>4.9876649147270191</v>
      </c>
      <c r="L18" s="104">
        <f t="shared" ref="L18:L21" si="8">H18/D18*100</f>
        <v>89.423076923076934</v>
      </c>
      <c r="M18" s="104">
        <f t="shared" ref="M18:M21" si="9">J18/F18*100</f>
        <v>89.423076923076934</v>
      </c>
      <c r="O18" s="26"/>
      <c r="P18" s="26"/>
    </row>
    <row r="19" spans="2:21" ht="19.350000000000001" customHeight="1" x14ac:dyDescent="0.25">
      <c r="B19" s="100" t="s">
        <v>318</v>
      </c>
      <c r="C19" s="101" t="s">
        <v>483</v>
      </c>
      <c r="D19" s="107">
        <v>1473</v>
      </c>
      <c r="E19" s="103">
        <f t="shared" si="5"/>
        <v>17.510699001426534</v>
      </c>
      <c r="F19" s="107">
        <v>1473</v>
      </c>
      <c r="G19" s="103">
        <f t="shared" si="6"/>
        <v>15.953644535903825</v>
      </c>
      <c r="H19" s="107">
        <v>1596</v>
      </c>
      <c r="I19" s="103">
        <f t="shared" si="7"/>
        <v>18.70824053452116</v>
      </c>
      <c r="J19" s="107">
        <v>1596</v>
      </c>
      <c r="K19" s="103">
        <f>J19/J21*100</f>
        <v>17.118953126675962</v>
      </c>
      <c r="L19" s="104">
        <f t="shared" si="8"/>
        <v>108.35030549898168</v>
      </c>
      <c r="M19" s="104">
        <f t="shared" si="9"/>
        <v>108.35030549898168</v>
      </c>
      <c r="O19" s="26"/>
      <c r="P19" s="26"/>
      <c r="Q19" s="15"/>
      <c r="S19" s="15"/>
      <c r="U19" s="15"/>
    </row>
    <row r="20" spans="2:21" ht="22.35" customHeight="1" x14ac:dyDescent="0.25">
      <c r="B20" s="100" t="s">
        <v>319</v>
      </c>
      <c r="C20" s="101" t="s">
        <v>71</v>
      </c>
      <c r="D20" s="107">
        <v>344</v>
      </c>
      <c r="E20" s="103">
        <f t="shared" si="5"/>
        <v>4.0893961008083695</v>
      </c>
      <c r="F20" s="107">
        <v>354</v>
      </c>
      <c r="G20" s="103">
        <f t="shared" si="6"/>
        <v>3.8340734322538719</v>
      </c>
      <c r="H20" s="107">
        <v>322</v>
      </c>
      <c r="I20" s="103">
        <f t="shared" si="7"/>
        <v>3.7744695815261986</v>
      </c>
      <c r="J20" s="107">
        <v>336</v>
      </c>
      <c r="K20" s="103">
        <f>J20/J21*100</f>
        <v>3.6039901319317815</v>
      </c>
      <c r="L20" s="104">
        <f t="shared" si="8"/>
        <v>93.604651162790702</v>
      </c>
      <c r="M20" s="104">
        <f t="shared" si="9"/>
        <v>94.915254237288138</v>
      </c>
      <c r="O20" s="26"/>
      <c r="P20" s="26"/>
    </row>
    <row r="21" spans="2:21" ht="22.35" customHeight="1" x14ac:dyDescent="0.25">
      <c r="B21" s="329" t="s">
        <v>462</v>
      </c>
      <c r="C21" s="329"/>
      <c r="D21" s="121">
        <f t="shared" ref="D21:K21" si="10">SUM(D17:D20)</f>
        <v>8412</v>
      </c>
      <c r="E21" s="106">
        <f t="shared" si="10"/>
        <v>100</v>
      </c>
      <c r="F21" s="121">
        <f t="shared" si="10"/>
        <v>9233</v>
      </c>
      <c r="G21" s="106">
        <f t="shared" si="10"/>
        <v>100</v>
      </c>
      <c r="H21" s="121">
        <f t="shared" si="10"/>
        <v>8531</v>
      </c>
      <c r="I21" s="106">
        <f t="shared" si="10"/>
        <v>100</v>
      </c>
      <c r="J21" s="121">
        <f t="shared" si="10"/>
        <v>9323</v>
      </c>
      <c r="K21" s="106">
        <f t="shared" si="10"/>
        <v>100</v>
      </c>
      <c r="L21" s="106">
        <f t="shared" si="8"/>
        <v>101.41464574417498</v>
      </c>
      <c r="M21" s="106">
        <f t="shared" si="9"/>
        <v>100.97476443192895</v>
      </c>
      <c r="O21" s="26"/>
      <c r="P21" s="26"/>
      <c r="Q21" s="15"/>
      <c r="S21" s="15"/>
      <c r="U21" s="15"/>
    </row>
    <row r="22" spans="2:21" ht="21" customHeight="1" x14ac:dyDescent="0.25">
      <c r="B22" s="100"/>
      <c r="C22" s="334" t="s">
        <v>560</v>
      </c>
      <c r="D22" s="334"/>
      <c r="E22" s="101"/>
      <c r="F22" s="101"/>
      <c r="G22" s="101"/>
      <c r="H22" s="101"/>
      <c r="I22" s="101"/>
      <c r="J22" s="101"/>
      <c r="K22" s="101"/>
      <c r="L22" s="101"/>
      <c r="M22" s="101"/>
    </row>
    <row r="23" spans="2:21" ht="19.350000000000001" customHeight="1" x14ac:dyDescent="0.25">
      <c r="B23" s="100" t="s">
        <v>320</v>
      </c>
      <c r="C23" s="101" t="s">
        <v>707</v>
      </c>
      <c r="D23" s="114">
        <v>9</v>
      </c>
      <c r="E23" s="114"/>
      <c r="F23" s="114">
        <v>9</v>
      </c>
      <c r="G23" s="114"/>
      <c r="H23" s="107">
        <v>28</v>
      </c>
      <c r="I23" s="114"/>
      <c r="J23" s="107">
        <v>51</v>
      </c>
      <c r="K23" s="114"/>
      <c r="L23" s="104">
        <f>H23/D23*100</f>
        <v>311.11111111111114</v>
      </c>
      <c r="M23" s="104">
        <f>J23/F23*100</f>
        <v>566.66666666666674</v>
      </c>
    </row>
    <row r="24" spans="2:21" ht="17.100000000000001" customHeight="1" x14ac:dyDescent="0.25">
      <c r="B24" s="100" t="s">
        <v>321</v>
      </c>
      <c r="C24" s="101" t="s">
        <v>465</v>
      </c>
      <c r="D24" s="114">
        <v>354</v>
      </c>
      <c r="E24" s="114"/>
      <c r="F24" s="114">
        <v>372</v>
      </c>
      <c r="G24" s="114"/>
      <c r="H24" s="107">
        <v>392</v>
      </c>
      <c r="I24" s="114"/>
      <c r="J24" s="107">
        <v>393</v>
      </c>
      <c r="K24" s="114"/>
      <c r="L24" s="104">
        <f>H24/D24*100</f>
        <v>110.73446327683615</v>
      </c>
      <c r="M24" s="104">
        <f>J24/F24*100</f>
        <v>105.64516129032258</v>
      </c>
      <c r="O24" s="15"/>
      <c r="Q24" s="15"/>
      <c r="S24" s="15"/>
      <c r="U24" s="15"/>
    </row>
    <row r="25" spans="2:21" ht="20.100000000000001" customHeight="1" x14ac:dyDescent="0.25">
      <c r="B25" s="100"/>
      <c r="C25" s="138" t="s">
        <v>187</v>
      </c>
      <c r="D25" s="101"/>
      <c r="E25" s="101"/>
      <c r="F25" s="101"/>
      <c r="G25" s="101"/>
      <c r="H25" s="101"/>
      <c r="I25" s="101"/>
      <c r="J25" s="101"/>
      <c r="K25" s="101"/>
      <c r="L25" s="104"/>
      <c r="M25" s="104"/>
    </row>
    <row r="26" spans="2:21" ht="17.45" customHeight="1" x14ac:dyDescent="0.25">
      <c r="B26" s="100"/>
      <c r="C26" s="101" t="s">
        <v>188</v>
      </c>
      <c r="D26" s="114">
        <f>D15-D21+D23-D24</f>
        <v>71</v>
      </c>
      <c r="E26" s="101"/>
      <c r="F26" s="114">
        <f>F15-F21+F23-F24</f>
        <v>71</v>
      </c>
      <c r="G26" s="101"/>
      <c r="H26" s="107">
        <f>H15-H21+H23-H24</f>
        <v>111</v>
      </c>
      <c r="I26" s="114"/>
      <c r="J26" s="107">
        <f>J15-J21+J23-J24</f>
        <v>114</v>
      </c>
      <c r="K26" s="101"/>
      <c r="L26" s="104">
        <f>H26/D26*100</f>
        <v>156.33802816901408</v>
      </c>
      <c r="M26" s="104">
        <f>J26/F26*100</f>
        <v>160.56338028169014</v>
      </c>
    </row>
    <row r="27" spans="2:21" ht="15.75" x14ac:dyDescent="0.25">
      <c r="B27" s="244"/>
      <c r="C27" s="315" t="s">
        <v>57</v>
      </c>
      <c r="D27" s="316">
        <v>2.43934608617686E-2</v>
      </c>
      <c r="E27" s="315"/>
      <c r="F27" s="316">
        <v>2.43815014404269E-2</v>
      </c>
      <c r="G27" s="315"/>
      <c r="H27" s="316">
        <v>3.6200000000000003E-2</v>
      </c>
      <c r="I27" s="317"/>
      <c r="J27" s="316">
        <v>3.7400000000000003E-2</v>
      </c>
      <c r="K27" s="315"/>
      <c r="L27" s="315"/>
      <c r="M27" s="315"/>
      <c r="O27" s="23"/>
      <c r="Q27" s="23"/>
      <c r="S27" s="23"/>
      <c r="U27" s="23"/>
    </row>
    <row r="28" spans="2:21" ht="15.75" x14ac:dyDescent="0.25">
      <c r="B28" s="100"/>
      <c r="C28" s="101" t="s">
        <v>466</v>
      </c>
      <c r="D28" s="114"/>
      <c r="E28" s="114"/>
      <c r="F28" s="114"/>
      <c r="G28" s="101"/>
      <c r="H28" s="107"/>
      <c r="I28" s="101"/>
      <c r="J28" s="107"/>
      <c r="K28" s="101"/>
      <c r="L28" s="101"/>
      <c r="M28" s="101"/>
    </row>
    <row r="29" spans="2:21" ht="15.75" x14ac:dyDescent="0.25">
      <c r="B29" s="100"/>
      <c r="C29" s="101" t="s">
        <v>57</v>
      </c>
      <c r="D29" s="114"/>
      <c r="E29" s="114"/>
      <c r="F29" s="114"/>
      <c r="G29" s="101"/>
      <c r="H29" s="203"/>
      <c r="I29" s="101"/>
      <c r="J29" s="203"/>
      <c r="K29" s="101"/>
      <c r="L29" s="101"/>
      <c r="M29" s="101"/>
    </row>
    <row r="30" spans="2:21" ht="18.600000000000001" customHeight="1" x14ac:dyDescent="0.25">
      <c r="B30" s="100"/>
      <c r="C30" s="101" t="s">
        <v>189</v>
      </c>
      <c r="D30" s="203">
        <v>0.4</v>
      </c>
      <c r="E30" s="203"/>
      <c r="F30" s="203">
        <v>0.4</v>
      </c>
      <c r="G30" s="101"/>
      <c r="H30" s="203">
        <v>0.4</v>
      </c>
      <c r="I30" s="114"/>
      <c r="J30" s="203">
        <v>0.4</v>
      </c>
      <c r="K30" s="101"/>
      <c r="L30" s="101"/>
      <c r="M30" s="101"/>
      <c r="O30" s="23"/>
      <c r="Q30" s="23"/>
      <c r="S30" s="23"/>
      <c r="U30" s="23"/>
    </row>
    <row r="31" spans="2:21" ht="19.350000000000001" customHeight="1" x14ac:dyDescent="0.25">
      <c r="B31" s="329" t="s">
        <v>190</v>
      </c>
      <c r="C31" s="329"/>
      <c r="D31" s="205">
        <f>D30-D27</f>
        <v>0.37560653913823144</v>
      </c>
      <c r="E31" s="205"/>
      <c r="F31" s="205">
        <f>F30-F27</f>
        <v>0.37561849855957313</v>
      </c>
      <c r="G31" s="130"/>
      <c r="H31" s="205">
        <f>H30-H27</f>
        <v>0.36380000000000001</v>
      </c>
      <c r="I31" s="97"/>
      <c r="J31" s="205">
        <f>J30-J27</f>
        <v>0.36260000000000003</v>
      </c>
      <c r="K31" s="130"/>
      <c r="L31" s="130"/>
      <c r="M31" s="130"/>
      <c r="O31" s="23"/>
      <c r="Q31" s="23"/>
      <c r="S31" s="23"/>
      <c r="U31" s="23"/>
    </row>
    <row r="32" spans="2:21" ht="15.75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13" ht="15.75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3:13" ht="15.75" x14ac:dyDescent="0.25">
      <c r="C34" s="2"/>
      <c r="D34" s="4"/>
      <c r="E34" s="4"/>
      <c r="F34" s="4"/>
      <c r="G34" s="4"/>
      <c r="H34" s="4"/>
      <c r="I34" s="4"/>
      <c r="J34" s="4"/>
      <c r="K34" s="4"/>
      <c r="L34" s="4"/>
      <c r="M34" s="4"/>
    </row>
  </sheetData>
  <mergeCells count="16">
    <mergeCell ref="B15:C15"/>
    <mergeCell ref="B21:C21"/>
    <mergeCell ref="B31:C31"/>
    <mergeCell ref="C5:C7"/>
    <mergeCell ref="D5:G5"/>
    <mergeCell ref="C16:D16"/>
    <mergeCell ref="C22:D22"/>
    <mergeCell ref="C9:D9"/>
    <mergeCell ref="B4:M4"/>
    <mergeCell ref="B5:B7"/>
    <mergeCell ref="H5:K5"/>
    <mergeCell ref="L5:M5"/>
    <mergeCell ref="D6:E6"/>
    <mergeCell ref="F6:G6"/>
    <mergeCell ref="H6:I6"/>
    <mergeCell ref="J6:K6"/>
  </mergeCells>
  <pageMargins left="0.7" right="0.7" top="0.75" bottom="0.75" header="0.3" footer="0.3"/>
  <pageSetup paperSize="9" orientation="landscape" horizontalDpi="300" verticalDpi="300" r:id="rId1"/>
  <ignoredErrors>
    <ignoredError sqref="D28:D29 E16:J16 E22:J22 K16 E25:G25 E28:G29 E26 G26 E31 G31 G27 E30 G30" numberStoredAsText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E8137-3617-49A7-9AFD-63D624D989BA}">
  <dimension ref="B2:J23"/>
  <sheetViews>
    <sheetView workbookViewId="0">
      <selection activeCell="J8" sqref="J8"/>
    </sheetView>
  </sheetViews>
  <sheetFormatPr defaultRowHeight="15.75" x14ac:dyDescent="0.25"/>
  <cols>
    <col min="1" max="1" width="9.140625" style="2"/>
    <col min="2" max="2" width="7.5703125" style="2" customWidth="1"/>
    <col min="3" max="3" width="37.7109375" style="2" customWidth="1"/>
    <col min="4" max="4" width="16.5703125" style="2" customWidth="1"/>
    <col min="5" max="5" width="17.140625" style="2" customWidth="1"/>
    <col min="6" max="6" width="16.5703125" style="2" customWidth="1"/>
    <col min="7" max="7" width="11.85546875" style="2" bestFit="1" customWidth="1"/>
    <col min="8" max="8" width="10.140625" style="2" customWidth="1"/>
    <col min="9" max="16384" width="9.140625" style="2"/>
  </cols>
  <sheetData>
    <row r="2" spans="2:10" x14ac:dyDescent="0.25">
      <c r="J2"/>
    </row>
    <row r="3" spans="2:10" ht="16.5" thickBot="1" x14ac:dyDescent="0.3">
      <c r="B3" s="141"/>
      <c r="C3" s="141"/>
      <c r="D3" s="141"/>
      <c r="E3" s="141"/>
      <c r="F3" s="141"/>
      <c r="G3" s="141"/>
      <c r="H3" s="166" t="s">
        <v>333</v>
      </c>
    </row>
    <row r="4" spans="2:10" ht="24.95" customHeight="1" thickTop="1" x14ac:dyDescent="0.25">
      <c r="B4" s="343" t="s">
        <v>667</v>
      </c>
      <c r="C4" s="343"/>
      <c r="D4" s="343"/>
      <c r="E4" s="343"/>
      <c r="F4" s="343"/>
      <c r="G4" s="343"/>
      <c r="H4" s="343"/>
    </row>
    <row r="5" spans="2:10" x14ac:dyDescent="0.25">
      <c r="B5" s="323" t="s">
        <v>127</v>
      </c>
      <c r="C5" s="323" t="s">
        <v>82</v>
      </c>
      <c r="D5" s="323" t="s">
        <v>574</v>
      </c>
      <c r="E5" s="323" t="s">
        <v>580</v>
      </c>
      <c r="F5" s="323" t="s">
        <v>708</v>
      </c>
      <c r="G5" s="323" t="s">
        <v>1</v>
      </c>
      <c r="H5" s="323"/>
    </row>
    <row r="6" spans="2:10" x14ac:dyDescent="0.25">
      <c r="B6" s="323"/>
      <c r="C6" s="323"/>
      <c r="D6" s="323"/>
      <c r="E6" s="323"/>
      <c r="F6" s="323"/>
      <c r="G6" s="63" t="s">
        <v>73</v>
      </c>
      <c r="H6" s="63" t="s">
        <v>415</v>
      </c>
    </row>
    <row r="7" spans="2:10" x14ac:dyDescent="0.25">
      <c r="B7" s="63">
        <v>1</v>
      </c>
      <c r="C7" s="63">
        <v>2</v>
      </c>
      <c r="D7" s="63">
        <v>3</v>
      </c>
      <c r="E7" s="63">
        <v>4</v>
      </c>
      <c r="F7" s="63">
        <v>5</v>
      </c>
      <c r="G7" s="63">
        <v>6</v>
      </c>
      <c r="H7" s="63">
        <v>7</v>
      </c>
    </row>
    <row r="8" spans="2:10" ht="20.100000000000001" customHeight="1" x14ac:dyDescent="0.25">
      <c r="B8" s="65" t="s">
        <v>311</v>
      </c>
      <c r="C8" s="66" t="s">
        <v>518</v>
      </c>
      <c r="D8" s="68">
        <v>78394</v>
      </c>
      <c r="E8" s="68">
        <v>162878</v>
      </c>
      <c r="F8" s="68">
        <v>227308</v>
      </c>
      <c r="G8" s="74">
        <f>E8/D8*100</f>
        <v>207.76845166721944</v>
      </c>
      <c r="H8" s="74">
        <f>F8/E8*100</f>
        <v>139.55721460234039</v>
      </c>
    </row>
    <row r="9" spans="2:10" ht="20.100000000000001" customHeight="1" x14ac:dyDescent="0.25">
      <c r="B9" s="65" t="s">
        <v>312</v>
      </c>
      <c r="C9" s="66" t="s">
        <v>519</v>
      </c>
      <c r="D9" s="68">
        <v>26564</v>
      </c>
      <c r="E9" s="68">
        <v>44378</v>
      </c>
      <c r="F9" s="68">
        <v>53537</v>
      </c>
      <c r="G9" s="74">
        <f t="shared" ref="G9:G13" si="0">E9/D9*100</f>
        <v>167.06068363198315</v>
      </c>
      <c r="H9" s="74">
        <f t="shared" ref="H9:H13" si="1">F9/E9*100</f>
        <v>120.6386047140475</v>
      </c>
    </row>
    <row r="10" spans="2:10" ht="20.100000000000001" customHeight="1" x14ac:dyDescent="0.25">
      <c r="B10" s="65" t="s">
        <v>313</v>
      </c>
      <c r="C10" s="66" t="s">
        <v>520</v>
      </c>
      <c r="D10" s="68">
        <v>339</v>
      </c>
      <c r="E10" s="68">
        <v>329</v>
      </c>
      <c r="F10" s="68">
        <v>0</v>
      </c>
      <c r="G10" s="74">
        <f t="shared" si="0"/>
        <v>97.050147492625371</v>
      </c>
      <c r="H10" s="74">
        <f t="shared" si="1"/>
        <v>0</v>
      </c>
    </row>
    <row r="11" spans="2:10" ht="20.100000000000001" customHeight="1" x14ac:dyDescent="0.25">
      <c r="B11" s="65" t="s">
        <v>314</v>
      </c>
      <c r="C11" s="66" t="s">
        <v>521</v>
      </c>
      <c r="D11" s="68">
        <v>-3804</v>
      </c>
      <c r="E11" s="68">
        <v>-6633</v>
      </c>
      <c r="F11" s="68">
        <v>-7956</v>
      </c>
      <c r="G11" s="74">
        <f t="shared" si="0"/>
        <v>174.36908517350159</v>
      </c>
      <c r="H11" s="74">
        <f t="shared" si="1"/>
        <v>119.94572591587517</v>
      </c>
    </row>
    <row r="12" spans="2:10" ht="34.5" customHeight="1" x14ac:dyDescent="0.25">
      <c r="B12" s="63" t="s">
        <v>522</v>
      </c>
      <c r="C12" s="210" t="s">
        <v>523</v>
      </c>
      <c r="D12" s="69">
        <f>SUM(D8:D11)</f>
        <v>101493</v>
      </c>
      <c r="E12" s="69">
        <f>SUM(E8:E11)</f>
        <v>200952</v>
      </c>
      <c r="F12" s="69">
        <f>SUM(F8:F11)</f>
        <v>272889</v>
      </c>
      <c r="G12" s="72">
        <f t="shared" si="0"/>
        <v>197.99592090094885</v>
      </c>
      <c r="H12" s="72">
        <f t="shared" si="1"/>
        <v>135.7981010390541</v>
      </c>
    </row>
    <row r="13" spans="2:10" ht="20.100000000000001" customHeight="1" x14ac:dyDescent="0.25">
      <c r="B13" s="65" t="s">
        <v>316</v>
      </c>
      <c r="C13" s="66" t="s">
        <v>83</v>
      </c>
      <c r="D13" s="68">
        <v>2852902</v>
      </c>
      <c r="E13" s="68">
        <v>2926563</v>
      </c>
      <c r="F13" s="68">
        <v>3062316</v>
      </c>
      <c r="G13" s="74">
        <f t="shared" si="0"/>
        <v>102.58196741423295</v>
      </c>
      <c r="H13" s="74">
        <f t="shared" si="1"/>
        <v>104.63864950113837</v>
      </c>
    </row>
    <row r="14" spans="2:10" ht="30.75" customHeight="1" x14ac:dyDescent="0.25">
      <c r="B14" s="63" t="s">
        <v>524</v>
      </c>
      <c r="C14" s="62" t="s">
        <v>525</v>
      </c>
      <c r="D14" s="211">
        <f>D12/D13</f>
        <v>3.5575354498682397E-2</v>
      </c>
      <c r="E14" s="211">
        <f>E12/E13</f>
        <v>6.8664846784436212E-2</v>
      </c>
      <c r="F14" s="211">
        <f>F12/F13</f>
        <v>8.9111966237318416E-2</v>
      </c>
      <c r="G14" s="72"/>
      <c r="H14" s="72"/>
    </row>
    <row r="17" spans="4:6" x14ac:dyDescent="0.25">
      <c r="D17" s="50"/>
      <c r="E17" s="50"/>
      <c r="F17" s="50"/>
    </row>
    <row r="18" spans="4:6" x14ac:dyDescent="0.25">
      <c r="D18" s="50"/>
      <c r="E18" s="50"/>
      <c r="F18" s="50"/>
    </row>
    <row r="20" spans="4:6" x14ac:dyDescent="0.25">
      <c r="D20" s="50"/>
      <c r="E20" s="50"/>
      <c r="F20" s="50"/>
    </row>
    <row r="21" spans="4:6" x14ac:dyDescent="0.25">
      <c r="D21" s="50"/>
      <c r="E21" s="50"/>
      <c r="F21" s="50"/>
    </row>
    <row r="22" spans="4:6" x14ac:dyDescent="0.25">
      <c r="D22" s="50"/>
      <c r="E22" s="50"/>
      <c r="F22" s="50"/>
    </row>
    <row r="23" spans="4:6" x14ac:dyDescent="0.25">
      <c r="D23" s="57"/>
      <c r="E23" s="57"/>
      <c r="F23" s="57"/>
    </row>
  </sheetData>
  <mergeCells count="7"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orientation="portrait" r:id="rId1"/>
  <ignoredErrors>
    <ignoredError sqref="D12:F12" formulaRange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1FD61-8E18-48EE-A616-E9DE46E968D5}">
  <dimension ref="B3:J12"/>
  <sheetViews>
    <sheetView workbookViewId="0">
      <selection activeCell="J8" sqref="J8"/>
    </sheetView>
  </sheetViews>
  <sheetFormatPr defaultRowHeight="15" x14ac:dyDescent="0.25"/>
  <cols>
    <col min="2" max="2" width="6.85546875" customWidth="1"/>
    <col min="3" max="3" width="30" customWidth="1"/>
    <col min="4" max="4" width="13.85546875" customWidth="1"/>
    <col min="6" max="6" width="13.85546875" customWidth="1"/>
    <col min="7" max="7" width="8.28515625" customWidth="1"/>
    <col min="8" max="8" width="13.140625" customWidth="1"/>
  </cols>
  <sheetData>
    <row r="3" spans="2:10" ht="15.75" thickBot="1" x14ac:dyDescent="0.3">
      <c r="B3" s="60"/>
      <c r="C3" s="60"/>
      <c r="D3" s="60"/>
      <c r="E3" s="60"/>
      <c r="F3" s="60"/>
      <c r="G3" s="60"/>
      <c r="H3" s="60"/>
    </row>
    <row r="4" spans="2:10" ht="24.95" customHeight="1" thickTop="1" x14ac:dyDescent="0.25">
      <c r="B4" s="343" t="s">
        <v>668</v>
      </c>
      <c r="C4" s="343"/>
      <c r="D4" s="343"/>
      <c r="E4" s="343"/>
      <c r="F4" s="343"/>
      <c r="G4" s="343"/>
      <c r="H4" s="343"/>
    </row>
    <row r="5" spans="2:10" ht="15.75" x14ac:dyDescent="0.25">
      <c r="B5" s="351" t="s">
        <v>127</v>
      </c>
      <c r="C5" s="323" t="s">
        <v>12</v>
      </c>
      <c r="D5" s="323" t="s">
        <v>581</v>
      </c>
      <c r="E5" s="323"/>
      <c r="F5" s="323" t="s">
        <v>709</v>
      </c>
      <c r="G5" s="323"/>
      <c r="H5" s="63" t="s">
        <v>1</v>
      </c>
    </row>
    <row r="6" spans="2:10" ht="31.5" x14ac:dyDescent="0.25">
      <c r="B6" s="351"/>
      <c r="C6" s="323"/>
      <c r="D6" s="63" t="s">
        <v>13</v>
      </c>
      <c r="E6" s="63" t="s">
        <v>26</v>
      </c>
      <c r="F6" s="63" t="s">
        <v>13</v>
      </c>
      <c r="G6" s="63" t="s">
        <v>26</v>
      </c>
      <c r="H6" s="63" t="s">
        <v>410</v>
      </c>
    </row>
    <row r="7" spans="2:10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10" ht="15.75" x14ac:dyDescent="0.25">
      <c r="B8" s="65" t="s">
        <v>311</v>
      </c>
      <c r="C8" s="66" t="s">
        <v>335</v>
      </c>
      <c r="D8" s="67">
        <v>718</v>
      </c>
      <c r="E8" s="73">
        <f>D8/D12*100</f>
        <v>50.849858356940516</v>
      </c>
      <c r="F8" s="67">
        <v>726</v>
      </c>
      <c r="G8" s="73">
        <f>F8/F12*100</f>
        <v>51.307420494699649</v>
      </c>
      <c r="H8" s="212">
        <f>F8/D8*100</f>
        <v>101.11420612813372</v>
      </c>
    </row>
    <row r="9" spans="2:10" ht="15.75" x14ac:dyDescent="0.25">
      <c r="B9" s="65" t="s">
        <v>312</v>
      </c>
      <c r="C9" s="66" t="s">
        <v>336</v>
      </c>
      <c r="D9" s="67">
        <v>118</v>
      </c>
      <c r="E9" s="73">
        <f>D9/D12*100</f>
        <v>8.3569405099150149</v>
      </c>
      <c r="F9" s="67">
        <v>117</v>
      </c>
      <c r="G9" s="73">
        <f>F9/F12*100</f>
        <v>8.2685512367491167</v>
      </c>
      <c r="H9" s="212">
        <f>F9/D9*100</f>
        <v>99.152542372881356</v>
      </c>
    </row>
    <row r="10" spans="2:10" ht="15.75" x14ac:dyDescent="0.25">
      <c r="B10" s="65" t="s">
        <v>313</v>
      </c>
      <c r="C10" s="66" t="s">
        <v>16</v>
      </c>
      <c r="D10" s="67">
        <v>566</v>
      </c>
      <c r="E10" s="73">
        <f>D10/D12*100</f>
        <v>40.084985835694056</v>
      </c>
      <c r="F10" s="67">
        <v>561</v>
      </c>
      <c r="G10" s="73">
        <f>F10/F12*100</f>
        <v>39.646643109540634</v>
      </c>
      <c r="H10" s="212">
        <f>F10/D10*100</f>
        <v>99.116607773851598</v>
      </c>
    </row>
    <row r="11" spans="2:10" ht="15.75" x14ac:dyDescent="0.25">
      <c r="B11" s="65" t="s">
        <v>314</v>
      </c>
      <c r="C11" s="66" t="s">
        <v>17</v>
      </c>
      <c r="D11" s="67">
        <v>10</v>
      </c>
      <c r="E11" s="73">
        <f>D11/D12*100</f>
        <v>0.708215297450425</v>
      </c>
      <c r="F11" s="67">
        <v>11</v>
      </c>
      <c r="G11" s="73">
        <f>F11/F12*100</f>
        <v>0.77738515901060079</v>
      </c>
      <c r="H11" s="212">
        <f>F11/D11*100</f>
        <v>110.00000000000001</v>
      </c>
    </row>
    <row r="12" spans="2:10" ht="15.75" x14ac:dyDescent="0.25">
      <c r="B12" s="323" t="s">
        <v>18</v>
      </c>
      <c r="C12" s="323"/>
      <c r="D12" s="69">
        <f>SUM(D8:D11)</f>
        <v>1412</v>
      </c>
      <c r="E12" s="213">
        <v>100</v>
      </c>
      <c r="F12" s="69">
        <f>SUM(F8:F11)</f>
        <v>1415</v>
      </c>
      <c r="G12" s="213">
        <f>SUM(G8:G11)</f>
        <v>100</v>
      </c>
      <c r="H12" s="213">
        <f>F12/D12*100</f>
        <v>100.21246458923511</v>
      </c>
      <c r="J12" s="15"/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F12 D12" formulaRange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F8E87-893B-4403-A8C4-32EFDC9B0C92}">
  <dimension ref="B3:P24"/>
  <sheetViews>
    <sheetView topLeftCell="A11" workbookViewId="0">
      <selection activeCell="H26" sqref="H26"/>
    </sheetView>
  </sheetViews>
  <sheetFormatPr defaultRowHeight="15" x14ac:dyDescent="0.25"/>
  <cols>
    <col min="2" max="2" width="6" customWidth="1"/>
    <col min="3" max="3" width="45.5703125" customWidth="1"/>
    <col min="4" max="4" width="16.85546875" customWidth="1"/>
    <col min="5" max="5" width="16.5703125" customWidth="1"/>
    <col min="6" max="6" width="15.42578125" customWidth="1"/>
    <col min="7" max="7" width="10.85546875" customWidth="1"/>
    <col min="8" max="8" width="15.42578125" customWidth="1"/>
    <col min="9" max="9" width="16.7109375" customWidth="1"/>
    <col min="10" max="10" width="15" customWidth="1"/>
    <col min="11" max="11" width="10.85546875" style="23" customWidth="1"/>
    <col min="12" max="12" width="11.5703125" customWidth="1"/>
  </cols>
  <sheetData>
    <row r="3" spans="2:16" ht="16.5" thickBot="1" x14ac:dyDescent="0.3">
      <c r="B3" s="141"/>
      <c r="C3" s="141"/>
      <c r="D3" s="141"/>
      <c r="E3" s="141"/>
      <c r="F3" s="141"/>
      <c r="G3" s="141"/>
      <c r="H3" s="141"/>
      <c r="I3" s="141"/>
      <c r="J3" s="141"/>
      <c r="K3" s="221"/>
      <c r="L3" s="164" t="s">
        <v>337</v>
      </c>
    </row>
    <row r="4" spans="2:16" ht="24.95" customHeight="1" thickTop="1" x14ac:dyDescent="0.25">
      <c r="B4" s="355" t="s">
        <v>669</v>
      </c>
      <c r="C4" s="355"/>
      <c r="D4" s="355"/>
      <c r="E4" s="355"/>
      <c r="F4" s="355"/>
      <c r="G4" s="355"/>
      <c r="H4" s="355"/>
      <c r="I4" s="355"/>
      <c r="J4" s="355"/>
      <c r="K4" s="355"/>
      <c r="L4" s="355"/>
    </row>
    <row r="5" spans="2:16" ht="15.75" x14ac:dyDescent="0.25">
      <c r="B5" s="323" t="s">
        <v>127</v>
      </c>
      <c r="C5" s="323" t="s">
        <v>82</v>
      </c>
      <c r="D5" s="327" t="s">
        <v>584</v>
      </c>
      <c r="E5" s="327"/>
      <c r="F5" s="327"/>
      <c r="G5" s="327"/>
      <c r="H5" s="327" t="s">
        <v>716</v>
      </c>
      <c r="I5" s="327"/>
      <c r="J5" s="327"/>
      <c r="K5" s="327"/>
      <c r="L5" s="63" t="s">
        <v>1</v>
      </c>
    </row>
    <row r="6" spans="2:16" ht="15.75" x14ac:dyDescent="0.25">
      <c r="B6" s="323"/>
      <c r="C6" s="323"/>
      <c r="D6" s="63" t="s">
        <v>193</v>
      </c>
      <c r="E6" s="63" t="s">
        <v>194</v>
      </c>
      <c r="F6" s="63" t="s">
        <v>18</v>
      </c>
      <c r="G6" s="63" t="s">
        <v>57</v>
      </c>
      <c r="H6" s="63" t="s">
        <v>193</v>
      </c>
      <c r="I6" s="63" t="s">
        <v>194</v>
      </c>
      <c r="J6" s="63" t="s">
        <v>18</v>
      </c>
      <c r="K6" s="214" t="s">
        <v>57</v>
      </c>
      <c r="L6" s="63" t="s">
        <v>464</v>
      </c>
    </row>
    <row r="7" spans="2:16" ht="15" customHeight="1" x14ac:dyDescent="0.25">
      <c r="B7" s="61">
        <v>1</v>
      </c>
      <c r="C7" s="61">
        <v>2</v>
      </c>
      <c r="D7" s="61">
        <v>3</v>
      </c>
      <c r="E7" s="61">
        <v>4</v>
      </c>
      <c r="F7" s="61" t="s">
        <v>368</v>
      </c>
      <c r="G7" s="61">
        <v>6</v>
      </c>
      <c r="H7" s="61">
        <v>7</v>
      </c>
      <c r="I7" s="61">
        <v>8</v>
      </c>
      <c r="J7" s="61" t="s">
        <v>369</v>
      </c>
      <c r="K7" s="118">
        <v>10</v>
      </c>
      <c r="L7" s="61">
        <v>11</v>
      </c>
    </row>
    <row r="8" spans="2:16" ht="15.75" x14ac:dyDescent="0.25">
      <c r="B8" s="161"/>
      <c r="C8" s="161" t="s">
        <v>196</v>
      </c>
      <c r="D8" s="353"/>
      <c r="E8" s="353"/>
      <c r="F8" s="353"/>
      <c r="G8" s="353"/>
      <c r="H8" s="353"/>
      <c r="I8" s="353"/>
      <c r="J8" s="353"/>
      <c r="K8" s="353"/>
      <c r="L8" s="353"/>
    </row>
    <row r="9" spans="2:16" ht="15.75" x14ac:dyDescent="0.25">
      <c r="B9" s="65" t="s">
        <v>311</v>
      </c>
      <c r="C9" s="66" t="s">
        <v>28</v>
      </c>
      <c r="D9" s="68">
        <v>43803</v>
      </c>
      <c r="E9" s="68">
        <v>10602</v>
      </c>
      <c r="F9" s="68">
        <f t="shared" ref="F9:F17" si="0">D9+E9</f>
        <v>54405</v>
      </c>
      <c r="G9" s="71">
        <f>F9/F18*100</f>
        <v>7.4638844301765648</v>
      </c>
      <c r="H9" s="68">
        <v>29594</v>
      </c>
      <c r="I9" s="68">
        <v>12160</v>
      </c>
      <c r="J9" s="68">
        <f t="shared" ref="J9:J17" si="1">H9+I9</f>
        <v>41754</v>
      </c>
      <c r="K9" s="215">
        <f>J9/J18*100</f>
        <v>5.1920049540038651</v>
      </c>
      <c r="L9" s="212">
        <f>J9/F9*100</f>
        <v>76.746622553074161</v>
      </c>
      <c r="N9" s="45"/>
      <c r="O9" s="45"/>
      <c r="P9" s="54"/>
    </row>
    <row r="10" spans="2:16" ht="15.75" x14ac:dyDescent="0.25">
      <c r="B10" s="217" t="s">
        <v>312</v>
      </c>
      <c r="C10" s="66" t="s">
        <v>402</v>
      </c>
      <c r="D10" s="68">
        <v>182</v>
      </c>
      <c r="E10" s="68">
        <v>0</v>
      </c>
      <c r="F10" s="68">
        <f t="shared" si="0"/>
        <v>182</v>
      </c>
      <c r="G10" s="71">
        <f>F10/F18*100</f>
        <v>2.4968789013732832E-2</v>
      </c>
      <c r="H10" s="68">
        <v>0</v>
      </c>
      <c r="I10" s="68">
        <v>0</v>
      </c>
      <c r="J10" s="68">
        <f t="shared" si="1"/>
        <v>0</v>
      </c>
      <c r="K10" s="215">
        <f>J10/J18*100</f>
        <v>0</v>
      </c>
      <c r="L10" s="212">
        <f t="shared" ref="L10:L18" si="2">J10/F10*100</f>
        <v>0</v>
      </c>
      <c r="N10" s="46"/>
      <c r="O10" s="46"/>
      <c r="P10" s="54"/>
    </row>
    <row r="11" spans="2:16" ht="15.75" x14ac:dyDescent="0.25">
      <c r="B11" s="65" t="s">
        <v>313</v>
      </c>
      <c r="C11" s="66" t="s">
        <v>720</v>
      </c>
      <c r="D11" s="68">
        <v>440182</v>
      </c>
      <c r="E11" s="68">
        <v>165440</v>
      </c>
      <c r="F11" s="68">
        <f t="shared" si="0"/>
        <v>605622</v>
      </c>
      <c r="G11" s="71">
        <f>F11/F18*100</f>
        <v>83.085977692719268</v>
      </c>
      <c r="H11" s="68">
        <v>463786</v>
      </c>
      <c r="I11" s="68">
        <v>194146</v>
      </c>
      <c r="J11" s="68">
        <f t="shared" si="1"/>
        <v>657932</v>
      </c>
      <c r="K11" s="215">
        <f>J11/J18*100</f>
        <v>81.812190530192822</v>
      </c>
      <c r="L11" s="212">
        <f t="shared" si="2"/>
        <v>108.63740088702194</v>
      </c>
      <c r="N11" s="45"/>
      <c r="O11" s="45"/>
      <c r="P11" s="54"/>
    </row>
    <row r="12" spans="2:16" ht="15.75" x14ac:dyDescent="0.25">
      <c r="B12" s="65" t="s">
        <v>314</v>
      </c>
      <c r="C12" s="66" t="s">
        <v>215</v>
      </c>
      <c r="D12" s="68">
        <v>2954</v>
      </c>
      <c r="E12" s="68">
        <v>4213</v>
      </c>
      <c r="F12" s="68">
        <f t="shared" si="0"/>
        <v>7167</v>
      </c>
      <c r="G12" s="71">
        <f>F12/F18*100</f>
        <v>0.98324896077705071</v>
      </c>
      <c r="H12" s="68">
        <v>3179</v>
      </c>
      <c r="I12" s="68">
        <v>3092</v>
      </c>
      <c r="J12" s="68">
        <f t="shared" si="1"/>
        <v>6271</v>
      </c>
      <c r="K12" s="215">
        <f>J12/J18*100</f>
        <v>0.77978308824443732</v>
      </c>
      <c r="L12" s="212">
        <f t="shared" si="2"/>
        <v>87.498255895074649</v>
      </c>
      <c r="N12" s="45"/>
      <c r="O12" s="45"/>
      <c r="P12" s="54"/>
    </row>
    <row r="13" spans="2:16" ht="15.75" x14ac:dyDescent="0.25">
      <c r="B13" s="65" t="s">
        <v>315</v>
      </c>
      <c r="C13" s="66" t="s">
        <v>561</v>
      </c>
      <c r="D13" s="68">
        <f>D11-D12</f>
        <v>437228</v>
      </c>
      <c r="E13" s="68">
        <f>E11-E12</f>
        <v>161227</v>
      </c>
      <c r="F13" s="68">
        <f>D13+E13</f>
        <v>598455</v>
      </c>
      <c r="G13" s="71">
        <f>F13/F18*100</f>
        <v>82.102728731942221</v>
      </c>
      <c r="H13" s="68">
        <f>H11-H12</f>
        <v>460607</v>
      </c>
      <c r="I13" s="68">
        <f>I11-I12</f>
        <v>191054</v>
      </c>
      <c r="J13" s="68">
        <f>H13+I13</f>
        <v>651661</v>
      </c>
      <c r="K13" s="215">
        <f>J13/J18*100</f>
        <v>81.032407441948379</v>
      </c>
      <c r="L13" s="212">
        <f t="shared" si="2"/>
        <v>108.89055985830178</v>
      </c>
      <c r="N13" s="45"/>
      <c r="O13" s="45"/>
      <c r="P13" s="54"/>
    </row>
    <row r="14" spans="2:16" ht="15.75" x14ac:dyDescent="0.25">
      <c r="B14" s="65" t="s">
        <v>316</v>
      </c>
      <c r="C14" s="66" t="s">
        <v>721</v>
      </c>
      <c r="D14" s="68">
        <v>24706</v>
      </c>
      <c r="E14" s="68">
        <v>5026</v>
      </c>
      <c r="F14" s="68">
        <f t="shared" si="0"/>
        <v>29732</v>
      </c>
      <c r="G14" s="71">
        <f>F14/F18*100</f>
        <v>4.0789672250346412</v>
      </c>
      <c r="H14" s="68">
        <v>21942</v>
      </c>
      <c r="I14" s="68">
        <v>6776</v>
      </c>
      <c r="J14" s="68">
        <f t="shared" si="1"/>
        <v>28718</v>
      </c>
      <c r="K14" s="215">
        <f>J14/J18*100</f>
        <v>3.5710111191522489</v>
      </c>
      <c r="L14" s="212">
        <f t="shared" si="2"/>
        <v>96.589533162922109</v>
      </c>
      <c r="N14" s="45"/>
      <c r="O14" s="45"/>
      <c r="P14" s="54"/>
    </row>
    <row r="15" spans="2:16" ht="15.75" x14ac:dyDescent="0.25">
      <c r="B15" s="65" t="s">
        <v>317</v>
      </c>
      <c r="C15" s="66" t="s">
        <v>404</v>
      </c>
      <c r="D15" s="68">
        <v>34388</v>
      </c>
      <c r="E15" s="68">
        <v>0</v>
      </c>
      <c r="F15" s="68">
        <f t="shared" si="0"/>
        <v>34388</v>
      </c>
      <c r="G15" s="71">
        <f>F15/F18*100</f>
        <v>4.7177292121112346</v>
      </c>
      <c r="H15" s="68">
        <v>65379</v>
      </c>
      <c r="I15" s="68">
        <v>0</v>
      </c>
      <c r="J15" s="68">
        <f t="shared" si="1"/>
        <v>65379</v>
      </c>
      <c r="K15" s="215">
        <f>J15/J18*100</f>
        <v>8.1297143240843663</v>
      </c>
      <c r="L15" s="212">
        <f t="shared" si="2"/>
        <v>190.12155403047575</v>
      </c>
      <c r="N15" s="45"/>
      <c r="O15" s="46"/>
      <c r="P15" s="54"/>
    </row>
    <row r="16" spans="2:16" ht="15.75" x14ac:dyDescent="0.25">
      <c r="B16" s="65" t="s">
        <v>318</v>
      </c>
      <c r="C16" s="66" t="s">
        <v>35</v>
      </c>
      <c r="D16" s="68">
        <v>10250</v>
      </c>
      <c r="E16" s="68">
        <v>1498</v>
      </c>
      <c r="F16" s="68">
        <f t="shared" si="0"/>
        <v>11748</v>
      </c>
      <c r="G16" s="71">
        <f>F16/F18*100</f>
        <v>1.611721611721612</v>
      </c>
      <c r="H16" s="68">
        <v>11078</v>
      </c>
      <c r="I16" s="68">
        <v>5608</v>
      </c>
      <c r="J16" s="68">
        <f t="shared" si="1"/>
        <v>16686</v>
      </c>
      <c r="K16" s="215">
        <f>J16/J18*100</f>
        <v>2.0748621608111435</v>
      </c>
      <c r="L16" s="212">
        <f t="shared" si="2"/>
        <v>142.03268641470891</v>
      </c>
      <c r="N16" s="45"/>
      <c r="O16" s="45"/>
      <c r="P16" s="54"/>
    </row>
    <row r="17" spans="2:16" ht="15.75" x14ac:dyDescent="0.25">
      <c r="B17" s="65" t="s">
        <v>319</v>
      </c>
      <c r="C17" s="216" t="s">
        <v>405</v>
      </c>
      <c r="D17" s="68">
        <v>0</v>
      </c>
      <c r="E17" s="68">
        <v>0</v>
      </c>
      <c r="F17" s="68">
        <f t="shared" si="0"/>
        <v>0</v>
      </c>
      <c r="G17" s="71">
        <f>F17/F18*100</f>
        <v>0</v>
      </c>
      <c r="H17" s="68">
        <v>0</v>
      </c>
      <c r="I17" s="68">
        <v>0</v>
      </c>
      <c r="J17" s="68">
        <f t="shared" si="1"/>
        <v>0</v>
      </c>
      <c r="K17" s="215">
        <f>J17/J18*100</f>
        <v>0</v>
      </c>
      <c r="L17" s="212" t="s">
        <v>106</v>
      </c>
      <c r="N17" s="46"/>
      <c r="O17" s="46"/>
      <c r="P17" s="54"/>
    </row>
    <row r="18" spans="2:16" ht="15.75" x14ac:dyDescent="0.25">
      <c r="B18" s="323" t="s">
        <v>197</v>
      </c>
      <c r="C18" s="323"/>
      <c r="D18" s="69">
        <f>D9+D10+D13+D14+D15+D16-D17</f>
        <v>550557</v>
      </c>
      <c r="E18" s="69">
        <f>E9+E10+E13+E14+E15+E16-E17</f>
        <v>178353</v>
      </c>
      <c r="F18" s="69">
        <f>F9+F10+F13+F14+F15+F16-F17</f>
        <v>728910</v>
      </c>
      <c r="G18" s="72">
        <f>G9+G10+G13+G14+G15+G16+G17</f>
        <v>100.00000000000001</v>
      </c>
      <c r="H18" s="69">
        <f>H9+H10+H13+H14+H15+H16-H17</f>
        <v>588600</v>
      </c>
      <c r="I18" s="69">
        <f>I9+I10+I13+I14+I15+I16-I17</f>
        <v>215598</v>
      </c>
      <c r="J18" s="69">
        <f>J9+J10+J13+J14+J15+J16-J17</f>
        <v>804198</v>
      </c>
      <c r="K18" s="213">
        <f t="shared" ref="K18" si="3">K9+K10+K13+K14+K15+K16+K17</f>
        <v>100</v>
      </c>
      <c r="L18" s="213">
        <f t="shared" si="2"/>
        <v>110.32884718277978</v>
      </c>
      <c r="N18" s="55"/>
      <c r="O18" s="55"/>
      <c r="P18" s="54"/>
    </row>
    <row r="19" spans="2:16" ht="15.75" x14ac:dyDescent="0.25">
      <c r="B19" s="353" t="s">
        <v>198</v>
      </c>
      <c r="C19" s="353"/>
      <c r="D19" s="354"/>
      <c r="E19" s="354"/>
      <c r="F19" s="354"/>
      <c r="G19" s="354"/>
      <c r="H19" s="354"/>
      <c r="I19" s="354"/>
      <c r="J19" s="354"/>
      <c r="K19" s="354"/>
      <c r="L19" s="354"/>
      <c r="N19" s="352"/>
      <c r="O19" s="352"/>
      <c r="P19" s="352"/>
    </row>
    <row r="20" spans="2:16" ht="15.75" x14ac:dyDescent="0.25">
      <c r="B20" s="65" t="s">
        <v>320</v>
      </c>
      <c r="C20" s="66" t="s">
        <v>406</v>
      </c>
      <c r="D20" s="68">
        <v>228663</v>
      </c>
      <c r="E20" s="68">
        <v>109602</v>
      </c>
      <c r="F20" s="68">
        <f>D20+E20</f>
        <v>338265</v>
      </c>
      <c r="G20" s="71">
        <f>F20/F23*100</f>
        <v>46.406963822694159</v>
      </c>
      <c r="H20" s="68">
        <v>240017</v>
      </c>
      <c r="I20" s="68">
        <v>122717</v>
      </c>
      <c r="J20" s="68">
        <f>H20+I20</f>
        <v>362734</v>
      </c>
      <c r="K20" s="215">
        <f>J20/J23*100</f>
        <v>45.105061191398136</v>
      </c>
      <c r="L20" s="212">
        <f>J20/F20*100</f>
        <v>107.23367773786825</v>
      </c>
      <c r="N20" s="45"/>
      <c r="O20" s="45"/>
      <c r="P20" s="54"/>
    </row>
    <row r="21" spans="2:16" ht="15.75" x14ac:dyDescent="0.25">
      <c r="B21" s="65" t="s">
        <v>321</v>
      </c>
      <c r="C21" s="66" t="s">
        <v>40</v>
      </c>
      <c r="D21" s="68">
        <v>26719</v>
      </c>
      <c r="E21" s="68">
        <v>10805</v>
      </c>
      <c r="F21" s="68">
        <f>D21+E21</f>
        <v>37524</v>
      </c>
      <c r="G21" s="71">
        <f>F21/F23*100</f>
        <v>5.1479606535786306</v>
      </c>
      <c r="H21" s="68">
        <v>31014</v>
      </c>
      <c r="I21" s="68">
        <v>31266</v>
      </c>
      <c r="J21" s="68">
        <f>H21+I21</f>
        <v>62280</v>
      </c>
      <c r="K21" s="215">
        <f>J21/J23*100</f>
        <v>7.7443614632217441</v>
      </c>
      <c r="L21" s="212">
        <f>J21/F21*100</f>
        <v>165.97377678285895</v>
      </c>
      <c r="N21" s="45"/>
      <c r="O21" s="45"/>
      <c r="P21" s="54"/>
    </row>
    <row r="22" spans="2:16" ht="15.75" x14ac:dyDescent="0.25">
      <c r="B22" s="65" t="s">
        <v>322</v>
      </c>
      <c r="C22" s="66" t="s">
        <v>42</v>
      </c>
      <c r="D22" s="68">
        <v>295175</v>
      </c>
      <c r="E22" s="68">
        <v>57946</v>
      </c>
      <c r="F22" s="68">
        <f>D22+E22</f>
        <v>353121</v>
      </c>
      <c r="G22" s="71">
        <f>F22/F23*100</f>
        <v>48.445075523727212</v>
      </c>
      <c r="H22" s="68">
        <v>317569</v>
      </c>
      <c r="I22" s="68">
        <v>61615</v>
      </c>
      <c r="J22" s="68">
        <f>H22+I22</f>
        <v>379184</v>
      </c>
      <c r="K22" s="215">
        <f>J22/J23*100</f>
        <v>47.150577345380121</v>
      </c>
      <c r="L22" s="212">
        <f>J22/F22*100</f>
        <v>107.38075617139732</v>
      </c>
      <c r="N22" s="45"/>
      <c r="O22" s="45"/>
      <c r="P22" s="54"/>
    </row>
    <row r="23" spans="2:16" ht="15.75" x14ac:dyDescent="0.25">
      <c r="B23" s="323" t="s">
        <v>199</v>
      </c>
      <c r="C23" s="323"/>
      <c r="D23" s="69">
        <f t="shared" ref="D23:I23" si="4">SUM(D20:D22)</f>
        <v>550557</v>
      </c>
      <c r="E23" s="69">
        <f t="shared" si="4"/>
        <v>178353</v>
      </c>
      <c r="F23" s="69">
        <f t="shared" si="4"/>
        <v>728910</v>
      </c>
      <c r="G23" s="72">
        <f t="shared" si="4"/>
        <v>100</v>
      </c>
      <c r="H23" s="69">
        <f t="shared" si="4"/>
        <v>588600</v>
      </c>
      <c r="I23" s="69">
        <f t="shared" si="4"/>
        <v>215598</v>
      </c>
      <c r="J23" s="69">
        <f>H23+I23</f>
        <v>804198</v>
      </c>
      <c r="K23" s="218">
        <f>SUM(K20:K22)</f>
        <v>100</v>
      </c>
      <c r="L23" s="213">
        <f>J23/F23*100</f>
        <v>110.32884718277978</v>
      </c>
      <c r="N23" s="55"/>
      <c r="O23" s="55"/>
      <c r="P23" s="54"/>
    </row>
    <row r="24" spans="2:16" ht="15.75" x14ac:dyDescent="0.25">
      <c r="B24" s="65" t="s">
        <v>323</v>
      </c>
      <c r="C24" s="66" t="s">
        <v>407</v>
      </c>
      <c r="D24" s="68">
        <v>181648</v>
      </c>
      <c r="E24" s="68">
        <v>36139</v>
      </c>
      <c r="F24" s="68">
        <f>D24+E24</f>
        <v>217787</v>
      </c>
      <c r="G24" s="219"/>
      <c r="H24" s="68">
        <v>189313</v>
      </c>
      <c r="I24" s="68">
        <v>48918</v>
      </c>
      <c r="J24" s="68">
        <f>H24+I24</f>
        <v>238231</v>
      </c>
      <c r="K24" s="220"/>
      <c r="L24" s="212">
        <f>J24/F24*100</f>
        <v>109.38715350319347</v>
      </c>
      <c r="N24" s="45"/>
      <c r="O24" s="45"/>
      <c r="P24" s="54"/>
    </row>
  </sheetData>
  <mergeCells count="11">
    <mergeCell ref="B4:L4"/>
    <mergeCell ref="B5:B6"/>
    <mergeCell ref="C5:C6"/>
    <mergeCell ref="D5:G5"/>
    <mergeCell ref="H5:K5"/>
    <mergeCell ref="N19:P19"/>
    <mergeCell ref="D8:L8"/>
    <mergeCell ref="B19:C19"/>
    <mergeCell ref="D19:L19"/>
    <mergeCell ref="B23:C23"/>
    <mergeCell ref="B18:C18"/>
  </mergeCells>
  <pageMargins left="0.7" right="0.7" top="0.75" bottom="0.75" header="0.3" footer="0.3"/>
  <pageSetup paperSize="9" orientation="portrait" r:id="rId1"/>
  <ignoredErrors>
    <ignoredError sqref="F23 J23 G18" formula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B777-F164-414F-B3CC-491F981E0395}">
  <dimension ref="B2:L26"/>
  <sheetViews>
    <sheetView workbookViewId="0">
      <selection activeCell="N19" sqref="N19"/>
    </sheetView>
  </sheetViews>
  <sheetFormatPr defaultRowHeight="15" x14ac:dyDescent="0.25"/>
  <cols>
    <col min="1" max="1" width="9.140625" style="28"/>
    <col min="2" max="2" width="8" style="28" customWidth="1"/>
    <col min="3" max="3" width="32.85546875" style="28" customWidth="1"/>
    <col min="4" max="4" width="13.140625" style="28" customWidth="1"/>
    <col min="5" max="5" width="13.42578125" style="28" customWidth="1"/>
    <col min="6" max="6" width="13.140625" style="28" customWidth="1"/>
    <col min="7" max="7" width="10.42578125" style="28" customWidth="1"/>
    <col min="8" max="8" width="12.42578125" style="28" customWidth="1"/>
    <col min="9" max="9" width="12.28515625" style="28" customWidth="1"/>
    <col min="10" max="10" width="12.42578125" style="28" customWidth="1"/>
    <col min="11" max="11" width="10.42578125" style="28" customWidth="1"/>
    <col min="12" max="12" width="11.28515625" style="28" customWidth="1"/>
    <col min="13" max="16384" width="9.140625" style="28"/>
  </cols>
  <sheetData>
    <row r="2" spans="2:12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20.100000000000001" customHeight="1" thickBot="1" x14ac:dyDescent="0.3"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6" t="s">
        <v>339</v>
      </c>
    </row>
    <row r="4" spans="2:12" ht="24.95" customHeight="1" thickTop="1" x14ac:dyDescent="0.25">
      <c r="B4" s="343" t="s">
        <v>670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</row>
    <row r="5" spans="2:12" ht="14.45" customHeight="1" x14ac:dyDescent="0.25">
      <c r="B5" s="323" t="s">
        <v>127</v>
      </c>
      <c r="C5" s="327" t="s">
        <v>206</v>
      </c>
      <c r="D5" s="323" t="s">
        <v>584</v>
      </c>
      <c r="E5" s="323"/>
      <c r="F5" s="323"/>
      <c r="G5" s="323"/>
      <c r="H5" s="323" t="s">
        <v>716</v>
      </c>
      <c r="I5" s="323"/>
      <c r="J5" s="323"/>
      <c r="K5" s="323"/>
      <c r="L5" s="194" t="s">
        <v>1</v>
      </c>
    </row>
    <row r="6" spans="2:12" ht="15" customHeight="1" x14ac:dyDescent="0.25">
      <c r="B6" s="323"/>
      <c r="C6" s="327"/>
      <c r="D6" s="323" t="s">
        <v>193</v>
      </c>
      <c r="E6" s="323" t="s">
        <v>370</v>
      </c>
      <c r="F6" s="323" t="s">
        <v>18</v>
      </c>
      <c r="G6" s="323" t="s">
        <v>57</v>
      </c>
      <c r="H6" s="323" t="s">
        <v>207</v>
      </c>
      <c r="I6" s="323" t="s">
        <v>194</v>
      </c>
      <c r="J6" s="323" t="s">
        <v>18</v>
      </c>
      <c r="K6" s="323" t="s">
        <v>57</v>
      </c>
      <c r="L6" s="327" t="s">
        <v>464</v>
      </c>
    </row>
    <row r="7" spans="2:12" ht="15.75" customHeight="1" x14ac:dyDescent="0.25">
      <c r="B7" s="323"/>
      <c r="C7" s="327"/>
      <c r="D7" s="323"/>
      <c r="E7" s="323"/>
      <c r="F7" s="323"/>
      <c r="G7" s="323"/>
      <c r="H7" s="323"/>
      <c r="I7" s="323"/>
      <c r="J7" s="323"/>
      <c r="K7" s="323"/>
      <c r="L7" s="327"/>
    </row>
    <row r="8" spans="2:12" s="29" customFormat="1" x14ac:dyDescent="0.25">
      <c r="B8" s="61">
        <v>1</v>
      </c>
      <c r="C8" s="118">
        <v>2</v>
      </c>
      <c r="D8" s="118">
        <v>3</v>
      </c>
      <c r="E8" s="118">
        <v>4</v>
      </c>
      <c r="F8" s="118" t="s">
        <v>384</v>
      </c>
      <c r="G8" s="118">
        <v>6</v>
      </c>
      <c r="H8" s="118">
        <v>7</v>
      </c>
      <c r="I8" s="118">
        <v>8</v>
      </c>
      <c r="J8" s="118" t="s">
        <v>369</v>
      </c>
      <c r="K8" s="118">
        <v>10</v>
      </c>
      <c r="L8" s="118">
        <v>11</v>
      </c>
    </row>
    <row r="9" spans="2:12" ht="15.75" x14ac:dyDescent="0.25">
      <c r="B9" s="65" t="s">
        <v>311</v>
      </c>
      <c r="C9" s="229" t="s">
        <v>208</v>
      </c>
      <c r="D9" s="230">
        <v>48098</v>
      </c>
      <c r="E9" s="230">
        <v>0</v>
      </c>
      <c r="F9" s="230">
        <f t="shared" ref="F9:F15" si="0">D9+E9</f>
        <v>48098</v>
      </c>
      <c r="G9" s="231">
        <f>F9/F16*100</f>
        <v>13.62082685538385</v>
      </c>
      <c r="H9" s="223">
        <v>48098</v>
      </c>
      <c r="I9" s="225">
        <v>0</v>
      </c>
      <c r="J9" s="223">
        <f t="shared" ref="J9:J15" si="1">H9+I9</f>
        <v>48098</v>
      </c>
      <c r="K9" s="231">
        <f>J9/J16*100</f>
        <v>12.684606945440734</v>
      </c>
      <c r="L9" s="232">
        <f>J9/F9*100</f>
        <v>100</v>
      </c>
    </row>
    <row r="10" spans="2:12" ht="18.75" customHeight="1" x14ac:dyDescent="0.25">
      <c r="B10" s="65" t="s">
        <v>312</v>
      </c>
      <c r="C10" s="229" t="s">
        <v>85</v>
      </c>
      <c r="D10" s="230">
        <v>3696</v>
      </c>
      <c r="E10" s="230">
        <v>34177</v>
      </c>
      <c r="F10" s="230">
        <f t="shared" si="0"/>
        <v>37873</v>
      </c>
      <c r="G10" s="231">
        <f>F10/F16*100</f>
        <v>10.725218834337239</v>
      </c>
      <c r="H10" s="223">
        <v>3696</v>
      </c>
      <c r="I10" s="223">
        <v>44177</v>
      </c>
      <c r="J10" s="223">
        <f t="shared" si="1"/>
        <v>47873</v>
      </c>
      <c r="K10" s="231">
        <f>J10/J16*100</f>
        <v>12.625268998691928</v>
      </c>
      <c r="L10" s="232">
        <f>J10/F10*100</f>
        <v>126.40403453647717</v>
      </c>
    </row>
    <row r="11" spans="2:12" ht="20.25" customHeight="1" x14ac:dyDescent="0.25">
      <c r="B11" s="65" t="s">
        <v>313</v>
      </c>
      <c r="C11" s="96" t="s">
        <v>371</v>
      </c>
      <c r="D11" s="230">
        <v>242416</v>
      </c>
      <c r="E11" s="223">
        <v>0</v>
      </c>
      <c r="F11" s="223">
        <f t="shared" si="0"/>
        <v>242416</v>
      </c>
      <c r="G11" s="231">
        <f>F11/F16*100</f>
        <v>68.649556384355506</v>
      </c>
      <c r="H11" s="223">
        <v>264901</v>
      </c>
      <c r="I11" s="225">
        <v>0</v>
      </c>
      <c r="J11" s="223">
        <f t="shared" si="1"/>
        <v>264901</v>
      </c>
      <c r="K11" s="231">
        <f>J11/J16*100</f>
        <v>69.860806363137684</v>
      </c>
      <c r="L11" s="232">
        <f>J11/F11*100</f>
        <v>109.27537786284734</v>
      </c>
    </row>
    <row r="12" spans="2:12" ht="15.75" x14ac:dyDescent="0.25">
      <c r="B12" s="65" t="s">
        <v>314</v>
      </c>
      <c r="C12" s="229" t="s">
        <v>209</v>
      </c>
      <c r="D12" s="230">
        <v>0</v>
      </c>
      <c r="E12" s="230">
        <v>0</v>
      </c>
      <c r="F12" s="230">
        <f t="shared" si="0"/>
        <v>0</v>
      </c>
      <c r="G12" s="231">
        <f>F12/F16*100</f>
        <v>0</v>
      </c>
      <c r="H12" s="225">
        <v>0</v>
      </c>
      <c r="I12" s="225">
        <v>0</v>
      </c>
      <c r="J12" s="223">
        <f t="shared" si="1"/>
        <v>0</v>
      </c>
      <c r="K12" s="231">
        <f>J12/J16*100</f>
        <v>0</v>
      </c>
      <c r="L12" s="232" t="s">
        <v>106</v>
      </c>
    </row>
    <row r="13" spans="2:12" ht="15.75" x14ac:dyDescent="0.25">
      <c r="B13" s="65" t="s">
        <v>315</v>
      </c>
      <c r="C13" s="229" t="s">
        <v>210</v>
      </c>
      <c r="D13" s="230">
        <v>0</v>
      </c>
      <c r="E13" s="230">
        <v>10191</v>
      </c>
      <c r="F13" s="230">
        <f t="shared" si="0"/>
        <v>10191</v>
      </c>
      <c r="G13" s="231">
        <f>F13/F16*100</f>
        <v>2.8859795933971641</v>
      </c>
      <c r="H13" s="225">
        <v>0</v>
      </c>
      <c r="I13" s="223">
        <v>2543</v>
      </c>
      <c r="J13" s="223">
        <f t="shared" si="1"/>
        <v>2543</v>
      </c>
      <c r="K13" s="231">
        <f>J13/J16*100</f>
        <v>0.67065066036541621</v>
      </c>
      <c r="L13" s="232">
        <f>J13/F13*100</f>
        <v>24.953390246295751</v>
      </c>
    </row>
    <row r="14" spans="2:12" ht="15.75" x14ac:dyDescent="0.25">
      <c r="B14" s="65" t="s">
        <v>316</v>
      </c>
      <c r="C14" s="229" t="s">
        <v>211</v>
      </c>
      <c r="D14" s="230">
        <v>0</v>
      </c>
      <c r="E14" s="230">
        <v>5569</v>
      </c>
      <c r="F14" s="230">
        <f t="shared" si="0"/>
        <v>5569</v>
      </c>
      <c r="G14" s="231">
        <f>F14/F16*100</f>
        <v>1.5770798111695423</v>
      </c>
      <c r="H14" s="225">
        <v>0</v>
      </c>
      <c r="I14" s="223">
        <v>6586</v>
      </c>
      <c r="J14" s="223">
        <f t="shared" si="1"/>
        <v>6586</v>
      </c>
      <c r="K14" s="231">
        <f>J14/J16*100</f>
        <v>1.7368876323895523</v>
      </c>
      <c r="L14" s="232">
        <f>J14/F14*100</f>
        <v>118.26180642844318</v>
      </c>
    </row>
    <row r="15" spans="2:12" ht="15.75" x14ac:dyDescent="0.25">
      <c r="B15" s="65" t="s">
        <v>317</v>
      </c>
      <c r="C15" s="229" t="s">
        <v>212</v>
      </c>
      <c r="D15" s="230">
        <v>965</v>
      </c>
      <c r="E15" s="230">
        <v>8009</v>
      </c>
      <c r="F15" s="230">
        <f t="shared" si="0"/>
        <v>8974</v>
      </c>
      <c r="G15" s="231">
        <f>F15/F16*100</f>
        <v>2.5413385213567024</v>
      </c>
      <c r="H15" s="223">
        <v>874</v>
      </c>
      <c r="I15" s="223">
        <v>8309</v>
      </c>
      <c r="J15" s="223">
        <f t="shared" si="1"/>
        <v>9183</v>
      </c>
      <c r="K15" s="231">
        <f>J15/J16*100</f>
        <v>2.4217793999746826</v>
      </c>
      <c r="L15" s="232">
        <f>J15/F15*100</f>
        <v>102.32895030086917</v>
      </c>
    </row>
    <row r="16" spans="2:12" ht="15.75" x14ac:dyDescent="0.25">
      <c r="B16" s="327" t="s">
        <v>213</v>
      </c>
      <c r="C16" s="327"/>
      <c r="D16" s="179">
        <f t="shared" ref="D16:K16" si="2">SUM(D9:D15)</f>
        <v>295175</v>
      </c>
      <c r="E16" s="179">
        <f t="shared" si="2"/>
        <v>57946</v>
      </c>
      <c r="F16" s="179">
        <f t="shared" si="2"/>
        <v>353121</v>
      </c>
      <c r="G16" s="233">
        <f t="shared" si="2"/>
        <v>100.00000000000001</v>
      </c>
      <c r="H16" s="179">
        <f t="shared" si="2"/>
        <v>317569</v>
      </c>
      <c r="I16" s="234">
        <f t="shared" si="2"/>
        <v>61615</v>
      </c>
      <c r="J16" s="234">
        <f t="shared" si="2"/>
        <v>379184</v>
      </c>
      <c r="K16" s="233">
        <f t="shared" si="2"/>
        <v>99.999999999999986</v>
      </c>
      <c r="L16" s="218">
        <f>J16/F16*100</f>
        <v>107.38075617139732</v>
      </c>
    </row>
    <row r="19" spans="4:10" x14ac:dyDescent="0.25">
      <c r="D19" s="58"/>
      <c r="F19" s="58"/>
      <c r="H19" s="58"/>
      <c r="J19" s="58"/>
    </row>
    <row r="20" spans="4:10" x14ac:dyDescent="0.25">
      <c r="D20" s="58"/>
      <c r="E20" s="58"/>
      <c r="F20" s="58"/>
      <c r="H20" s="58"/>
      <c r="I20" s="58"/>
      <c r="J20" s="58"/>
    </row>
    <row r="21" spans="4:10" x14ac:dyDescent="0.25">
      <c r="D21" s="58"/>
      <c r="F21" s="58"/>
      <c r="H21" s="58"/>
      <c r="J21" s="58"/>
    </row>
    <row r="23" spans="4:10" x14ac:dyDescent="0.25">
      <c r="E23" s="58"/>
      <c r="F23" s="58"/>
      <c r="I23" s="58"/>
      <c r="J23" s="58"/>
    </row>
    <row r="24" spans="4:10" x14ac:dyDescent="0.25">
      <c r="E24" s="58"/>
      <c r="F24" s="58"/>
      <c r="I24" s="58"/>
      <c r="J24" s="58"/>
    </row>
    <row r="25" spans="4:10" x14ac:dyDescent="0.25">
      <c r="E25" s="58"/>
      <c r="F25" s="58"/>
      <c r="I25" s="58"/>
      <c r="J25" s="58"/>
    </row>
    <row r="26" spans="4:10" x14ac:dyDescent="0.25">
      <c r="D26" s="58"/>
      <c r="E26" s="58"/>
      <c r="F26" s="58"/>
      <c r="H26" s="58"/>
      <c r="I26" s="58"/>
      <c r="J26" s="58"/>
    </row>
  </sheetData>
  <mergeCells count="15">
    <mergeCell ref="L6:L7"/>
    <mergeCell ref="B16:C16"/>
    <mergeCell ref="B4:L4"/>
    <mergeCell ref="D5:G5"/>
    <mergeCell ref="H5:K5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</mergeCells>
  <pageMargins left="0.7" right="0.7" top="0.75" bottom="0.75" header="0.3" footer="0.3"/>
  <pageSetup paperSize="9" orientation="portrait" r:id="rId1"/>
  <ignoredErrors>
    <ignoredError sqref="D16:E16 H16:I16" formulaRange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9415-79B8-49EA-AC6C-C80307C8FA46}">
  <dimension ref="B2:L12"/>
  <sheetViews>
    <sheetView workbookViewId="0">
      <selection activeCell="H13" sqref="H13"/>
    </sheetView>
  </sheetViews>
  <sheetFormatPr defaultRowHeight="15" x14ac:dyDescent="0.25"/>
  <cols>
    <col min="3" max="3" width="38.140625" customWidth="1"/>
    <col min="4" max="4" width="13.42578125" customWidth="1"/>
    <col min="5" max="5" width="13.140625" customWidth="1"/>
    <col min="6" max="7" width="12.140625" customWidth="1"/>
    <col min="8" max="8" width="11.85546875" customWidth="1"/>
    <col min="9" max="9" width="12.140625" customWidth="1"/>
    <col min="10" max="10" width="12.42578125" customWidth="1"/>
    <col min="11" max="11" width="12.140625" customWidth="1"/>
    <col min="12" max="12" width="11.85546875" customWidth="1"/>
  </cols>
  <sheetData>
    <row r="2" spans="2:12" ht="15.75" x14ac:dyDescent="0.25"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2:12" ht="16.5" thickBot="1" x14ac:dyDescent="0.3">
      <c r="B3" s="227"/>
      <c r="C3" s="191"/>
      <c r="D3" s="191"/>
      <c r="E3" s="191"/>
      <c r="F3" s="191"/>
      <c r="G3" s="191"/>
      <c r="H3" s="191"/>
      <c r="I3" s="191"/>
      <c r="J3" s="191"/>
      <c r="K3" s="191"/>
      <c r="L3" s="228" t="s">
        <v>338</v>
      </c>
    </row>
    <row r="4" spans="2:12" ht="24.95" customHeight="1" thickTop="1" x14ac:dyDescent="0.25">
      <c r="B4" s="356" t="s">
        <v>671</v>
      </c>
      <c r="C4" s="356"/>
      <c r="D4" s="356"/>
      <c r="E4" s="356"/>
      <c r="F4" s="356"/>
      <c r="G4" s="356"/>
      <c r="H4" s="356"/>
      <c r="I4" s="356"/>
      <c r="J4" s="356"/>
      <c r="K4" s="356"/>
      <c r="L4" s="356"/>
    </row>
    <row r="5" spans="2:12" ht="15.75" x14ac:dyDescent="0.25">
      <c r="B5" s="329" t="s">
        <v>127</v>
      </c>
      <c r="C5" s="337" t="s">
        <v>82</v>
      </c>
      <c r="D5" s="337" t="s">
        <v>584</v>
      </c>
      <c r="E5" s="337"/>
      <c r="F5" s="337"/>
      <c r="G5" s="337"/>
      <c r="H5" s="337" t="s">
        <v>716</v>
      </c>
      <c r="I5" s="337"/>
      <c r="J5" s="337"/>
      <c r="K5" s="337"/>
      <c r="L5" s="97" t="s">
        <v>1</v>
      </c>
    </row>
    <row r="6" spans="2:12" ht="15.75" x14ac:dyDescent="0.25">
      <c r="B6" s="329"/>
      <c r="C6" s="337"/>
      <c r="D6" s="289" t="s">
        <v>200</v>
      </c>
      <c r="E6" s="289" t="s">
        <v>201</v>
      </c>
      <c r="F6" s="289" t="s">
        <v>18</v>
      </c>
      <c r="G6" s="289" t="s">
        <v>57</v>
      </c>
      <c r="H6" s="289" t="s">
        <v>200</v>
      </c>
      <c r="I6" s="289" t="s">
        <v>201</v>
      </c>
      <c r="J6" s="289" t="s">
        <v>18</v>
      </c>
      <c r="K6" s="289" t="s">
        <v>57</v>
      </c>
      <c r="L6" s="97" t="s">
        <v>464</v>
      </c>
    </row>
    <row r="7" spans="2:12" x14ac:dyDescent="0.25">
      <c r="B7" s="99">
        <v>1</v>
      </c>
      <c r="C7" s="143">
        <v>2</v>
      </c>
      <c r="D7" s="143">
        <v>3</v>
      </c>
      <c r="E7" s="143">
        <v>4</v>
      </c>
      <c r="F7" s="143" t="s">
        <v>368</v>
      </c>
      <c r="G7" s="143">
        <v>6</v>
      </c>
      <c r="H7" s="143">
        <v>7</v>
      </c>
      <c r="I7" s="143">
        <v>8</v>
      </c>
      <c r="J7" s="143" t="s">
        <v>369</v>
      </c>
      <c r="K7" s="143">
        <v>10</v>
      </c>
      <c r="L7" s="143">
        <v>11</v>
      </c>
    </row>
    <row r="8" spans="2:12" ht="15.75" x14ac:dyDescent="0.25">
      <c r="B8" s="114" t="s">
        <v>311</v>
      </c>
      <c r="C8" s="152" t="s">
        <v>203</v>
      </c>
      <c r="D8" s="119">
        <v>12292</v>
      </c>
      <c r="E8" s="119">
        <v>7856</v>
      </c>
      <c r="F8" s="119">
        <f>D8+E8</f>
        <v>20148</v>
      </c>
      <c r="G8" s="222">
        <f>F8/F11*100</f>
        <v>5.956276883508492</v>
      </c>
      <c r="H8" s="223">
        <v>11702</v>
      </c>
      <c r="I8" s="119">
        <v>6100</v>
      </c>
      <c r="J8" s="162">
        <f>H8+I8</f>
        <v>17802</v>
      </c>
      <c r="K8" s="222">
        <f>J8/J$11*100</f>
        <v>4.9077285283430836</v>
      </c>
      <c r="L8" s="224">
        <f>J8/F8*100</f>
        <v>88.356164383561648</v>
      </c>
    </row>
    <row r="9" spans="2:12" ht="15.75" x14ac:dyDescent="0.25">
      <c r="B9" s="114" t="s">
        <v>312</v>
      </c>
      <c r="C9" s="152" t="s">
        <v>204</v>
      </c>
      <c r="D9" s="119">
        <v>215159</v>
      </c>
      <c r="E9" s="119">
        <v>100616</v>
      </c>
      <c r="F9" s="119">
        <f>D9+E9</f>
        <v>315775</v>
      </c>
      <c r="G9" s="222">
        <f>F9/F11*100</f>
        <v>93.351366532156746</v>
      </c>
      <c r="H9" s="223">
        <v>226880</v>
      </c>
      <c r="I9" s="119">
        <v>115438</v>
      </c>
      <c r="J9" s="162">
        <f t="shared" ref="J9:J10" si="0">H9+I9</f>
        <v>342318</v>
      </c>
      <c r="K9" s="222">
        <f t="shared" ref="K9:K10" si="1">J9/J$11*100</f>
        <v>94.371633207805175</v>
      </c>
      <c r="L9" s="224">
        <f t="shared" ref="L9:L10" si="2">J9/F9*100</f>
        <v>108.40566859314384</v>
      </c>
    </row>
    <row r="10" spans="2:12" ht="15.75" x14ac:dyDescent="0.25">
      <c r="B10" s="114" t="s">
        <v>313</v>
      </c>
      <c r="C10" s="152" t="s">
        <v>383</v>
      </c>
      <c r="D10" s="119">
        <v>1212</v>
      </c>
      <c r="E10" s="119">
        <v>1130</v>
      </c>
      <c r="F10" s="119">
        <f>D10+E10</f>
        <v>2342</v>
      </c>
      <c r="G10" s="222">
        <f>F10/F11*100</f>
        <v>0.6923565843347671</v>
      </c>
      <c r="H10" s="223">
        <v>1435</v>
      </c>
      <c r="I10" s="119">
        <v>1179</v>
      </c>
      <c r="J10" s="162">
        <f t="shared" si="0"/>
        <v>2614</v>
      </c>
      <c r="K10" s="222">
        <f t="shared" si="1"/>
        <v>0.72063826385174812</v>
      </c>
      <c r="L10" s="224">
        <f t="shared" si="2"/>
        <v>111.61400512382581</v>
      </c>
    </row>
    <row r="11" spans="2:12" ht="15.75" x14ac:dyDescent="0.25">
      <c r="B11" s="337" t="s">
        <v>205</v>
      </c>
      <c r="C11" s="337"/>
      <c r="D11" s="120">
        <f t="shared" ref="D11:K11" si="3">SUM(D8:D10)</f>
        <v>228663</v>
      </c>
      <c r="E11" s="120">
        <f t="shared" si="3"/>
        <v>109602</v>
      </c>
      <c r="F11" s="120">
        <f t="shared" si="3"/>
        <v>338265</v>
      </c>
      <c r="G11" s="226">
        <f t="shared" si="3"/>
        <v>100</v>
      </c>
      <c r="H11" s="145">
        <f t="shared" si="3"/>
        <v>240017</v>
      </c>
      <c r="I11" s="120">
        <f t="shared" si="3"/>
        <v>122717</v>
      </c>
      <c r="J11" s="120">
        <f t="shared" si="3"/>
        <v>362734</v>
      </c>
      <c r="K11" s="226">
        <f t="shared" si="3"/>
        <v>100.00000000000001</v>
      </c>
      <c r="L11" s="226">
        <f>J11/F11*100</f>
        <v>107.23367773786825</v>
      </c>
    </row>
    <row r="12" spans="2:12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</sheetData>
  <mergeCells count="6">
    <mergeCell ref="B11:C11"/>
    <mergeCell ref="B4:L4"/>
    <mergeCell ref="B5:B6"/>
    <mergeCell ref="C5:C6"/>
    <mergeCell ref="D5:G5"/>
    <mergeCell ref="H5:K5"/>
  </mergeCells>
  <pageMargins left="0.7" right="0.7" top="0.75" bottom="0.75" header="0.3" footer="0.3"/>
  <ignoredErrors>
    <ignoredError sqref="D11:E11 H11:I11" formulaRange="1"/>
  </ignoredErrors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9049-350A-40B9-B356-DF3A4D04F71B}">
  <dimension ref="B2:J10"/>
  <sheetViews>
    <sheetView workbookViewId="0">
      <selection activeCell="G12" sqref="G12"/>
    </sheetView>
  </sheetViews>
  <sheetFormatPr defaultRowHeight="15" x14ac:dyDescent="0.25"/>
  <cols>
    <col min="2" max="2" width="7.140625" customWidth="1"/>
    <col min="3" max="3" width="29.5703125" customWidth="1"/>
    <col min="4" max="4" width="15" customWidth="1"/>
    <col min="5" max="5" width="12.7109375" customWidth="1"/>
    <col min="6" max="6" width="13.140625" customWidth="1"/>
    <col min="7" max="7" width="12.5703125" customWidth="1"/>
    <col min="8" max="8" width="13.85546875" customWidth="1"/>
    <col min="9" max="9" width="14" customWidth="1"/>
    <col min="10" max="10" width="14.7109375" customWidth="1"/>
  </cols>
  <sheetData>
    <row r="2" spans="2:10" x14ac:dyDescent="0.25">
      <c r="B2" s="30"/>
      <c r="C2" s="30"/>
      <c r="D2" s="30"/>
      <c r="E2" s="30"/>
      <c r="F2" s="30"/>
      <c r="G2" s="30"/>
      <c r="H2" s="30"/>
      <c r="I2" s="30"/>
      <c r="J2" s="30"/>
    </row>
    <row r="3" spans="2:10" ht="20.100000000000001" customHeight="1" thickBot="1" x14ac:dyDescent="0.3">
      <c r="B3" s="88"/>
      <c r="C3" s="141"/>
      <c r="D3" s="141"/>
      <c r="E3" s="141"/>
      <c r="F3" s="141"/>
      <c r="G3" s="141"/>
      <c r="H3" s="141"/>
      <c r="I3" s="141"/>
      <c r="J3" s="237" t="s">
        <v>340</v>
      </c>
    </row>
    <row r="4" spans="2:10" ht="24.95" customHeight="1" thickTop="1" x14ac:dyDescent="0.25">
      <c r="B4" s="355" t="s">
        <v>672</v>
      </c>
      <c r="C4" s="355"/>
      <c r="D4" s="355"/>
      <c r="E4" s="355"/>
      <c r="F4" s="355"/>
      <c r="G4" s="355"/>
      <c r="H4" s="355"/>
      <c r="I4" s="355"/>
      <c r="J4" s="355"/>
    </row>
    <row r="5" spans="2:10" ht="15.75" x14ac:dyDescent="0.25">
      <c r="B5" s="323" t="s">
        <v>127</v>
      </c>
      <c r="C5" s="323" t="s">
        <v>82</v>
      </c>
      <c r="D5" s="323" t="s">
        <v>584</v>
      </c>
      <c r="E5" s="323"/>
      <c r="F5" s="323"/>
      <c r="G5" s="323" t="s">
        <v>716</v>
      </c>
      <c r="H5" s="323"/>
      <c r="I5" s="323"/>
      <c r="J5" s="194" t="s">
        <v>1</v>
      </c>
    </row>
    <row r="6" spans="2:10" ht="15.75" x14ac:dyDescent="0.25">
      <c r="B6" s="323"/>
      <c r="C6" s="323"/>
      <c r="D6" s="63" t="s">
        <v>200</v>
      </c>
      <c r="E6" s="63" t="s">
        <v>201</v>
      </c>
      <c r="F6" s="63" t="s">
        <v>18</v>
      </c>
      <c r="G6" s="63" t="s">
        <v>200</v>
      </c>
      <c r="H6" s="63" t="s">
        <v>201</v>
      </c>
      <c r="I6" s="63" t="s">
        <v>18</v>
      </c>
      <c r="J6" s="194" t="s">
        <v>438</v>
      </c>
    </row>
    <row r="7" spans="2:10" ht="12" customHeight="1" x14ac:dyDescent="0.25">
      <c r="B7" s="118">
        <v>1</v>
      </c>
      <c r="C7" s="118">
        <v>2</v>
      </c>
      <c r="D7" s="118">
        <v>3</v>
      </c>
      <c r="E7" s="118">
        <v>4</v>
      </c>
      <c r="F7" s="118" t="s">
        <v>368</v>
      </c>
      <c r="G7" s="118">
        <v>6</v>
      </c>
      <c r="H7" s="118">
        <v>7</v>
      </c>
      <c r="I7" s="118" t="s">
        <v>385</v>
      </c>
      <c r="J7" s="118">
        <v>9</v>
      </c>
    </row>
    <row r="8" spans="2:10" ht="15.75" x14ac:dyDescent="0.25">
      <c r="B8" s="100" t="s">
        <v>311</v>
      </c>
      <c r="C8" s="229" t="s">
        <v>214</v>
      </c>
      <c r="D8" s="223">
        <v>440182</v>
      </c>
      <c r="E8" s="223">
        <v>165440</v>
      </c>
      <c r="F8" s="223">
        <f>D8+E8</f>
        <v>605622</v>
      </c>
      <c r="G8" s="223">
        <v>463786</v>
      </c>
      <c r="H8" s="223">
        <v>194146</v>
      </c>
      <c r="I8" s="223">
        <f>G8+H8</f>
        <v>657932</v>
      </c>
      <c r="J8" s="232">
        <f>I8/F8*100</f>
        <v>108.63740088702194</v>
      </c>
    </row>
    <row r="9" spans="2:10" ht="15.75" x14ac:dyDescent="0.25">
      <c r="B9" s="100" t="s">
        <v>312</v>
      </c>
      <c r="C9" s="229" t="s">
        <v>215</v>
      </c>
      <c r="D9" s="223">
        <v>2954</v>
      </c>
      <c r="E9" s="223">
        <v>4213</v>
      </c>
      <c r="F9" s="223">
        <f>D9+E9</f>
        <v>7167</v>
      </c>
      <c r="G9" s="223">
        <v>3179</v>
      </c>
      <c r="H9" s="223">
        <v>3092</v>
      </c>
      <c r="I9" s="223">
        <f>G9+H9</f>
        <v>6271</v>
      </c>
      <c r="J9" s="232">
        <f>I9/F9*100</f>
        <v>87.498255895074649</v>
      </c>
    </row>
    <row r="10" spans="2:10" ht="15.75" x14ac:dyDescent="0.25">
      <c r="B10" s="327" t="s">
        <v>386</v>
      </c>
      <c r="C10" s="327"/>
      <c r="D10" s="234">
        <f t="shared" ref="D10:I10" si="0">D8-D9</f>
        <v>437228</v>
      </c>
      <c r="E10" s="234">
        <f t="shared" si="0"/>
        <v>161227</v>
      </c>
      <c r="F10" s="234">
        <f>F8-F9</f>
        <v>598455</v>
      </c>
      <c r="G10" s="234">
        <f t="shared" si="0"/>
        <v>460607</v>
      </c>
      <c r="H10" s="234">
        <f t="shared" si="0"/>
        <v>191054</v>
      </c>
      <c r="I10" s="234">
        <f t="shared" si="0"/>
        <v>651661</v>
      </c>
      <c r="J10" s="218">
        <f>I10/F10*100</f>
        <v>108.89055985830178</v>
      </c>
    </row>
  </sheetData>
  <mergeCells count="6">
    <mergeCell ref="B10:C10"/>
    <mergeCell ref="B4:J4"/>
    <mergeCell ref="B5:B6"/>
    <mergeCell ref="C5:C6"/>
    <mergeCell ref="D5:F5"/>
    <mergeCell ref="G5:I5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483AA-45E4-4EAD-9E46-0A34FDC2CF47}">
  <dimension ref="B3:H23"/>
  <sheetViews>
    <sheetView workbookViewId="0">
      <selection activeCell="N19" sqref="N19"/>
    </sheetView>
  </sheetViews>
  <sheetFormatPr defaultRowHeight="15.75" x14ac:dyDescent="0.25"/>
  <cols>
    <col min="1" max="1" width="9.140625" style="1"/>
    <col min="2" max="2" width="7.85546875" style="1" customWidth="1"/>
    <col min="3" max="3" width="26.28515625" style="1" customWidth="1"/>
    <col min="4" max="4" width="19.7109375" style="1" customWidth="1"/>
    <col min="5" max="5" width="17.42578125" style="1" customWidth="1"/>
    <col min="6" max="6" width="16.42578125" style="1" customWidth="1"/>
    <col min="7" max="7" width="15" style="1" customWidth="1"/>
    <col min="8" max="8" width="13.28515625" style="1" customWidth="1"/>
    <col min="9" max="16384" width="9.140625" style="1"/>
  </cols>
  <sheetData>
    <row r="3" spans="2:8" ht="16.5" thickBot="1" x14ac:dyDescent="0.3">
      <c r="B3" s="242"/>
      <c r="C3" s="242"/>
      <c r="D3" s="242"/>
      <c r="E3" s="242"/>
      <c r="F3" s="242"/>
      <c r="G3" s="242"/>
      <c r="H3" s="236" t="s">
        <v>340</v>
      </c>
    </row>
    <row r="4" spans="2:8" ht="24.95" customHeight="1" thickTop="1" x14ac:dyDescent="0.25">
      <c r="B4" s="355" t="s">
        <v>673</v>
      </c>
      <c r="C4" s="355"/>
      <c r="D4" s="355"/>
      <c r="E4" s="355"/>
      <c r="F4" s="355"/>
      <c r="G4" s="355"/>
      <c r="H4" s="355"/>
    </row>
    <row r="5" spans="2:8" x14ac:dyDescent="0.25">
      <c r="B5" s="323" t="s">
        <v>127</v>
      </c>
      <c r="C5" s="323" t="s">
        <v>216</v>
      </c>
      <c r="D5" s="323" t="s">
        <v>217</v>
      </c>
      <c r="E5" s="63" t="s">
        <v>218</v>
      </c>
      <c r="F5" s="63" t="s">
        <v>220</v>
      </c>
      <c r="G5" s="323" t="s">
        <v>18</v>
      </c>
      <c r="H5" s="323" t="s">
        <v>57</v>
      </c>
    </row>
    <row r="6" spans="2:8" x14ac:dyDescent="0.25">
      <c r="B6" s="323"/>
      <c r="C6" s="323"/>
      <c r="D6" s="323"/>
      <c r="E6" s="63" t="s">
        <v>219</v>
      </c>
      <c r="F6" s="63" t="s">
        <v>221</v>
      </c>
      <c r="G6" s="323"/>
      <c r="H6" s="323"/>
    </row>
    <row r="7" spans="2:8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 t="s">
        <v>387</v>
      </c>
      <c r="H7" s="61">
        <v>7</v>
      </c>
    </row>
    <row r="8" spans="2:8" x14ac:dyDescent="0.25">
      <c r="B8" s="240" t="s">
        <v>311</v>
      </c>
      <c r="C8" s="357" t="s">
        <v>222</v>
      </c>
      <c r="D8" s="357"/>
      <c r="E8" s="238"/>
      <c r="F8" s="229"/>
      <c r="G8" s="66"/>
      <c r="H8" s="65"/>
    </row>
    <row r="9" spans="2:8" x14ac:dyDescent="0.25">
      <c r="B9" s="100" t="s">
        <v>286</v>
      </c>
      <c r="C9" s="229" t="s">
        <v>223</v>
      </c>
      <c r="D9" s="225">
        <v>331</v>
      </c>
      <c r="E9" s="223">
        <v>9893</v>
      </c>
      <c r="F9" s="225">
        <v>51</v>
      </c>
      <c r="G9" s="223">
        <f>D9+E9+F9</f>
        <v>10275</v>
      </c>
      <c r="H9" s="215">
        <f>G9/G$14*100</f>
        <v>55.020080321285135</v>
      </c>
    </row>
    <row r="10" spans="2:8" x14ac:dyDescent="0.25">
      <c r="B10" s="100" t="s">
        <v>287</v>
      </c>
      <c r="C10" s="229" t="s">
        <v>224</v>
      </c>
      <c r="D10" s="225">
        <v>158</v>
      </c>
      <c r="E10" s="223">
        <v>3338</v>
      </c>
      <c r="F10" s="225">
        <v>8</v>
      </c>
      <c r="G10" s="223">
        <f>D10+E10+F10</f>
        <v>3504</v>
      </c>
      <c r="H10" s="215">
        <f t="shared" ref="H10:H13" si="0">G10/G$14*100</f>
        <v>18.76305220883534</v>
      </c>
    </row>
    <row r="11" spans="2:8" x14ac:dyDescent="0.25">
      <c r="B11" s="100" t="s">
        <v>288</v>
      </c>
      <c r="C11" s="229" t="s">
        <v>225</v>
      </c>
      <c r="D11" s="225">
        <v>26</v>
      </c>
      <c r="E11" s="223">
        <v>1457</v>
      </c>
      <c r="F11" s="225">
        <v>2</v>
      </c>
      <c r="G11" s="223">
        <f>D11+E11+F11</f>
        <v>1485</v>
      </c>
      <c r="H11" s="215">
        <f t="shared" si="0"/>
        <v>7.9518072289156621</v>
      </c>
    </row>
    <row r="12" spans="2:8" x14ac:dyDescent="0.25">
      <c r="B12" s="100" t="s">
        <v>289</v>
      </c>
      <c r="C12" s="229" t="s">
        <v>226</v>
      </c>
      <c r="D12" s="225">
        <v>211</v>
      </c>
      <c r="E12" s="223">
        <v>3067</v>
      </c>
      <c r="F12" s="225">
        <v>19</v>
      </c>
      <c r="G12" s="223">
        <f>D12+E12+F12</f>
        <v>3297</v>
      </c>
      <c r="H12" s="215">
        <f t="shared" si="0"/>
        <v>17.654618473895585</v>
      </c>
    </row>
    <row r="13" spans="2:8" x14ac:dyDescent="0.25">
      <c r="B13" s="100" t="s">
        <v>290</v>
      </c>
      <c r="C13" s="229" t="s">
        <v>71</v>
      </c>
      <c r="D13" s="225">
        <v>46</v>
      </c>
      <c r="E13" s="225">
        <v>68</v>
      </c>
      <c r="F13" s="225">
        <v>0</v>
      </c>
      <c r="G13" s="223">
        <f>D13+E13+F13</f>
        <v>114</v>
      </c>
      <c r="H13" s="215">
        <f t="shared" si="0"/>
        <v>0.61044176706827302</v>
      </c>
    </row>
    <row r="14" spans="2:8" x14ac:dyDescent="0.25">
      <c r="B14" s="327" t="s">
        <v>467</v>
      </c>
      <c r="C14" s="327"/>
      <c r="D14" s="234">
        <f>SUM(D9:D13)</f>
        <v>772</v>
      </c>
      <c r="E14" s="234">
        <f>SUM(E9:E13)</f>
        <v>17823</v>
      </c>
      <c r="F14" s="234">
        <f>SUM(F9:F13)</f>
        <v>80</v>
      </c>
      <c r="G14" s="234">
        <f>SUM(G9:G13)</f>
        <v>18675</v>
      </c>
      <c r="H14" s="218">
        <f>SUM(H9:H13)</f>
        <v>99.999999999999986</v>
      </c>
    </row>
    <row r="15" spans="2:8" x14ac:dyDescent="0.25">
      <c r="B15" s="240" t="s">
        <v>312</v>
      </c>
      <c r="C15" s="357" t="s">
        <v>227</v>
      </c>
      <c r="D15" s="357"/>
      <c r="E15" s="239"/>
      <c r="F15" s="239"/>
      <c r="G15" s="223"/>
      <c r="H15" s="241"/>
    </row>
    <row r="16" spans="2:8" x14ac:dyDescent="0.25">
      <c r="B16" s="100" t="s">
        <v>286</v>
      </c>
      <c r="C16" s="229" t="s">
        <v>223</v>
      </c>
      <c r="D16" s="223">
        <v>339</v>
      </c>
      <c r="E16" s="223">
        <v>21687</v>
      </c>
      <c r="F16" s="225">
        <v>115</v>
      </c>
      <c r="G16" s="223">
        <f t="shared" ref="G16:G21" si="1">D16+E16+F16</f>
        <v>22141</v>
      </c>
      <c r="H16" s="215">
        <f>G16/G22*100</f>
        <v>3.48140426020356</v>
      </c>
    </row>
    <row r="17" spans="2:8" x14ac:dyDescent="0.25">
      <c r="B17" s="100" t="s">
        <v>287</v>
      </c>
      <c r="C17" s="229" t="s">
        <v>224</v>
      </c>
      <c r="D17" s="225">
        <v>174</v>
      </c>
      <c r="E17" s="223">
        <v>4448</v>
      </c>
      <c r="F17" s="225">
        <v>19</v>
      </c>
      <c r="G17" s="223">
        <f t="shared" si="1"/>
        <v>4641</v>
      </c>
      <c r="H17" s="215">
        <f>G17/G22*100</f>
        <v>0.72974107635629482</v>
      </c>
    </row>
    <row r="18" spans="2:8" x14ac:dyDescent="0.25">
      <c r="B18" s="100" t="s">
        <v>288</v>
      </c>
      <c r="C18" s="229" t="s">
        <v>225</v>
      </c>
      <c r="D18" s="223">
        <v>5605</v>
      </c>
      <c r="E18" s="223">
        <v>179562</v>
      </c>
      <c r="F18" s="225">
        <v>360</v>
      </c>
      <c r="G18" s="223">
        <f t="shared" si="1"/>
        <v>185527</v>
      </c>
      <c r="H18" s="215">
        <f>G18/G22*100</f>
        <v>29.17187517197895</v>
      </c>
    </row>
    <row r="19" spans="2:8" x14ac:dyDescent="0.25">
      <c r="B19" s="100" t="s">
        <v>289</v>
      </c>
      <c r="C19" s="229" t="s">
        <v>226</v>
      </c>
      <c r="D19" s="225">
        <v>66</v>
      </c>
      <c r="E19" s="223">
        <v>2798</v>
      </c>
      <c r="F19" s="225">
        <v>12</v>
      </c>
      <c r="G19" s="223">
        <f t="shared" si="1"/>
        <v>2876</v>
      </c>
      <c r="H19" s="215">
        <f>G19/G22*100</f>
        <v>0.45221618952827058</v>
      </c>
    </row>
    <row r="20" spans="2:8" x14ac:dyDescent="0.25">
      <c r="B20" s="100" t="s">
        <v>290</v>
      </c>
      <c r="C20" s="229" t="s">
        <v>228</v>
      </c>
      <c r="D20" s="223">
        <v>3562</v>
      </c>
      <c r="E20" s="223">
        <v>208607</v>
      </c>
      <c r="F20" s="225">
        <v>296</v>
      </c>
      <c r="G20" s="223">
        <f t="shared" si="1"/>
        <v>212465</v>
      </c>
      <c r="H20" s="215">
        <f>G20/G22*100</f>
        <v>33.407549620349094</v>
      </c>
    </row>
    <row r="21" spans="2:8" x14ac:dyDescent="0.25">
      <c r="B21" s="100" t="s">
        <v>291</v>
      </c>
      <c r="C21" s="229" t="s">
        <v>71</v>
      </c>
      <c r="D21" s="223">
        <v>15019</v>
      </c>
      <c r="E21" s="223">
        <v>192632</v>
      </c>
      <c r="F21" s="223">
        <v>678</v>
      </c>
      <c r="G21" s="223">
        <f t="shared" si="1"/>
        <v>208329</v>
      </c>
      <c r="H21" s="215">
        <f>G21/G22*100</f>
        <v>32.757213681583828</v>
      </c>
    </row>
    <row r="22" spans="2:8" x14ac:dyDescent="0.25">
      <c r="B22" s="327" t="s">
        <v>468</v>
      </c>
      <c r="C22" s="327"/>
      <c r="D22" s="234">
        <f>SUM(D16:D21)</f>
        <v>24765</v>
      </c>
      <c r="E22" s="234">
        <f>SUM(E16:E21)</f>
        <v>609734</v>
      </c>
      <c r="F22" s="234">
        <f>SUM(F16:F21)</f>
        <v>1480</v>
      </c>
      <c r="G22" s="234">
        <f>SUM(G16:G21)</f>
        <v>635979</v>
      </c>
      <c r="H22" s="218">
        <f>SUM(H16:H21)</f>
        <v>100</v>
      </c>
    </row>
    <row r="23" spans="2:8" x14ac:dyDescent="0.25">
      <c r="B23" s="327" t="s">
        <v>469</v>
      </c>
      <c r="C23" s="327"/>
      <c r="D23" s="234">
        <f>D14+D22</f>
        <v>25537</v>
      </c>
      <c r="E23" s="234">
        <f>E14+E22</f>
        <v>627557</v>
      </c>
      <c r="F23" s="234">
        <f>F14+F22</f>
        <v>1560</v>
      </c>
      <c r="G23" s="234">
        <f>G14+G22</f>
        <v>654654</v>
      </c>
      <c r="H23" s="194"/>
    </row>
  </sheetData>
  <mergeCells count="11">
    <mergeCell ref="C8:D8"/>
    <mergeCell ref="B14:C14"/>
    <mergeCell ref="C15:D15"/>
    <mergeCell ref="B22:C22"/>
    <mergeCell ref="B23:C23"/>
    <mergeCell ref="B4:H4"/>
    <mergeCell ref="B5:B6"/>
    <mergeCell ref="C5:C6"/>
    <mergeCell ref="D5:D6"/>
    <mergeCell ref="G5:G6"/>
    <mergeCell ref="H5:H6"/>
  </mergeCells>
  <pageMargins left="0.7" right="0.7" top="0.75" bottom="0.75" header="0.3" footer="0.3"/>
  <pageSetup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B282-2A2E-4B61-A6C2-A125E7733172}">
  <dimension ref="A1:N16"/>
  <sheetViews>
    <sheetView workbookViewId="0">
      <selection activeCell="E18" sqref="E18"/>
    </sheetView>
  </sheetViews>
  <sheetFormatPr defaultRowHeight="15" x14ac:dyDescent="0.25"/>
  <cols>
    <col min="2" max="2" width="7" customWidth="1"/>
    <col min="3" max="3" width="14.28515625" customWidth="1"/>
    <col min="4" max="4" width="15.5703125" customWidth="1"/>
    <col min="5" max="5" width="15" customWidth="1"/>
    <col min="6" max="6" width="12.28515625" customWidth="1"/>
    <col min="7" max="7" width="15.5703125" customWidth="1"/>
    <col min="8" max="8" width="14.140625" customWidth="1"/>
    <col min="9" max="9" width="15.85546875" customWidth="1"/>
    <col min="10" max="10" width="14.28515625" customWidth="1"/>
    <col min="11" max="12" width="15.140625" customWidth="1"/>
    <col min="13" max="13" width="13.42578125" customWidth="1"/>
    <col min="14" max="14" width="19.85546875" customWidth="1"/>
  </cols>
  <sheetData>
    <row r="1" spans="1:14" x14ac:dyDescent="0.25">
      <c r="A1" s="52"/>
    </row>
    <row r="2" spans="1:14" ht="15.75" x14ac:dyDescent="0.25">
      <c r="B2" s="3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6.5" thickBot="1" x14ac:dyDescent="0.3">
      <c r="B3" s="248" t="s">
        <v>229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237" t="s">
        <v>339</v>
      </c>
    </row>
    <row r="4" spans="1:14" ht="24.95" customHeight="1" thickTop="1" x14ac:dyDescent="0.25">
      <c r="B4" s="355" t="s">
        <v>674</v>
      </c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</row>
    <row r="5" spans="1:14" ht="15.75" x14ac:dyDescent="0.25">
      <c r="B5" s="323" t="s">
        <v>127</v>
      </c>
      <c r="C5" s="323" t="s">
        <v>230</v>
      </c>
      <c r="D5" s="323" t="s">
        <v>231</v>
      </c>
      <c r="E5" s="323" t="s">
        <v>390</v>
      </c>
      <c r="F5" s="323" t="s">
        <v>232</v>
      </c>
      <c r="G5" s="323" t="s">
        <v>233</v>
      </c>
      <c r="H5" s="323"/>
      <c r="I5" s="323" t="s">
        <v>388</v>
      </c>
      <c r="J5" s="323" t="s">
        <v>234</v>
      </c>
      <c r="K5" s="323"/>
      <c r="L5" s="323"/>
      <c r="M5" s="323"/>
      <c r="N5" s="323" t="s">
        <v>235</v>
      </c>
    </row>
    <row r="6" spans="1:14" ht="15" customHeight="1" x14ac:dyDescent="0.25">
      <c r="B6" s="323"/>
      <c r="C6" s="323"/>
      <c r="D6" s="323"/>
      <c r="E6" s="323"/>
      <c r="F6" s="323"/>
      <c r="G6" s="323" t="s">
        <v>236</v>
      </c>
      <c r="H6" s="323" t="s">
        <v>237</v>
      </c>
      <c r="I6" s="323"/>
      <c r="J6" s="323" t="s">
        <v>238</v>
      </c>
      <c r="K6" s="323" t="s">
        <v>239</v>
      </c>
      <c r="L6" s="323" t="s">
        <v>240</v>
      </c>
      <c r="M6" s="323" t="s">
        <v>389</v>
      </c>
      <c r="N6" s="323"/>
    </row>
    <row r="7" spans="1:14" x14ac:dyDescent="0.25"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</row>
    <row r="8" spans="1:14" s="41" customFormat="1" ht="12.75" x14ac:dyDescent="0.2">
      <c r="B8" s="118">
        <v>1</v>
      </c>
      <c r="C8" s="118">
        <v>2</v>
      </c>
      <c r="D8" s="118">
        <v>3</v>
      </c>
      <c r="E8" s="118">
        <v>4</v>
      </c>
      <c r="F8" s="61">
        <v>5</v>
      </c>
      <c r="G8" s="118">
        <v>6</v>
      </c>
      <c r="H8" s="118">
        <v>7</v>
      </c>
      <c r="I8" s="118">
        <v>8</v>
      </c>
      <c r="J8" s="118" t="s">
        <v>491</v>
      </c>
      <c r="K8" s="118" t="s">
        <v>492</v>
      </c>
      <c r="L8" s="118" t="s">
        <v>493</v>
      </c>
      <c r="M8" s="118">
        <v>12</v>
      </c>
      <c r="N8" s="118" t="s">
        <v>494</v>
      </c>
    </row>
    <row r="9" spans="1:14" ht="15.95" customHeight="1" x14ac:dyDescent="0.25">
      <c r="B9" s="100" t="s">
        <v>311</v>
      </c>
      <c r="C9" s="100">
        <v>0</v>
      </c>
      <c r="D9" s="243">
        <v>0</v>
      </c>
      <c r="E9" s="223">
        <v>639423</v>
      </c>
      <c r="F9" s="73">
        <f>E9/E15*100</f>
        <v>97.673427489941261</v>
      </c>
      <c r="G9" s="243">
        <v>0</v>
      </c>
      <c r="H9" s="225">
        <v>212</v>
      </c>
      <c r="I9" s="225">
        <v>444</v>
      </c>
      <c r="J9" s="223">
        <f>E9*D9</f>
        <v>0</v>
      </c>
      <c r="K9" s="225">
        <f>H9*G9</f>
        <v>0</v>
      </c>
      <c r="L9" s="225">
        <f>I9*D9</f>
        <v>0</v>
      </c>
      <c r="M9" s="67">
        <v>181</v>
      </c>
      <c r="N9" s="223">
        <f t="shared" ref="N9:N14" si="0">J9+K9+L9+M9</f>
        <v>181</v>
      </c>
    </row>
    <row r="10" spans="1:14" ht="15.95" customHeight="1" x14ac:dyDescent="0.25">
      <c r="B10" s="100" t="s">
        <v>312</v>
      </c>
      <c r="C10" s="100" t="s">
        <v>241</v>
      </c>
      <c r="D10" s="243">
        <v>0.02</v>
      </c>
      <c r="E10" s="223">
        <v>5183</v>
      </c>
      <c r="F10" s="73">
        <f>E10/E15*100</f>
        <v>0.7917159293306083</v>
      </c>
      <c r="G10" s="243">
        <v>0.02</v>
      </c>
      <c r="H10" s="225">
        <v>91</v>
      </c>
      <c r="I10" s="225">
        <v>0</v>
      </c>
      <c r="J10" s="223">
        <f>E10*D10+0.3</f>
        <v>103.96</v>
      </c>
      <c r="K10" s="223">
        <f t="shared" ref="K10:K14" si="1">H10*G10</f>
        <v>1.82</v>
      </c>
      <c r="L10" s="225">
        <f t="shared" ref="L10:L14" si="2">I10*D10</f>
        <v>0</v>
      </c>
      <c r="M10" s="67">
        <v>23</v>
      </c>
      <c r="N10" s="223">
        <f>J10+K10+L10+M10</f>
        <v>128.77999999999997</v>
      </c>
    </row>
    <row r="11" spans="1:14" ht="15.95" customHeight="1" x14ac:dyDescent="0.25">
      <c r="B11" s="100" t="s">
        <v>313</v>
      </c>
      <c r="C11" s="100" t="s">
        <v>242</v>
      </c>
      <c r="D11" s="243">
        <v>0.15</v>
      </c>
      <c r="E11" s="223">
        <v>3833</v>
      </c>
      <c r="F11" s="73">
        <f>E11/E15*100</f>
        <v>0.58550012678453045</v>
      </c>
      <c r="G11" s="243">
        <v>1</v>
      </c>
      <c r="H11" s="225">
        <v>68</v>
      </c>
      <c r="I11" s="225">
        <v>0</v>
      </c>
      <c r="J11" s="223">
        <f t="shared" ref="J11:J14" si="3">E11*D11</f>
        <v>574.94999999999993</v>
      </c>
      <c r="K11" s="225">
        <f t="shared" si="1"/>
        <v>68</v>
      </c>
      <c r="L11" s="225">
        <f t="shared" si="2"/>
        <v>0</v>
      </c>
      <c r="M11" s="67">
        <v>31</v>
      </c>
      <c r="N11" s="223">
        <f t="shared" si="0"/>
        <v>673.94999999999993</v>
      </c>
    </row>
    <row r="12" spans="1:14" ht="15.95" customHeight="1" x14ac:dyDescent="0.25">
      <c r="B12" s="100" t="s">
        <v>314</v>
      </c>
      <c r="C12" s="100" t="s">
        <v>243</v>
      </c>
      <c r="D12" s="243">
        <v>0.5</v>
      </c>
      <c r="E12" s="223">
        <v>1979</v>
      </c>
      <c r="F12" s="73">
        <f>E12/E15*100</f>
        <v>0.30229709128791699</v>
      </c>
      <c r="G12" s="243">
        <v>1</v>
      </c>
      <c r="H12" s="225">
        <v>68</v>
      </c>
      <c r="I12" s="225">
        <v>0</v>
      </c>
      <c r="J12" s="223">
        <f t="shared" si="3"/>
        <v>989.5</v>
      </c>
      <c r="K12" s="225">
        <f t="shared" si="1"/>
        <v>68</v>
      </c>
      <c r="L12" s="225">
        <f t="shared" si="2"/>
        <v>0</v>
      </c>
      <c r="M12" s="67">
        <v>13</v>
      </c>
      <c r="N12" s="223">
        <f t="shared" si="0"/>
        <v>1070.5</v>
      </c>
    </row>
    <row r="13" spans="1:14" ht="15.95" customHeight="1" x14ac:dyDescent="0.25">
      <c r="B13" s="100" t="s">
        <v>315</v>
      </c>
      <c r="C13" s="100" t="s">
        <v>244</v>
      </c>
      <c r="D13" s="243">
        <v>0.8</v>
      </c>
      <c r="E13" s="223">
        <v>1278</v>
      </c>
      <c r="F13" s="73">
        <f>E13/E15*100</f>
        <v>0.19521762641028698</v>
      </c>
      <c r="G13" s="243">
        <v>1</v>
      </c>
      <c r="H13" s="225">
        <v>52</v>
      </c>
      <c r="I13" s="225">
        <v>0</v>
      </c>
      <c r="J13" s="223">
        <f>E13*D13</f>
        <v>1022.4000000000001</v>
      </c>
      <c r="K13" s="225">
        <f t="shared" si="1"/>
        <v>52</v>
      </c>
      <c r="L13" s="225">
        <f t="shared" si="2"/>
        <v>0</v>
      </c>
      <c r="M13" s="67">
        <v>1</v>
      </c>
      <c r="N13" s="223">
        <f t="shared" si="0"/>
        <v>1075.4000000000001</v>
      </c>
    </row>
    <row r="14" spans="1:14" ht="15.95" customHeight="1" x14ac:dyDescent="0.25">
      <c r="B14" s="100" t="s">
        <v>316</v>
      </c>
      <c r="C14" s="100" t="s">
        <v>245</v>
      </c>
      <c r="D14" s="243">
        <v>1</v>
      </c>
      <c r="E14" s="223">
        <v>2958</v>
      </c>
      <c r="F14" s="73">
        <f>E14/E15*100</f>
        <v>0.45184173624540602</v>
      </c>
      <c r="G14" s="243">
        <v>1</v>
      </c>
      <c r="H14" s="225">
        <v>183</v>
      </c>
      <c r="I14" s="225">
        <v>0</v>
      </c>
      <c r="J14" s="223">
        <f t="shared" si="3"/>
        <v>2958</v>
      </c>
      <c r="K14" s="225">
        <f t="shared" si="1"/>
        <v>183</v>
      </c>
      <c r="L14" s="225">
        <f t="shared" si="2"/>
        <v>0</v>
      </c>
      <c r="M14" s="67">
        <v>0</v>
      </c>
      <c r="N14" s="223">
        <f t="shared" si="0"/>
        <v>3141</v>
      </c>
    </row>
    <row r="15" spans="1:14" ht="15.95" customHeight="1" x14ac:dyDescent="0.25">
      <c r="B15" s="327" t="s">
        <v>246</v>
      </c>
      <c r="C15" s="327"/>
      <c r="D15" s="327"/>
      <c r="E15" s="234">
        <f>SUM(E9:E14)</f>
        <v>654654</v>
      </c>
      <c r="F15" s="213">
        <f>SUM(F9:F14)</f>
        <v>100</v>
      </c>
      <c r="G15" s="244"/>
      <c r="H15" s="245">
        <f t="shared" ref="H15:M15" si="4">SUM(H9:H14)</f>
        <v>674</v>
      </c>
      <c r="I15" s="245">
        <f t="shared" si="4"/>
        <v>444</v>
      </c>
      <c r="J15" s="234">
        <f>SUM(J9:J14)</f>
        <v>5648.8099999999995</v>
      </c>
      <c r="K15" s="246">
        <f>SUM(K9:K14)</f>
        <v>372.82</v>
      </c>
      <c r="L15" s="245">
        <f t="shared" si="4"/>
        <v>0</v>
      </c>
      <c r="M15" s="245">
        <f t="shared" si="4"/>
        <v>249</v>
      </c>
      <c r="N15" s="179">
        <f>SUM(N9:N14)</f>
        <v>6270.63</v>
      </c>
    </row>
    <row r="16" spans="1:14" ht="15.95" customHeight="1" x14ac:dyDescent="0.25">
      <c r="B16" s="100" t="s">
        <v>317</v>
      </c>
      <c r="C16" s="100" t="s">
        <v>247</v>
      </c>
      <c r="D16" s="100" t="s">
        <v>248</v>
      </c>
      <c r="E16" s="223">
        <v>1995</v>
      </c>
      <c r="F16" s="65"/>
      <c r="G16" s="243"/>
      <c r="H16" s="225">
        <v>155</v>
      </c>
      <c r="I16" s="247"/>
      <c r="J16" s="247"/>
      <c r="K16" s="247"/>
      <c r="L16" s="247"/>
      <c r="M16" s="247"/>
      <c r="N16" s="247"/>
    </row>
  </sheetData>
  <mergeCells count="17">
    <mergeCell ref="L6:L7"/>
    <mergeCell ref="M6:M7"/>
    <mergeCell ref="B15:D15"/>
    <mergeCell ref="B4:N4"/>
    <mergeCell ref="B5:B7"/>
    <mergeCell ref="C5:C7"/>
    <mergeCell ref="D5:D7"/>
    <mergeCell ref="E5:E7"/>
    <mergeCell ref="F5:F7"/>
    <mergeCell ref="G5:H5"/>
    <mergeCell ref="I5:I7"/>
    <mergeCell ref="J5:M5"/>
    <mergeCell ref="N5:N7"/>
    <mergeCell ref="G6:G7"/>
    <mergeCell ref="H6:H7"/>
    <mergeCell ref="J6:J7"/>
    <mergeCell ref="K6:K7"/>
  </mergeCells>
  <pageMargins left="0.7" right="0.7" top="0.75" bottom="0.75" header="0.3" footer="0.3"/>
  <ignoredErrors>
    <ignoredError sqref="E15 H15:I15 M15" formulaRange="1"/>
    <ignoredError sqref="J10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dimension ref="B2:N11"/>
  <sheetViews>
    <sheetView workbookViewId="0">
      <selection activeCell="N8" sqref="N8"/>
    </sheetView>
  </sheetViews>
  <sheetFormatPr defaultRowHeight="15.75" x14ac:dyDescent="0.25"/>
  <cols>
    <col min="1" max="1" width="9.140625" style="2"/>
    <col min="2" max="2" width="7" style="2" customWidth="1"/>
    <col min="3" max="3" width="44.7109375" style="2" customWidth="1"/>
    <col min="4" max="4" width="9.140625" style="2"/>
    <col min="5" max="5" width="15.140625" style="2" customWidth="1"/>
    <col min="6" max="6" width="14.28515625" style="2" customWidth="1"/>
    <col min="7" max="7" width="9.140625" style="2"/>
    <col min="8" max="9" width="14.140625" style="2" customWidth="1"/>
    <col min="10" max="10" width="9.140625" style="2"/>
    <col min="11" max="11" width="13.140625" style="2" customWidth="1"/>
    <col min="12" max="12" width="13.42578125" style="2" customWidth="1"/>
    <col min="13" max="16384" width="9.140625" style="2"/>
  </cols>
  <sheetData>
    <row r="2" spans="2:14" x14ac:dyDescent="0.25">
      <c r="N2" s="80"/>
    </row>
    <row r="3" spans="2:14" ht="16.5" thickBot="1" x14ac:dyDescent="0.3">
      <c r="B3" s="78"/>
      <c r="C3" s="78"/>
      <c r="D3" s="78"/>
      <c r="E3" s="78"/>
      <c r="F3" s="78"/>
      <c r="G3" s="78"/>
      <c r="H3" s="78"/>
      <c r="I3" s="78"/>
      <c r="J3" s="78"/>
      <c r="K3" s="78"/>
      <c r="L3" s="79" t="s">
        <v>478</v>
      </c>
    </row>
    <row r="4" spans="2:14" ht="24.95" customHeight="1" thickTop="1" x14ac:dyDescent="0.25">
      <c r="B4" s="326" t="s">
        <v>631</v>
      </c>
      <c r="C4" s="326"/>
      <c r="D4" s="326"/>
      <c r="E4" s="326"/>
      <c r="F4" s="326"/>
      <c r="G4" s="326"/>
      <c r="H4" s="326"/>
      <c r="I4" s="326"/>
      <c r="J4" s="326"/>
      <c r="K4" s="326"/>
      <c r="L4" s="326"/>
    </row>
    <row r="5" spans="2:14" x14ac:dyDescent="0.25">
      <c r="B5" s="323" t="s">
        <v>127</v>
      </c>
      <c r="C5" s="323" t="s">
        <v>0</v>
      </c>
      <c r="D5" s="323" t="s">
        <v>574</v>
      </c>
      <c r="E5" s="323"/>
      <c r="F5" s="323"/>
      <c r="G5" s="323" t="s">
        <v>580</v>
      </c>
      <c r="H5" s="323"/>
      <c r="I5" s="323"/>
      <c r="J5" s="323" t="s">
        <v>708</v>
      </c>
      <c r="K5" s="323"/>
      <c r="L5" s="323"/>
    </row>
    <row r="6" spans="2:14" ht="36.75" customHeight="1" x14ac:dyDescent="0.25">
      <c r="B6" s="323"/>
      <c r="C6" s="323"/>
      <c r="D6" s="63" t="s">
        <v>46</v>
      </c>
      <c r="E6" s="63" t="s">
        <v>476</v>
      </c>
      <c r="F6" s="63" t="s">
        <v>477</v>
      </c>
      <c r="G6" s="63" t="s">
        <v>46</v>
      </c>
      <c r="H6" s="63" t="s">
        <v>476</v>
      </c>
      <c r="I6" s="63" t="s">
        <v>477</v>
      </c>
      <c r="J6" s="63" t="s">
        <v>46</v>
      </c>
      <c r="K6" s="63" t="s">
        <v>476</v>
      </c>
      <c r="L6" s="63" t="s">
        <v>477</v>
      </c>
    </row>
    <row r="7" spans="2:14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  <c r="I7" s="61">
        <v>8</v>
      </c>
      <c r="J7" s="61">
        <v>9</v>
      </c>
      <c r="K7" s="61">
        <v>10</v>
      </c>
      <c r="L7" s="61">
        <v>11</v>
      </c>
    </row>
    <row r="8" spans="2:14" x14ac:dyDescent="0.25">
      <c r="B8" s="65" t="s">
        <v>311</v>
      </c>
      <c r="C8" s="66" t="s">
        <v>480</v>
      </c>
      <c r="D8" s="65">
        <v>1</v>
      </c>
      <c r="E8" s="65">
        <v>3.1</v>
      </c>
      <c r="F8" s="65">
        <v>4.0999999999999996</v>
      </c>
      <c r="G8" s="65">
        <v>1</v>
      </c>
      <c r="H8" s="73">
        <v>3.6976</v>
      </c>
      <c r="I8" s="73">
        <v>3.8536600000000001</v>
      </c>
      <c r="J8" s="65">
        <v>1</v>
      </c>
      <c r="K8" s="71">
        <v>3.4784700000000002</v>
      </c>
      <c r="L8" s="71">
        <v>4.1635</v>
      </c>
    </row>
    <row r="9" spans="2:14" ht="31.5" x14ac:dyDescent="0.25">
      <c r="B9" s="65" t="s">
        <v>312</v>
      </c>
      <c r="C9" s="96" t="s">
        <v>479</v>
      </c>
      <c r="D9" s="65">
        <v>3</v>
      </c>
      <c r="E9" s="65">
        <v>5.7</v>
      </c>
      <c r="F9" s="65">
        <v>6.8</v>
      </c>
      <c r="G9" s="65">
        <v>3</v>
      </c>
      <c r="H9" s="73">
        <v>13.13</v>
      </c>
      <c r="I9" s="73">
        <v>13.319000000000001</v>
      </c>
      <c r="J9" s="65">
        <v>3</v>
      </c>
      <c r="K9" s="71">
        <v>12.79477</v>
      </c>
      <c r="L9" s="71">
        <v>12.908899999999999</v>
      </c>
    </row>
    <row r="10" spans="2:14" x14ac:dyDescent="0.25">
      <c r="B10" s="65" t="s">
        <v>313</v>
      </c>
      <c r="C10" s="66" t="s">
        <v>481</v>
      </c>
      <c r="D10" s="65">
        <v>10</v>
      </c>
      <c r="E10" s="65">
        <v>91.2</v>
      </c>
      <c r="F10" s="65">
        <v>89.1</v>
      </c>
      <c r="G10" s="65">
        <v>9</v>
      </c>
      <c r="H10" s="73">
        <v>83.18</v>
      </c>
      <c r="I10" s="73">
        <v>82.826999999999998</v>
      </c>
      <c r="J10" s="65">
        <v>9</v>
      </c>
      <c r="K10" s="71">
        <v>83.726699999999994</v>
      </c>
      <c r="L10" s="71">
        <v>82.927549999999997</v>
      </c>
    </row>
    <row r="11" spans="2:14" ht="21.75" customHeight="1" x14ac:dyDescent="0.25">
      <c r="B11" s="323" t="s">
        <v>18</v>
      </c>
      <c r="C11" s="323"/>
      <c r="D11" s="63">
        <f t="shared" ref="D11:L11" si="0">SUM(D8:D10)</f>
        <v>14</v>
      </c>
      <c r="E11" s="63">
        <f t="shared" si="0"/>
        <v>100</v>
      </c>
      <c r="F11" s="63">
        <f t="shared" si="0"/>
        <v>100</v>
      </c>
      <c r="G11" s="63">
        <f t="shared" si="0"/>
        <v>13</v>
      </c>
      <c r="H11" s="213">
        <f t="shared" si="0"/>
        <v>100.00760000000001</v>
      </c>
      <c r="I11" s="213">
        <f t="shared" si="0"/>
        <v>99.999660000000006</v>
      </c>
      <c r="J11" s="63">
        <f t="shared" si="0"/>
        <v>13</v>
      </c>
      <c r="K11" s="72">
        <f t="shared" si="0"/>
        <v>99.999939999999995</v>
      </c>
      <c r="L11" s="72">
        <f t="shared" si="0"/>
        <v>99.999949999999998</v>
      </c>
    </row>
  </sheetData>
  <mergeCells count="7">
    <mergeCell ref="B11:C11"/>
    <mergeCell ref="B4:L4"/>
    <mergeCell ref="B5:B6"/>
    <mergeCell ref="D5:F5"/>
    <mergeCell ref="G5:I5"/>
    <mergeCell ref="J5:L5"/>
    <mergeCell ref="C5:C6"/>
  </mergeCells>
  <pageMargins left="0.7" right="0.7" top="0.75" bottom="0.75" header="0.3" footer="0.3"/>
  <pageSetup orientation="portrait" r:id="rId1"/>
  <ignoredErrors>
    <ignoredError sqref="J11:L11 D11:I11" formulaRange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52FFE-300E-4718-B750-CE409986CA76}">
  <dimension ref="B3:O11"/>
  <sheetViews>
    <sheetView workbookViewId="0">
      <selection activeCell="D14" sqref="D14"/>
    </sheetView>
  </sheetViews>
  <sheetFormatPr defaultRowHeight="15" x14ac:dyDescent="0.25"/>
  <cols>
    <col min="2" max="2" width="7.28515625" customWidth="1"/>
    <col min="3" max="3" width="41.85546875" customWidth="1"/>
    <col min="4" max="15" width="12.7109375" customWidth="1"/>
  </cols>
  <sheetData>
    <row r="3" spans="2:15" ht="16.5" thickBot="1" x14ac:dyDescent="0.3">
      <c r="O3" s="237" t="s">
        <v>339</v>
      </c>
    </row>
    <row r="4" spans="2:15" ht="24.95" customHeight="1" thickTop="1" x14ac:dyDescent="0.25">
      <c r="B4" s="358" t="s">
        <v>675</v>
      </c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</row>
    <row r="5" spans="2:15" ht="15.75" x14ac:dyDescent="0.25">
      <c r="B5" s="323" t="s">
        <v>562</v>
      </c>
      <c r="C5" s="323" t="s">
        <v>82</v>
      </c>
      <c r="D5" s="323" t="s">
        <v>712</v>
      </c>
      <c r="E5" s="323"/>
      <c r="F5" s="323"/>
      <c r="G5" s="323"/>
      <c r="H5" s="323"/>
      <c r="I5" s="323"/>
      <c r="J5" s="323" t="s">
        <v>713</v>
      </c>
      <c r="K5" s="323"/>
      <c r="L5" s="323"/>
      <c r="M5" s="323"/>
      <c r="N5" s="323"/>
      <c r="O5" s="323"/>
    </row>
    <row r="6" spans="2:15" ht="15.75" x14ac:dyDescent="0.25">
      <c r="B6" s="323"/>
      <c r="C6" s="323"/>
      <c r="D6" s="323" t="s">
        <v>2</v>
      </c>
      <c r="E6" s="323"/>
      <c r="F6" s="323"/>
      <c r="G6" s="323" t="s">
        <v>563</v>
      </c>
      <c r="H6" s="323"/>
      <c r="I6" s="323"/>
      <c r="J6" s="323" t="s">
        <v>2</v>
      </c>
      <c r="K6" s="323"/>
      <c r="L6" s="323"/>
      <c r="M6" s="323" t="s">
        <v>563</v>
      </c>
      <c r="N6" s="323"/>
      <c r="O6" s="323"/>
    </row>
    <row r="7" spans="2:15" ht="15.75" x14ac:dyDescent="0.25">
      <c r="B7" s="323"/>
      <c r="C7" s="323"/>
      <c r="D7" s="63" t="s">
        <v>200</v>
      </c>
      <c r="E7" s="63" t="s">
        <v>201</v>
      </c>
      <c r="F7" s="63" t="s">
        <v>18</v>
      </c>
      <c r="G7" s="63" t="s">
        <v>200</v>
      </c>
      <c r="H7" s="63" t="s">
        <v>201</v>
      </c>
      <c r="I7" s="63" t="s">
        <v>18</v>
      </c>
      <c r="J7" s="63" t="s">
        <v>200</v>
      </c>
      <c r="K7" s="63" t="s">
        <v>201</v>
      </c>
      <c r="L7" s="63" t="s">
        <v>18</v>
      </c>
      <c r="M7" s="63" t="s">
        <v>200</v>
      </c>
      <c r="N7" s="63" t="s">
        <v>201</v>
      </c>
      <c r="O7" s="63" t="s">
        <v>18</v>
      </c>
    </row>
    <row r="8" spans="2:15" ht="15.75" x14ac:dyDescent="0.25">
      <c r="B8" s="63">
        <v>1</v>
      </c>
      <c r="C8" s="63">
        <v>2</v>
      </c>
      <c r="D8" s="63">
        <v>3</v>
      </c>
      <c r="E8" s="63">
        <v>4</v>
      </c>
      <c r="F8" s="63">
        <v>5</v>
      </c>
      <c r="G8" s="63">
        <v>6</v>
      </c>
      <c r="H8" s="63">
        <v>7</v>
      </c>
      <c r="I8" s="63">
        <v>8</v>
      </c>
      <c r="J8" s="63">
        <v>9</v>
      </c>
      <c r="K8" s="63">
        <v>10</v>
      </c>
      <c r="L8" s="63">
        <v>11</v>
      </c>
      <c r="M8" s="63">
        <v>12</v>
      </c>
      <c r="N8" s="63">
        <v>13</v>
      </c>
      <c r="O8" s="63">
        <v>14</v>
      </c>
    </row>
    <row r="9" spans="2:15" ht="20.100000000000001" customHeight="1" x14ac:dyDescent="0.25">
      <c r="B9" s="65" t="s">
        <v>311</v>
      </c>
      <c r="C9" s="70" t="s">
        <v>564</v>
      </c>
      <c r="D9" s="68">
        <v>11446</v>
      </c>
      <c r="E9" s="68">
        <v>4598</v>
      </c>
      <c r="F9" s="68">
        <f>D9+E9</f>
        <v>16044</v>
      </c>
      <c r="G9" s="67">
        <v>7</v>
      </c>
      <c r="H9" s="67">
        <v>2</v>
      </c>
      <c r="I9" s="67">
        <f>G9+H9</f>
        <v>9</v>
      </c>
      <c r="J9" s="68">
        <v>22379</v>
      </c>
      <c r="K9" s="68">
        <v>4887</v>
      </c>
      <c r="L9" s="68">
        <f>J9+K9</f>
        <v>27266</v>
      </c>
      <c r="M9" s="67">
        <v>7</v>
      </c>
      <c r="N9" s="67">
        <v>2</v>
      </c>
      <c r="O9" s="67">
        <f>M9+N9</f>
        <v>9</v>
      </c>
    </row>
    <row r="10" spans="2:15" ht="20.100000000000001" customHeight="1" x14ac:dyDescent="0.25">
      <c r="B10" s="65" t="s">
        <v>312</v>
      </c>
      <c r="C10" s="70" t="s">
        <v>565</v>
      </c>
      <c r="D10" s="67">
        <v>390</v>
      </c>
      <c r="E10" s="68">
        <v>3832</v>
      </c>
      <c r="F10" s="68">
        <f>D10+E10</f>
        <v>4222</v>
      </c>
      <c r="G10" s="67">
        <v>3</v>
      </c>
      <c r="H10" s="67">
        <v>1</v>
      </c>
      <c r="I10" s="67">
        <f>G10+H10</f>
        <v>4</v>
      </c>
      <c r="J10" s="67">
        <v>156</v>
      </c>
      <c r="K10" s="68">
        <v>1519</v>
      </c>
      <c r="L10" s="68">
        <f>J10+K10</f>
        <v>1675</v>
      </c>
      <c r="M10" s="67">
        <v>3</v>
      </c>
      <c r="N10" s="67">
        <v>2</v>
      </c>
      <c r="O10" s="67">
        <f>M10+N10</f>
        <v>5</v>
      </c>
    </row>
    <row r="11" spans="2:15" ht="15.75" x14ac:dyDescent="0.25">
      <c r="B11" s="292"/>
      <c r="C11" s="292" t="s">
        <v>18</v>
      </c>
      <c r="D11" s="69">
        <f>D9-D10</f>
        <v>11056</v>
      </c>
      <c r="E11" s="69">
        <f>E9-E10</f>
        <v>766</v>
      </c>
      <c r="F11" s="69">
        <f>F9-F10</f>
        <v>11822</v>
      </c>
      <c r="G11" s="293">
        <f>G9+G10</f>
        <v>10</v>
      </c>
      <c r="H11" s="293">
        <f t="shared" ref="H11:I11" si="0">H9+H10</f>
        <v>3</v>
      </c>
      <c r="I11" s="293">
        <f t="shared" si="0"/>
        <v>13</v>
      </c>
      <c r="J11" s="69">
        <f>J9-J10</f>
        <v>22223</v>
      </c>
      <c r="K11" s="69">
        <f>K9-K10</f>
        <v>3368</v>
      </c>
      <c r="L11" s="69">
        <f>L9-L10</f>
        <v>25591</v>
      </c>
      <c r="M11" s="293">
        <f>M9+M10</f>
        <v>10</v>
      </c>
      <c r="N11" s="293">
        <f t="shared" ref="N11:O11" si="1">N9+N10</f>
        <v>4</v>
      </c>
      <c r="O11" s="293">
        <f t="shared" si="1"/>
        <v>14</v>
      </c>
    </row>
  </sheetData>
  <mergeCells count="9">
    <mergeCell ref="B4:O4"/>
    <mergeCell ref="B5:B7"/>
    <mergeCell ref="C5:C7"/>
    <mergeCell ref="D5:I5"/>
    <mergeCell ref="J5:O5"/>
    <mergeCell ref="D6:F6"/>
    <mergeCell ref="G6:I6"/>
    <mergeCell ref="J6:L6"/>
    <mergeCell ref="M6:O6"/>
  </mergeCells>
  <pageMargins left="0.7" right="0.7" top="0.75" bottom="0.75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5D11E-6836-4D4F-914E-59FF212F5E7A}">
  <dimension ref="B3:L23"/>
  <sheetViews>
    <sheetView workbookViewId="0">
      <selection activeCell="N10" sqref="N10"/>
    </sheetView>
  </sheetViews>
  <sheetFormatPr defaultRowHeight="15" x14ac:dyDescent="0.25"/>
  <cols>
    <col min="2" max="2" width="7.140625" customWidth="1"/>
    <col min="3" max="3" width="49.7109375" customWidth="1"/>
    <col min="4" max="4" width="11.42578125" customWidth="1"/>
    <col min="5" max="5" width="12.28515625" customWidth="1"/>
    <col min="6" max="6" width="11.42578125" customWidth="1"/>
    <col min="8" max="8" width="10.140625" customWidth="1"/>
    <col min="9" max="9" width="12.140625" customWidth="1"/>
    <col min="12" max="12" width="10.7109375" customWidth="1"/>
  </cols>
  <sheetData>
    <row r="3" spans="2:12" ht="16.5" thickBot="1" x14ac:dyDescent="0.3">
      <c r="B3" s="88"/>
      <c r="C3" s="88"/>
      <c r="D3" s="88"/>
      <c r="E3" s="88"/>
      <c r="F3" s="88"/>
      <c r="G3" s="88"/>
      <c r="H3" s="88"/>
      <c r="I3" s="88"/>
      <c r="J3" s="88"/>
      <c r="K3" s="88"/>
      <c r="L3" s="254" t="s">
        <v>339</v>
      </c>
    </row>
    <row r="4" spans="2:12" ht="24.95" customHeight="1" thickTop="1" x14ac:dyDescent="0.25">
      <c r="B4" s="343" t="s">
        <v>676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</row>
    <row r="5" spans="2:12" ht="15.75" x14ac:dyDescent="0.25">
      <c r="B5" s="323" t="s">
        <v>127</v>
      </c>
      <c r="C5" s="323" t="s">
        <v>158</v>
      </c>
      <c r="D5" s="327" t="s">
        <v>712</v>
      </c>
      <c r="E5" s="327"/>
      <c r="F5" s="327"/>
      <c r="G5" s="327"/>
      <c r="H5" s="327" t="s">
        <v>713</v>
      </c>
      <c r="I5" s="327"/>
      <c r="J5" s="327"/>
      <c r="K5" s="327"/>
      <c r="L5" s="194" t="s">
        <v>1</v>
      </c>
    </row>
    <row r="6" spans="2:12" ht="15.75" x14ac:dyDescent="0.25">
      <c r="B6" s="323"/>
      <c r="C6" s="323"/>
      <c r="D6" s="327" t="s">
        <v>200</v>
      </c>
      <c r="E6" s="323" t="s">
        <v>201</v>
      </c>
      <c r="F6" s="323" t="s">
        <v>18</v>
      </c>
      <c r="G6" s="63" t="s">
        <v>495</v>
      </c>
      <c r="H6" s="327" t="s">
        <v>200</v>
      </c>
      <c r="I6" s="323" t="s">
        <v>201</v>
      </c>
      <c r="J6" s="323" t="s">
        <v>18</v>
      </c>
      <c r="K6" s="63" t="s">
        <v>495</v>
      </c>
      <c r="L6" s="323" t="s">
        <v>464</v>
      </c>
    </row>
    <row r="7" spans="2:12" ht="15.75" x14ac:dyDescent="0.25">
      <c r="B7" s="323"/>
      <c r="C7" s="323"/>
      <c r="D7" s="327"/>
      <c r="E7" s="323"/>
      <c r="F7" s="323"/>
      <c r="G7" s="63" t="s">
        <v>57</v>
      </c>
      <c r="H7" s="327"/>
      <c r="I7" s="323"/>
      <c r="J7" s="323"/>
      <c r="K7" s="63" t="s">
        <v>57</v>
      </c>
      <c r="L7" s="323"/>
    </row>
    <row r="8" spans="2:12" x14ac:dyDescent="0.25">
      <c r="B8" s="61">
        <v>1</v>
      </c>
      <c r="C8" s="118">
        <v>2</v>
      </c>
      <c r="D8" s="118">
        <v>3</v>
      </c>
      <c r="E8" s="118">
        <v>4</v>
      </c>
      <c r="F8" s="61" t="s">
        <v>195</v>
      </c>
      <c r="G8" s="61">
        <v>6</v>
      </c>
      <c r="H8" s="118">
        <v>7</v>
      </c>
      <c r="I8" s="118">
        <v>8</v>
      </c>
      <c r="J8" s="61" t="s">
        <v>202</v>
      </c>
      <c r="K8" s="61">
        <v>10</v>
      </c>
      <c r="L8" s="118">
        <v>11</v>
      </c>
    </row>
    <row r="9" spans="2:12" ht="15.75" x14ac:dyDescent="0.25">
      <c r="B9" s="161" t="s">
        <v>311</v>
      </c>
      <c r="C9" s="249" t="s">
        <v>496</v>
      </c>
      <c r="D9" s="225"/>
      <c r="E9" s="100"/>
      <c r="F9" s="65"/>
      <c r="G9" s="65"/>
      <c r="H9" s="100"/>
      <c r="I9" s="100"/>
      <c r="J9" s="65"/>
      <c r="K9" s="65"/>
      <c r="L9" s="100"/>
    </row>
    <row r="10" spans="2:12" ht="31.5" x14ac:dyDescent="0.25">
      <c r="B10" s="65" t="s">
        <v>84</v>
      </c>
      <c r="C10" s="66" t="s">
        <v>497</v>
      </c>
      <c r="D10" s="223">
        <v>2</v>
      </c>
      <c r="E10" s="223">
        <v>1</v>
      </c>
      <c r="F10" s="68">
        <f>D10+E10</f>
        <v>3</v>
      </c>
      <c r="G10" s="73">
        <f>F10/F$23*100</f>
        <v>3.1984306367009254E-3</v>
      </c>
      <c r="H10" s="223">
        <v>0</v>
      </c>
      <c r="I10" s="223">
        <v>1</v>
      </c>
      <c r="J10" s="68">
        <f>H10+I10</f>
        <v>1</v>
      </c>
      <c r="K10" s="73">
        <f>J10/J$23*100</f>
        <v>9.1205092892387106E-4</v>
      </c>
      <c r="L10" s="250">
        <f>J10/F10*100</f>
        <v>33.333333333333329</v>
      </c>
    </row>
    <row r="11" spans="2:12" ht="15.75" x14ac:dyDescent="0.25">
      <c r="B11" s="65" t="s">
        <v>115</v>
      </c>
      <c r="C11" s="229" t="s">
        <v>498</v>
      </c>
      <c r="D11" s="223">
        <v>14</v>
      </c>
      <c r="E11" s="223">
        <v>0</v>
      </c>
      <c r="F11" s="68">
        <f t="shared" ref="F11:F15" si="0">D11+E11</f>
        <v>14</v>
      </c>
      <c r="G11" s="73">
        <f t="shared" ref="G11:G22" si="1">F11/F$23*100</f>
        <v>1.4926009637937653E-2</v>
      </c>
      <c r="H11" s="223">
        <v>0</v>
      </c>
      <c r="I11" s="223">
        <v>0</v>
      </c>
      <c r="J11" s="68">
        <f t="shared" ref="J11:J15" si="2">H11+I11</f>
        <v>0</v>
      </c>
      <c r="K11" s="73">
        <f t="shared" ref="K11:K15" si="3">J11/J$23*100</f>
        <v>0</v>
      </c>
      <c r="L11" s="250">
        <f t="shared" ref="L11:L23" si="4">J11/F11*100</f>
        <v>0</v>
      </c>
    </row>
    <row r="12" spans="2:12" ht="15.75" x14ac:dyDescent="0.25">
      <c r="B12" s="65" t="s">
        <v>342</v>
      </c>
      <c r="C12" s="229" t="s">
        <v>499</v>
      </c>
      <c r="D12" s="223">
        <v>57127</v>
      </c>
      <c r="E12" s="223">
        <v>23163</v>
      </c>
      <c r="F12" s="68">
        <f t="shared" si="0"/>
        <v>80290</v>
      </c>
      <c r="G12" s="73">
        <f t="shared" si="1"/>
        <v>85.600665273572432</v>
      </c>
      <c r="H12" s="223">
        <v>62507</v>
      </c>
      <c r="I12" s="223">
        <v>22897</v>
      </c>
      <c r="J12" s="68">
        <f t="shared" si="2"/>
        <v>85404</v>
      </c>
      <c r="K12" s="73">
        <f t="shared" si="3"/>
        <v>77.892797533814289</v>
      </c>
      <c r="L12" s="250">
        <f t="shared" si="4"/>
        <v>106.36941088553993</v>
      </c>
    </row>
    <row r="13" spans="2:12" ht="15.75" x14ac:dyDescent="0.25">
      <c r="B13" s="65" t="s">
        <v>343</v>
      </c>
      <c r="C13" s="229" t="s">
        <v>274</v>
      </c>
      <c r="D13" s="223">
        <v>3709</v>
      </c>
      <c r="E13" s="223">
        <v>1131</v>
      </c>
      <c r="F13" s="68">
        <f t="shared" si="0"/>
        <v>4840</v>
      </c>
      <c r="G13" s="73">
        <f t="shared" si="1"/>
        <v>5.1601347605441594</v>
      </c>
      <c r="H13" s="223">
        <v>4340</v>
      </c>
      <c r="I13" s="223">
        <v>1016</v>
      </c>
      <c r="J13" s="68">
        <f t="shared" si="2"/>
        <v>5356</v>
      </c>
      <c r="K13" s="73">
        <f t="shared" si="3"/>
        <v>4.8849447753162538</v>
      </c>
      <c r="L13" s="250">
        <f t="shared" si="4"/>
        <v>110.66115702479338</v>
      </c>
    </row>
    <row r="14" spans="2:12" ht="15.75" x14ac:dyDescent="0.25">
      <c r="B14" s="65" t="s">
        <v>344</v>
      </c>
      <c r="C14" s="229" t="s">
        <v>500</v>
      </c>
      <c r="D14" s="223">
        <v>430</v>
      </c>
      <c r="E14" s="223">
        <v>205</v>
      </c>
      <c r="F14" s="68">
        <f t="shared" si="0"/>
        <v>635</v>
      </c>
      <c r="G14" s="73">
        <f t="shared" si="1"/>
        <v>0.67700115143502915</v>
      </c>
      <c r="H14" s="223">
        <v>517</v>
      </c>
      <c r="I14" s="223">
        <v>187</v>
      </c>
      <c r="J14" s="68">
        <f t="shared" si="2"/>
        <v>704</v>
      </c>
      <c r="K14" s="73">
        <f t="shared" si="3"/>
        <v>0.6420838539624053</v>
      </c>
      <c r="L14" s="250">
        <f t="shared" si="4"/>
        <v>110.86614173228347</v>
      </c>
    </row>
    <row r="15" spans="2:12" ht="15.75" x14ac:dyDescent="0.25">
      <c r="B15" s="65" t="s">
        <v>501</v>
      </c>
      <c r="C15" s="229" t="s">
        <v>502</v>
      </c>
      <c r="D15" s="223">
        <v>847</v>
      </c>
      <c r="E15" s="223">
        <v>246</v>
      </c>
      <c r="F15" s="68">
        <f t="shared" si="0"/>
        <v>1093</v>
      </c>
      <c r="G15" s="73">
        <f t="shared" si="1"/>
        <v>1.1652948953047038</v>
      </c>
      <c r="H15" s="223">
        <v>791</v>
      </c>
      <c r="I15" s="223">
        <v>84</v>
      </c>
      <c r="J15" s="68">
        <f t="shared" si="2"/>
        <v>875</v>
      </c>
      <c r="K15" s="73">
        <f t="shared" si="3"/>
        <v>0.7980445628083872</v>
      </c>
      <c r="L15" s="250">
        <f t="shared" si="4"/>
        <v>80.054894784995426</v>
      </c>
    </row>
    <row r="16" spans="2:12" ht="15.75" x14ac:dyDescent="0.25">
      <c r="B16" s="251"/>
      <c r="C16" s="252" t="s">
        <v>54</v>
      </c>
      <c r="D16" s="234">
        <f>SUM(D10:D15)</f>
        <v>62129</v>
      </c>
      <c r="E16" s="234">
        <f>SUM(E10:E15)</f>
        <v>24746</v>
      </c>
      <c r="F16" s="234">
        <f>SUM(F10:F15)</f>
        <v>86875</v>
      </c>
      <c r="G16" s="253">
        <f t="shared" si="1"/>
        <v>92.621220521130965</v>
      </c>
      <c r="H16" s="234">
        <f>SUM(H10:H15)</f>
        <v>68155</v>
      </c>
      <c r="I16" s="234">
        <f>SUM(I10:I15)</f>
        <v>24185</v>
      </c>
      <c r="J16" s="69">
        <f>SUM(J10:J15)</f>
        <v>92340</v>
      </c>
      <c r="K16" s="253">
        <f>J16/J23*100</f>
        <v>84.218782776830253</v>
      </c>
      <c r="L16" s="233">
        <f t="shared" si="4"/>
        <v>106.29064748201438</v>
      </c>
    </row>
    <row r="17" spans="2:12" ht="15.75" x14ac:dyDescent="0.25">
      <c r="B17" s="161" t="s">
        <v>312</v>
      </c>
      <c r="C17" s="249" t="s">
        <v>249</v>
      </c>
      <c r="D17" s="225"/>
      <c r="E17" s="225"/>
      <c r="F17" s="67"/>
      <c r="G17" s="73"/>
      <c r="H17" s="225"/>
      <c r="I17" s="225"/>
      <c r="J17" s="67"/>
      <c r="K17" s="73"/>
      <c r="L17" s="250"/>
    </row>
    <row r="18" spans="2:12" ht="15.75" x14ac:dyDescent="0.25">
      <c r="B18" s="65" t="s">
        <v>345</v>
      </c>
      <c r="C18" s="229" t="s">
        <v>449</v>
      </c>
      <c r="D18" s="225">
        <v>172</v>
      </c>
      <c r="E18" s="225">
        <v>0</v>
      </c>
      <c r="F18" s="67">
        <f>D18+E18</f>
        <v>172</v>
      </c>
      <c r="G18" s="73">
        <f t="shared" si="1"/>
        <v>0.18337668983751973</v>
      </c>
      <c r="H18" s="225">
        <v>184</v>
      </c>
      <c r="I18" s="225">
        <v>0</v>
      </c>
      <c r="J18" s="67">
        <f>H18+I18</f>
        <v>184</v>
      </c>
      <c r="K18" s="73">
        <f>J18/J$23*100</f>
        <v>0.16781737092199228</v>
      </c>
      <c r="L18" s="250">
        <f t="shared" si="4"/>
        <v>106.9767441860465</v>
      </c>
    </row>
    <row r="19" spans="2:12" ht="15.75" x14ac:dyDescent="0.25">
      <c r="B19" s="65" t="s">
        <v>346</v>
      </c>
      <c r="C19" s="229" t="s">
        <v>503</v>
      </c>
      <c r="D19" s="223">
        <v>5090</v>
      </c>
      <c r="E19" s="225">
        <v>558</v>
      </c>
      <c r="F19" s="67">
        <f t="shared" ref="F19:F20" si="5">D19+E19</f>
        <v>5648</v>
      </c>
      <c r="G19" s="73">
        <f t="shared" si="1"/>
        <v>6.0215787453622758</v>
      </c>
      <c r="H19" s="223">
        <v>5002</v>
      </c>
      <c r="I19" s="225">
        <v>806</v>
      </c>
      <c r="J19" s="67">
        <f t="shared" ref="J19:J20" si="6">H19+I19</f>
        <v>5808</v>
      </c>
      <c r="K19" s="73">
        <f t="shared" ref="K19:K22" si="7">J19/J$23*100</f>
        <v>5.2971917951898435</v>
      </c>
      <c r="L19" s="250">
        <f t="shared" si="4"/>
        <v>102.8328611898017</v>
      </c>
    </row>
    <row r="20" spans="2:12" ht="15.75" x14ac:dyDescent="0.25">
      <c r="B20" s="65" t="s">
        <v>347</v>
      </c>
      <c r="C20" s="229" t="s">
        <v>504</v>
      </c>
      <c r="D20" s="225">
        <v>6</v>
      </c>
      <c r="E20" s="225">
        <v>13</v>
      </c>
      <c r="F20" s="67">
        <f t="shared" si="5"/>
        <v>19</v>
      </c>
      <c r="G20" s="73">
        <f t="shared" si="1"/>
        <v>2.0256727365772526E-2</v>
      </c>
      <c r="H20" s="225">
        <v>6</v>
      </c>
      <c r="I20" s="225">
        <v>5</v>
      </c>
      <c r="J20" s="67">
        <f t="shared" si="6"/>
        <v>11</v>
      </c>
      <c r="K20" s="73">
        <f t="shared" si="7"/>
        <v>1.0032560218162583E-2</v>
      </c>
      <c r="L20" s="250">
        <f t="shared" si="4"/>
        <v>57.894736842105267</v>
      </c>
    </row>
    <row r="21" spans="2:12" ht="15.75" x14ac:dyDescent="0.25">
      <c r="B21" s="251"/>
      <c r="C21" s="252" t="s">
        <v>18</v>
      </c>
      <c r="D21" s="234">
        <f>SUM(D18:D20)</f>
        <v>5268</v>
      </c>
      <c r="E21" s="234">
        <f t="shared" ref="E21:F21" si="8">SUM(E18:E20)</f>
        <v>571</v>
      </c>
      <c r="F21" s="234">
        <f t="shared" si="8"/>
        <v>5839</v>
      </c>
      <c r="G21" s="253">
        <f t="shared" si="1"/>
        <v>6.2252121625655681</v>
      </c>
      <c r="H21" s="234">
        <f>SUM(H18:H20)</f>
        <v>5192</v>
      </c>
      <c r="I21" s="245">
        <f>SUM(I18:I20)</f>
        <v>811</v>
      </c>
      <c r="J21" s="69">
        <f>SUM(J18:J20)</f>
        <v>6003</v>
      </c>
      <c r="K21" s="253">
        <f t="shared" si="7"/>
        <v>5.475041726329998</v>
      </c>
      <c r="L21" s="233">
        <f t="shared" si="4"/>
        <v>102.80870011988354</v>
      </c>
    </row>
    <row r="22" spans="2:12" ht="15.75" x14ac:dyDescent="0.25">
      <c r="B22" s="161" t="s">
        <v>313</v>
      </c>
      <c r="C22" s="249" t="s">
        <v>391</v>
      </c>
      <c r="D22" s="257">
        <v>942</v>
      </c>
      <c r="E22" s="257">
        <v>140</v>
      </c>
      <c r="F22" s="193">
        <f>D22+E22</f>
        <v>1082</v>
      </c>
      <c r="G22" s="255">
        <f t="shared" si="1"/>
        <v>1.153567316303467</v>
      </c>
      <c r="H22" s="257">
        <v>10955</v>
      </c>
      <c r="I22" s="239">
        <v>345</v>
      </c>
      <c r="J22" s="193">
        <f>H22+I22</f>
        <v>11300</v>
      </c>
      <c r="K22" s="255">
        <f t="shared" si="7"/>
        <v>10.306175496839744</v>
      </c>
      <c r="L22" s="256">
        <f t="shared" si="4"/>
        <v>1044.362292051756</v>
      </c>
    </row>
    <row r="23" spans="2:12" ht="15.75" x14ac:dyDescent="0.25">
      <c r="B23" s="63"/>
      <c r="C23" s="252" t="s">
        <v>505</v>
      </c>
      <c r="D23" s="234">
        <f>D16+D21+D22</f>
        <v>68339</v>
      </c>
      <c r="E23" s="234">
        <f t="shared" ref="E23:J23" si="9">E16+E21+E22</f>
        <v>25457</v>
      </c>
      <c r="F23" s="234">
        <f t="shared" si="9"/>
        <v>93796</v>
      </c>
      <c r="G23" s="233">
        <f t="shared" si="9"/>
        <v>100</v>
      </c>
      <c r="H23" s="234">
        <f t="shared" si="9"/>
        <v>84302</v>
      </c>
      <c r="I23" s="234">
        <f t="shared" si="9"/>
        <v>25341</v>
      </c>
      <c r="J23" s="234">
        <f t="shared" si="9"/>
        <v>109643</v>
      </c>
      <c r="K23" s="63">
        <f>K16+K21+K22</f>
        <v>99.999999999999986</v>
      </c>
      <c r="L23" s="233">
        <f t="shared" si="4"/>
        <v>116.89517676659986</v>
      </c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6 F21:G21 J21" formula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D7B28-5FDF-4A20-A8A5-B3047447F5B4}">
  <dimension ref="B3:L25"/>
  <sheetViews>
    <sheetView workbookViewId="0">
      <selection activeCell="N10" sqref="N10"/>
    </sheetView>
  </sheetViews>
  <sheetFormatPr defaultRowHeight="15" x14ac:dyDescent="0.25"/>
  <cols>
    <col min="2" max="2" width="6" customWidth="1"/>
    <col min="3" max="3" width="41.85546875" customWidth="1"/>
    <col min="4" max="4" width="12.5703125" customWidth="1"/>
    <col min="5" max="5" width="11.140625" customWidth="1"/>
    <col min="6" max="6" width="11.5703125" customWidth="1"/>
    <col min="8" max="8" width="11" customWidth="1"/>
    <col min="9" max="9" width="10.7109375" customWidth="1"/>
    <col min="10" max="10" width="11.28515625" customWidth="1"/>
    <col min="12" max="12" width="10.5703125" customWidth="1"/>
  </cols>
  <sheetData>
    <row r="3" spans="2:12" ht="16.5" thickBot="1" x14ac:dyDescent="0.3">
      <c r="B3" s="88"/>
      <c r="C3" s="88"/>
      <c r="D3" s="88"/>
      <c r="E3" s="88"/>
      <c r="F3" s="88"/>
      <c r="G3" s="88"/>
      <c r="H3" s="88"/>
      <c r="I3" s="88"/>
      <c r="J3" s="88"/>
      <c r="K3" s="88"/>
      <c r="L3" s="254" t="s">
        <v>339</v>
      </c>
    </row>
    <row r="4" spans="2:12" ht="24.95" customHeight="1" thickTop="1" x14ac:dyDescent="0.25">
      <c r="B4" s="343" t="s">
        <v>677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</row>
    <row r="5" spans="2:12" ht="15.75" x14ac:dyDescent="0.25">
      <c r="B5" s="323" t="s">
        <v>127</v>
      </c>
      <c r="C5" s="323" t="s">
        <v>165</v>
      </c>
      <c r="D5" s="327" t="s">
        <v>712</v>
      </c>
      <c r="E5" s="327"/>
      <c r="F5" s="327"/>
      <c r="G5" s="327"/>
      <c r="H5" s="327" t="s">
        <v>713</v>
      </c>
      <c r="I5" s="327"/>
      <c r="J5" s="327"/>
      <c r="K5" s="327"/>
      <c r="L5" s="194" t="s">
        <v>1</v>
      </c>
    </row>
    <row r="6" spans="2:12" ht="15.75" x14ac:dyDescent="0.25">
      <c r="B6" s="323"/>
      <c r="C6" s="323"/>
      <c r="D6" s="327" t="s">
        <v>200</v>
      </c>
      <c r="E6" s="323" t="s">
        <v>201</v>
      </c>
      <c r="F6" s="323" t="s">
        <v>18</v>
      </c>
      <c r="G6" s="63" t="s">
        <v>495</v>
      </c>
      <c r="H6" s="327" t="s">
        <v>200</v>
      </c>
      <c r="I6" s="323" t="s">
        <v>201</v>
      </c>
      <c r="J6" s="323" t="s">
        <v>18</v>
      </c>
      <c r="K6" s="63" t="s">
        <v>495</v>
      </c>
      <c r="L6" s="323" t="s">
        <v>464</v>
      </c>
    </row>
    <row r="7" spans="2:12" ht="15.75" x14ac:dyDescent="0.25">
      <c r="B7" s="323"/>
      <c r="C7" s="323"/>
      <c r="D7" s="327"/>
      <c r="E7" s="323"/>
      <c r="F7" s="323"/>
      <c r="G7" s="63" t="s">
        <v>57</v>
      </c>
      <c r="H7" s="327"/>
      <c r="I7" s="323"/>
      <c r="J7" s="323"/>
      <c r="K7" s="63" t="s">
        <v>57</v>
      </c>
      <c r="L7" s="323"/>
    </row>
    <row r="8" spans="2:12" x14ac:dyDescent="0.25">
      <c r="B8" s="61">
        <v>1</v>
      </c>
      <c r="C8" s="118">
        <v>2</v>
      </c>
      <c r="D8" s="118">
        <v>3</v>
      </c>
      <c r="E8" s="118">
        <v>4</v>
      </c>
      <c r="F8" s="61" t="s">
        <v>195</v>
      </c>
      <c r="G8" s="61">
        <v>6</v>
      </c>
      <c r="H8" s="118">
        <v>7</v>
      </c>
      <c r="I8" s="118">
        <v>8</v>
      </c>
      <c r="J8" s="61" t="s">
        <v>202</v>
      </c>
      <c r="K8" s="61">
        <v>10</v>
      </c>
      <c r="L8" s="118">
        <v>11</v>
      </c>
    </row>
    <row r="9" spans="2:12" ht="15.75" x14ac:dyDescent="0.25">
      <c r="B9" s="161" t="s">
        <v>311</v>
      </c>
      <c r="C9" s="249" t="s">
        <v>506</v>
      </c>
      <c r="D9" s="225"/>
      <c r="E9" s="100"/>
      <c r="F9" s="65"/>
      <c r="G9" s="65"/>
      <c r="H9" s="100"/>
      <c r="I9" s="100"/>
      <c r="J9" s="65"/>
      <c r="K9" s="65"/>
      <c r="L9" s="100"/>
    </row>
    <row r="10" spans="2:12" ht="15.75" x14ac:dyDescent="0.25">
      <c r="B10" s="65" t="s">
        <v>84</v>
      </c>
      <c r="C10" s="229" t="s">
        <v>273</v>
      </c>
      <c r="D10" s="223">
        <v>4791</v>
      </c>
      <c r="E10" s="223">
        <v>3438</v>
      </c>
      <c r="F10" s="68">
        <f>D10+E10</f>
        <v>8229</v>
      </c>
      <c r="G10" s="73">
        <f>F10/F$25*100</f>
        <v>10.038548808158684</v>
      </c>
      <c r="H10" s="223">
        <v>6015</v>
      </c>
      <c r="I10" s="223">
        <v>3494</v>
      </c>
      <c r="J10" s="68">
        <f>H10+I10</f>
        <v>9509</v>
      </c>
      <c r="K10" s="73">
        <f>J10/J$25*100</f>
        <v>11.313234664255461</v>
      </c>
      <c r="L10" s="232">
        <f>J10/F10*100</f>
        <v>115.55474541256532</v>
      </c>
    </row>
    <row r="11" spans="2:12" ht="15.75" x14ac:dyDescent="0.25">
      <c r="B11" s="65" t="s">
        <v>115</v>
      </c>
      <c r="C11" s="229" t="s">
        <v>507</v>
      </c>
      <c r="D11" s="223">
        <v>508</v>
      </c>
      <c r="E11" s="223">
        <v>422</v>
      </c>
      <c r="F11" s="68">
        <f t="shared" ref="F11:F13" si="0">D11+E11</f>
        <v>930</v>
      </c>
      <c r="G11" s="73">
        <f t="shared" ref="G11:G13" si="1">F11/F$25*100</f>
        <v>1.1345060628979922</v>
      </c>
      <c r="H11" s="223">
        <v>494</v>
      </c>
      <c r="I11" s="223">
        <v>364</v>
      </c>
      <c r="J11" s="68">
        <f t="shared" ref="J11:J13" si="2">H11+I11</f>
        <v>858</v>
      </c>
      <c r="K11" s="73">
        <f t="shared" ref="K11:K13" si="3">J11/J$25*100</f>
        <v>1.0207966496930472</v>
      </c>
      <c r="L11" s="232">
        <f t="shared" ref="L11:L13" si="4">J11/F11*100</f>
        <v>92.258064516129039</v>
      </c>
    </row>
    <row r="12" spans="2:12" ht="15.75" x14ac:dyDescent="0.25">
      <c r="B12" s="65" t="s">
        <v>342</v>
      </c>
      <c r="C12" s="229" t="s">
        <v>500</v>
      </c>
      <c r="D12" s="223">
        <v>0</v>
      </c>
      <c r="E12" s="223">
        <v>0</v>
      </c>
      <c r="F12" s="68">
        <f t="shared" si="0"/>
        <v>0</v>
      </c>
      <c r="G12" s="73">
        <f t="shared" si="1"/>
        <v>0</v>
      </c>
      <c r="H12" s="223">
        <v>19</v>
      </c>
      <c r="I12" s="223">
        <v>0</v>
      </c>
      <c r="J12" s="68">
        <f t="shared" si="2"/>
        <v>19</v>
      </c>
      <c r="K12" s="73">
        <f t="shared" si="3"/>
        <v>2.2605054014181697E-2</v>
      </c>
      <c r="L12" s="232" t="s">
        <v>106</v>
      </c>
    </row>
    <row r="13" spans="2:12" ht="15.75" x14ac:dyDescent="0.25">
      <c r="B13" s="65" t="s">
        <v>343</v>
      </c>
      <c r="C13" s="229" t="s">
        <v>508</v>
      </c>
      <c r="D13" s="223">
        <v>324</v>
      </c>
      <c r="E13" s="223">
        <v>1633</v>
      </c>
      <c r="F13" s="68">
        <f t="shared" si="0"/>
        <v>1957</v>
      </c>
      <c r="G13" s="73">
        <f t="shared" si="1"/>
        <v>2.3873423280552371</v>
      </c>
      <c r="H13" s="223">
        <v>298</v>
      </c>
      <c r="I13" s="223">
        <v>125</v>
      </c>
      <c r="J13" s="68">
        <f t="shared" si="2"/>
        <v>423</v>
      </c>
      <c r="K13" s="73">
        <f t="shared" si="3"/>
        <v>0.50325988673678201</v>
      </c>
      <c r="L13" s="232">
        <f t="shared" si="4"/>
        <v>21.614716402657127</v>
      </c>
    </row>
    <row r="14" spans="2:12" ht="15.75" x14ac:dyDescent="0.25">
      <c r="B14" s="63"/>
      <c r="C14" s="252" t="s">
        <v>54</v>
      </c>
      <c r="D14" s="234">
        <f>SUM(D10:D13)</f>
        <v>5623</v>
      </c>
      <c r="E14" s="234">
        <f>SUM(E10:E13)</f>
        <v>5493</v>
      </c>
      <c r="F14" s="69">
        <f>SUM(F10:F13)</f>
        <v>11116</v>
      </c>
      <c r="G14" s="253">
        <f>F14/F$25*100</f>
        <v>13.560397199111915</v>
      </c>
      <c r="H14" s="234">
        <f>SUM(H10:H13)</f>
        <v>6826</v>
      </c>
      <c r="I14" s="234">
        <f>SUM(I10:I13)</f>
        <v>3983</v>
      </c>
      <c r="J14" s="69">
        <f>SUM(J10:J13)</f>
        <v>10809</v>
      </c>
      <c r="K14" s="253">
        <f>SUM(K10:K13)</f>
        <v>12.859896254699471</v>
      </c>
      <c r="L14" s="218">
        <f>J14/F14*100</f>
        <v>97.238215185318452</v>
      </c>
    </row>
    <row r="15" spans="2:12" ht="15.75" x14ac:dyDescent="0.25">
      <c r="B15" s="161" t="s">
        <v>312</v>
      </c>
      <c r="C15" s="249" t="s">
        <v>250</v>
      </c>
      <c r="D15" s="225"/>
      <c r="E15" s="225"/>
      <c r="F15" s="67"/>
      <c r="G15" s="73"/>
      <c r="H15" s="223"/>
      <c r="I15" s="223"/>
      <c r="J15" s="68"/>
      <c r="K15" s="73"/>
      <c r="L15" s="232"/>
    </row>
    <row r="16" spans="2:12" ht="15.75" x14ac:dyDescent="0.25">
      <c r="B16" s="65" t="s">
        <v>345</v>
      </c>
      <c r="C16" s="229" t="s">
        <v>166</v>
      </c>
      <c r="D16" s="223">
        <v>29947</v>
      </c>
      <c r="E16" s="223">
        <v>7661</v>
      </c>
      <c r="F16" s="68">
        <f>D16+E16</f>
        <v>37608</v>
      </c>
      <c r="G16" s="73">
        <f>F16/F$25*100</f>
        <v>45.877961304803961</v>
      </c>
      <c r="H16" s="223">
        <v>32509</v>
      </c>
      <c r="I16" s="223">
        <v>8000</v>
      </c>
      <c r="J16" s="68">
        <f>H16+I16</f>
        <v>40509</v>
      </c>
      <c r="K16" s="73">
        <f>J16/J$25*100</f>
        <v>48.195164897920336</v>
      </c>
      <c r="L16" s="232">
        <f>J16/F16*100</f>
        <v>107.7137843012125</v>
      </c>
    </row>
    <row r="17" spans="2:12" ht="15.75" x14ac:dyDescent="0.25">
      <c r="B17" s="65" t="s">
        <v>346</v>
      </c>
      <c r="C17" s="229" t="s">
        <v>509</v>
      </c>
      <c r="D17" s="223">
        <v>3433</v>
      </c>
      <c r="E17" s="223">
        <v>1084</v>
      </c>
      <c r="F17" s="68">
        <f t="shared" ref="F17:F20" si="5">D17+E17</f>
        <v>4517</v>
      </c>
      <c r="G17" s="73">
        <f t="shared" ref="G17:G20" si="6">F17/F$25*100</f>
        <v>5.510283748505624</v>
      </c>
      <c r="H17" s="223">
        <v>3541</v>
      </c>
      <c r="I17" s="223">
        <v>1037</v>
      </c>
      <c r="J17" s="68">
        <f t="shared" ref="J17:J20" si="7">H17+I17</f>
        <v>4578</v>
      </c>
      <c r="K17" s="73">
        <f t="shared" ref="K17:K20" si="8">J17/J$25*100</f>
        <v>5.4466282777328319</v>
      </c>
      <c r="L17" s="232">
        <f t="shared" ref="L17:L20" si="9">J17/F17*100</f>
        <v>101.35045384104495</v>
      </c>
    </row>
    <row r="18" spans="2:12" ht="15.75" x14ac:dyDescent="0.25">
      <c r="B18" s="65" t="s">
        <v>347</v>
      </c>
      <c r="C18" s="229" t="s">
        <v>510</v>
      </c>
      <c r="D18" s="223">
        <v>1636</v>
      </c>
      <c r="E18" s="223">
        <v>427</v>
      </c>
      <c r="F18" s="68">
        <f t="shared" si="5"/>
        <v>2063</v>
      </c>
      <c r="G18" s="73">
        <f t="shared" si="6"/>
        <v>2.5166516212457606</v>
      </c>
      <c r="H18" s="223">
        <v>1613</v>
      </c>
      <c r="I18" s="223">
        <v>376</v>
      </c>
      <c r="J18" s="68">
        <f t="shared" si="7"/>
        <v>1989</v>
      </c>
      <c r="K18" s="73">
        <f t="shared" si="8"/>
        <v>2.3663922333793366</v>
      </c>
      <c r="L18" s="232">
        <f t="shared" si="9"/>
        <v>96.412990790111479</v>
      </c>
    </row>
    <row r="19" spans="2:12" ht="15.75" x14ac:dyDescent="0.25">
      <c r="B19" s="65" t="s">
        <v>348</v>
      </c>
      <c r="C19" s="229" t="s">
        <v>511</v>
      </c>
      <c r="D19" s="223">
        <v>10255</v>
      </c>
      <c r="E19" s="223">
        <v>4744</v>
      </c>
      <c r="F19" s="68">
        <f t="shared" si="5"/>
        <v>14999</v>
      </c>
      <c r="G19" s="73">
        <f t="shared" si="6"/>
        <v>18.297264986459123</v>
      </c>
      <c r="H19" s="223">
        <v>11093</v>
      </c>
      <c r="I19" s="223">
        <v>3844</v>
      </c>
      <c r="J19" s="68">
        <f t="shared" si="7"/>
        <v>14937</v>
      </c>
      <c r="K19" s="73">
        <f t="shared" si="8"/>
        <v>17.771141674201687</v>
      </c>
      <c r="L19" s="232">
        <f t="shared" si="9"/>
        <v>99.58663910927396</v>
      </c>
    </row>
    <row r="20" spans="2:12" ht="15.75" x14ac:dyDescent="0.25">
      <c r="B20" s="65" t="s">
        <v>512</v>
      </c>
      <c r="C20" s="229" t="s">
        <v>513</v>
      </c>
      <c r="D20" s="223">
        <v>1919</v>
      </c>
      <c r="E20" s="223">
        <v>460</v>
      </c>
      <c r="F20" s="68">
        <f t="shared" si="5"/>
        <v>2379</v>
      </c>
      <c r="G20" s="73">
        <f t="shared" si="6"/>
        <v>2.9021397028326055</v>
      </c>
      <c r="H20" s="223">
        <v>2070</v>
      </c>
      <c r="I20" s="223">
        <v>981</v>
      </c>
      <c r="J20" s="68">
        <f t="shared" si="7"/>
        <v>3051</v>
      </c>
      <c r="K20" s="73">
        <f t="shared" si="8"/>
        <v>3.6298957788035975</v>
      </c>
      <c r="L20" s="232">
        <f t="shared" si="9"/>
        <v>128.24716267339218</v>
      </c>
    </row>
    <row r="21" spans="2:12" ht="15.75" x14ac:dyDescent="0.25">
      <c r="B21" s="63"/>
      <c r="C21" s="252" t="s">
        <v>18</v>
      </c>
      <c r="D21" s="234">
        <f>SUM(D16:D20)</f>
        <v>47190</v>
      </c>
      <c r="E21" s="234">
        <f>SUM(E16:E20)</f>
        <v>14376</v>
      </c>
      <c r="F21" s="69">
        <f>SUM(F16:F20)</f>
        <v>61566</v>
      </c>
      <c r="G21" s="253">
        <f>F21/F$25*100</f>
        <v>75.104301363847071</v>
      </c>
      <c r="H21" s="234">
        <f>SUM(H16:H20)</f>
        <v>50826</v>
      </c>
      <c r="I21" s="234">
        <f>SUM(I16:I20)</f>
        <v>14238</v>
      </c>
      <c r="J21" s="69">
        <f>SUM(J16:J20)</f>
        <v>65064</v>
      </c>
      <c r="K21" s="253">
        <f>J21/J$25*100</f>
        <v>77.40922286203778</v>
      </c>
      <c r="L21" s="218">
        <f>J21/F21*100</f>
        <v>105.68170743592242</v>
      </c>
    </row>
    <row r="22" spans="2:12" ht="15.75" x14ac:dyDescent="0.25">
      <c r="B22" s="65" t="s">
        <v>313</v>
      </c>
      <c r="C22" s="229" t="s">
        <v>392</v>
      </c>
      <c r="D22" s="223">
        <v>473</v>
      </c>
      <c r="E22" s="223">
        <v>174</v>
      </c>
      <c r="F22" s="68">
        <f>D22+E22</f>
        <v>647</v>
      </c>
      <c r="G22" s="73">
        <f>F22/F$25*100</f>
        <v>0.78927464805914083</v>
      </c>
      <c r="H22" s="223">
        <v>387</v>
      </c>
      <c r="I22" s="223">
        <v>161</v>
      </c>
      <c r="J22" s="68">
        <f>H22+I22</f>
        <v>548</v>
      </c>
      <c r="K22" s="73">
        <f>J22/J$25*100</f>
        <v>0.65197734735639845</v>
      </c>
      <c r="L22" s="232">
        <f>J22/F22*100</f>
        <v>84.69860896445131</v>
      </c>
    </row>
    <row r="23" spans="2:12" ht="15.75" x14ac:dyDescent="0.25">
      <c r="B23" s="65" t="s">
        <v>314</v>
      </c>
      <c r="C23" s="229" t="s">
        <v>514</v>
      </c>
      <c r="D23" s="223">
        <v>3052</v>
      </c>
      <c r="E23" s="223">
        <v>4137</v>
      </c>
      <c r="F23" s="68">
        <f>D23+E23</f>
        <v>7189</v>
      </c>
      <c r="G23" s="73">
        <f>F23/F$25*100</f>
        <v>8.7698538561007151</v>
      </c>
      <c r="H23" s="223">
        <v>2959</v>
      </c>
      <c r="I23" s="223">
        <v>3048</v>
      </c>
      <c r="J23" s="68">
        <f>H23+I23</f>
        <v>6007</v>
      </c>
      <c r="K23" s="73">
        <f>J23/J$25*100</f>
        <v>7.1467662875362867</v>
      </c>
      <c r="L23" s="232">
        <f>J23/F23*100</f>
        <v>83.558213937960772</v>
      </c>
    </row>
    <row r="24" spans="2:12" ht="15.75" x14ac:dyDescent="0.25">
      <c r="B24" s="65" t="s">
        <v>315</v>
      </c>
      <c r="C24" s="229" t="s">
        <v>515</v>
      </c>
      <c r="D24" s="223">
        <v>945</v>
      </c>
      <c r="E24" s="223">
        <v>511</v>
      </c>
      <c r="F24" s="68">
        <f>D24+E24</f>
        <v>1456</v>
      </c>
      <c r="G24" s="73">
        <f>F24/F$25*100</f>
        <v>1.7761729328811575</v>
      </c>
      <c r="H24" s="223">
        <v>1081</v>
      </c>
      <c r="I24" s="223">
        <v>543</v>
      </c>
      <c r="J24" s="68">
        <f>H24+I24</f>
        <v>1624</v>
      </c>
      <c r="K24" s="73">
        <f>J24/J$25*100</f>
        <v>1.9321372483700565</v>
      </c>
      <c r="L24" s="232">
        <f>J24/F24*100</f>
        <v>111.53846153846155</v>
      </c>
    </row>
    <row r="25" spans="2:12" ht="15.75" x14ac:dyDescent="0.25">
      <c r="B25" s="63"/>
      <c r="C25" s="252" t="s">
        <v>516</v>
      </c>
      <c r="D25" s="234">
        <f t="shared" ref="D25:K25" si="10">D14+D21+D22+D23+D24</f>
        <v>57283</v>
      </c>
      <c r="E25" s="234">
        <f t="shared" si="10"/>
        <v>24691</v>
      </c>
      <c r="F25" s="69">
        <f t="shared" si="10"/>
        <v>81974</v>
      </c>
      <c r="G25" s="63">
        <f t="shared" si="10"/>
        <v>99.999999999999986</v>
      </c>
      <c r="H25" s="234">
        <f t="shared" si="10"/>
        <v>62079</v>
      </c>
      <c r="I25" s="234">
        <f t="shared" si="10"/>
        <v>21973</v>
      </c>
      <c r="J25" s="69">
        <f t="shared" si="10"/>
        <v>84052</v>
      </c>
      <c r="K25" s="213">
        <f t="shared" si="10"/>
        <v>99.999999999999972</v>
      </c>
      <c r="L25" s="218">
        <f>J25/F25*100</f>
        <v>102.53495010613121</v>
      </c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4 F21:G21 J21" formula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187E-B68F-4455-968D-0B566C8E2F70}">
  <dimension ref="B3:H12"/>
  <sheetViews>
    <sheetView workbookViewId="0">
      <selection activeCell="J8" sqref="J8"/>
    </sheetView>
  </sheetViews>
  <sheetFormatPr defaultRowHeight="15" x14ac:dyDescent="0.25"/>
  <cols>
    <col min="2" max="2" width="6" customWidth="1"/>
    <col min="3" max="3" width="30.5703125" customWidth="1"/>
    <col min="4" max="4" width="17.85546875" customWidth="1"/>
    <col min="5" max="5" width="10.85546875" customWidth="1"/>
    <col min="6" max="6" width="17.5703125" customWidth="1"/>
    <col min="7" max="7" width="10.85546875" customWidth="1"/>
    <col min="8" max="8" width="10.42578125" customWidth="1"/>
  </cols>
  <sheetData>
    <row r="3" spans="2:8" ht="15.75" thickBot="1" x14ac:dyDescent="0.3">
      <c r="B3" s="60"/>
      <c r="C3" s="60"/>
      <c r="D3" s="60"/>
      <c r="E3" s="60"/>
      <c r="F3" s="60"/>
      <c r="G3" s="60"/>
      <c r="H3" s="60"/>
    </row>
    <row r="4" spans="2:8" ht="24.95" customHeight="1" thickTop="1" x14ac:dyDescent="0.25">
      <c r="B4" s="343" t="s">
        <v>678</v>
      </c>
      <c r="C4" s="343"/>
      <c r="D4" s="343"/>
      <c r="E4" s="343"/>
      <c r="F4" s="343"/>
      <c r="G4" s="343"/>
      <c r="H4" s="343"/>
    </row>
    <row r="5" spans="2:8" ht="15.75" x14ac:dyDescent="0.25">
      <c r="B5" s="351" t="s">
        <v>127</v>
      </c>
      <c r="C5" s="323" t="s">
        <v>12</v>
      </c>
      <c r="D5" s="323" t="s">
        <v>581</v>
      </c>
      <c r="E5" s="323"/>
      <c r="F5" s="323" t="s">
        <v>709</v>
      </c>
      <c r="G5" s="323"/>
      <c r="H5" s="63" t="s">
        <v>1</v>
      </c>
    </row>
    <row r="6" spans="2:8" ht="15.75" x14ac:dyDescent="0.25">
      <c r="B6" s="351"/>
      <c r="C6" s="323"/>
      <c r="D6" s="63" t="s">
        <v>13</v>
      </c>
      <c r="E6" s="63" t="s">
        <v>26</v>
      </c>
      <c r="F6" s="63" t="s">
        <v>13</v>
      </c>
      <c r="G6" s="63" t="s">
        <v>26</v>
      </c>
      <c r="H6" s="63" t="s">
        <v>410</v>
      </c>
    </row>
    <row r="7" spans="2:8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8" ht="24" customHeight="1" x14ac:dyDescent="0.25">
      <c r="B8" s="65" t="s">
        <v>311</v>
      </c>
      <c r="C8" s="66" t="s">
        <v>14</v>
      </c>
      <c r="D8" s="65">
        <v>77</v>
      </c>
      <c r="E8" s="73">
        <f>D8/D12*100</f>
        <v>77</v>
      </c>
      <c r="F8" s="65">
        <v>77</v>
      </c>
      <c r="G8" s="73">
        <f>F8/F12*100</f>
        <v>68.141592920353972</v>
      </c>
      <c r="H8" s="212">
        <f>F8/D8*100</f>
        <v>100</v>
      </c>
    </row>
    <row r="9" spans="2:8" ht="15.75" x14ac:dyDescent="0.25">
      <c r="B9" s="65" t="s">
        <v>312</v>
      </c>
      <c r="C9" s="66" t="s">
        <v>15</v>
      </c>
      <c r="D9" s="65">
        <v>2</v>
      </c>
      <c r="E9" s="73">
        <f>D9/D12*100</f>
        <v>2</v>
      </c>
      <c r="F9" s="65">
        <v>2</v>
      </c>
      <c r="G9" s="73">
        <f>F9/F12*100</f>
        <v>1.7699115044247788</v>
      </c>
      <c r="H9" s="212">
        <f>F9/D9*100</f>
        <v>100</v>
      </c>
    </row>
    <row r="10" spans="2:8" ht="19.5" customHeight="1" x14ac:dyDescent="0.25">
      <c r="B10" s="65" t="s">
        <v>313</v>
      </c>
      <c r="C10" s="66" t="s">
        <v>16</v>
      </c>
      <c r="D10" s="65">
        <v>16</v>
      </c>
      <c r="E10" s="73">
        <f>D10/D12*100</f>
        <v>16</v>
      </c>
      <c r="F10" s="65">
        <v>27</v>
      </c>
      <c r="G10" s="73">
        <f>F10/F12*100</f>
        <v>23.893805309734514</v>
      </c>
      <c r="H10" s="212">
        <f>F10/D10*100</f>
        <v>168.75</v>
      </c>
    </row>
    <row r="11" spans="2:8" ht="15.75" x14ac:dyDescent="0.25">
      <c r="B11" s="65" t="s">
        <v>314</v>
      </c>
      <c r="C11" s="66" t="s">
        <v>17</v>
      </c>
      <c r="D11" s="65">
        <v>5</v>
      </c>
      <c r="E11" s="73">
        <f>D11/D12*100</f>
        <v>5</v>
      </c>
      <c r="F11" s="65">
        <v>7</v>
      </c>
      <c r="G11" s="73">
        <f>F11/F12*100</f>
        <v>6.1946902654867255</v>
      </c>
      <c r="H11" s="212">
        <f>F11/D11*100</f>
        <v>140</v>
      </c>
    </row>
    <row r="12" spans="2:8" ht="15.75" x14ac:dyDescent="0.25">
      <c r="B12" s="323" t="s">
        <v>18</v>
      </c>
      <c r="C12" s="323"/>
      <c r="D12" s="63">
        <f>SUM(D8:D11)</f>
        <v>100</v>
      </c>
      <c r="E12" s="63">
        <f>SUM(E8:E11)</f>
        <v>100</v>
      </c>
      <c r="F12" s="63">
        <f>SUM(F8:F11)</f>
        <v>113</v>
      </c>
      <c r="G12" s="63">
        <f>SUM(G8:G11)</f>
        <v>100</v>
      </c>
      <c r="H12" s="213">
        <f>F12/D12*100</f>
        <v>112.99999999999999</v>
      </c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2 F12" formulaRange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5AD4D-E170-4679-84C0-A2842ED11205}">
  <dimension ref="B3:O27"/>
  <sheetViews>
    <sheetView workbookViewId="0">
      <selection activeCell="K22" sqref="K22"/>
    </sheetView>
  </sheetViews>
  <sheetFormatPr defaultRowHeight="15" x14ac:dyDescent="0.25"/>
  <cols>
    <col min="2" max="2" width="6.7109375" customWidth="1"/>
    <col min="3" max="3" width="59.42578125" customWidth="1"/>
    <col min="4" max="4" width="16.7109375" customWidth="1"/>
    <col min="5" max="5" width="11.140625" customWidth="1"/>
    <col min="6" max="6" width="15.5703125" customWidth="1"/>
    <col min="7" max="7" width="12.85546875" customWidth="1"/>
    <col min="8" max="8" width="12.5703125" customWidth="1"/>
  </cols>
  <sheetData>
    <row r="3" spans="2:15" ht="16.5" thickBot="1" x14ac:dyDescent="0.3">
      <c r="B3" s="141"/>
      <c r="C3" s="90"/>
      <c r="D3" s="90"/>
      <c r="E3" s="90"/>
      <c r="F3" s="90"/>
      <c r="G3" s="359" t="s">
        <v>339</v>
      </c>
      <c r="H3" s="359"/>
    </row>
    <row r="4" spans="2:15" ht="16.5" thickTop="1" x14ac:dyDescent="0.25">
      <c r="B4" s="343" t="s">
        <v>679</v>
      </c>
      <c r="C4" s="343"/>
      <c r="D4" s="343"/>
      <c r="E4" s="343"/>
      <c r="F4" s="343"/>
      <c r="G4" s="343"/>
      <c r="H4" s="343"/>
    </row>
    <row r="5" spans="2:15" ht="31.5" x14ac:dyDescent="0.25">
      <c r="B5" s="63" t="s">
        <v>127</v>
      </c>
      <c r="C5" s="63" t="s">
        <v>82</v>
      </c>
      <c r="D5" s="63" t="s">
        <v>580</v>
      </c>
      <c r="E5" s="63" t="s">
        <v>585</v>
      </c>
      <c r="F5" s="63" t="s">
        <v>708</v>
      </c>
      <c r="G5" s="63" t="s">
        <v>586</v>
      </c>
      <c r="H5" s="63" t="s">
        <v>587</v>
      </c>
    </row>
    <row r="6" spans="2:15" s="41" customFormat="1" ht="12.75" x14ac:dyDescent="0.2">
      <c r="B6" s="61">
        <v>1</v>
      </c>
      <c r="C6" s="61">
        <v>2</v>
      </c>
      <c r="D6" s="61">
        <v>3</v>
      </c>
      <c r="E6" s="61">
        <v>4</v>
      </c>
      <c r="F6" s="61">
        <v>5</v>
      </c>
      <c r="G6" s="61">
        <v>6</v>
      </c>
      <c r="H6" s="61">
        <v>7</v>
      </c>
    </row>
    <row r="7" spans="2:15" s="41" customFormat="1" ht="15.75" x14ac:dyDescent="0.2">
      <c r="B7" s="161"/>
      <c r="C7" s="161" t="s">
        <v>196</v>
      </c>
      <c r="D7" s="161"/>
      <c r="E7" s="161"/>
      <c r="F7" s="161"/>
      <c r="G7" s="161"/>
      <c r="H7" s="161"/>
    </row>
    <row r="8" spans="2:15" ht="15.75" x14ac:dyDescent="0.25">
      <c r="B8" s="65" t="s">
        <v>311</v>
      </c>
      <c r="C8" s="66" t="s">
        <v>588</v>
      </c>
      <c r="D8" s="68">
        <v>4384</v>
      </c>
      <c r="E8" s="73">
        <f>D8/D$21%</f>
        <v>1.003111843309537</v>
      </c>
      <c r="F8" s="68">
        <v>5565</v>
      </c>
      <c r="G8" s="73">
        <f>F8/F$21%</f>
        <v>1.0589007601632592</v>
      </c>
      <c r="H8" s="212">
        <f>F8/D8%</f>
        <v>126.93886861313868</v>
      </c>
    </row>
    <row r="9" spans="2:15" ht="15.75" x14ac:dyDescent="0.25">
      <c r="B9" s="65" t="s">
        <v>312</v>
      </c>
      <c r="C9" s="66" t="s">
        <v>402</v>
      </c>
      <c r="D9" s="223">
        <v>6167</v>
      </c>
      <c r="E9" s="73">
        <f t="shared" ref="E9:E20" si="0">D9/D$21%</f>
        <v>1.4110836536701448</v>
      </c>
      <c r="F9" s="223">
        <v>11679</v>
      </c>
      <c r="G9" s="73">
        <f t="shared" ref="G9:G20" si="1">F9/F$21%</f>
        <v>2.2222645063695783</v>
      </c>
      <c r="H9" s="212">
        <f t="shared" ref="H9:H21" si="2">F9/D9%</f>
        <v>189.37895248905465</v>
      </c>
      <c r="L9" s="307"/>
      <c r="M9" s="307"/>
      <c r="N9" s="307"/>
      <c r="O9" s="307"/>
    </row>
    <row r="10" spans="2:15" ht="15.75" x14ac:dyDescent="0.25">
      <c r="B10" s="65" t="s">
        <v>313</v>
      </c>
      <c r="C10" s="96" t="s">
        <v>589</v>
      </c>
      <c r="D10" s="223">
        <f>D11-D12-D13-D14</f>
        <v>342550</v>
      </c>
      <c r="E10" s="73">
        <f t="shared" si="0"/>
        <v>78.37955335896028</v>
      </c>
      <c r="F10" s="223">
        <f>F11-F12-F13-F14</f>
        <v>407807</v>
      </c>
      <c r="G10" s="73">
        <f t="shared" si="1"/>
        <v>77.596970763683416</v>
      </c>
      <c r="H10" s="212">
        <f t="shared" si="2"/>
        <v>119.05035761202744</v>
      </c>
      <c r="L10" s="307"/>
      <c r="M10" s="307"/>
      <c r="N10" s="307"/>
      <c r="O10" s="307"/>
    </row>
    <row r="11" spans="2:15" ht="15.75" x14ac:dyDescent="0.25">
      <c r="B11" s="65" t="s">
        <v>590</v>
      </c>
      <c r="C11" s="66" t="s">
        <v>591</v>
      </c>
      <c r="D11" s="223">
        <v>383834</v>
      </c>
      <c r="E11" s="73">
        <f t="shared" si="0"/>
        <v>87.825828299469165</v>
      </c>
      <c r="F11" s="223">
        <v>463148</v>
      </c>
      <c r="G11" s="73">
        <f t="shared" si="1"/>
        <v>88.127182258417449</v>
      </c>
      <c r="H11" s="212">
        <f t="shared" si="2"/>
        <v>120.6636202108203</v>
      </c>
      <c r="L11" s="307"/>
      <c r="M11" s="307"/>
      <c r="N11" s="307"/>
      <c r="O11" s="307"/>
    </row>
    <row r="12" spans="2:15" ht="15.75" x14ac:dyDescent="0.25">
      <c r="B12" s="65" t="s">
        <v>592</v>
      </c>
      <c r="C12" s="66" t="s">
        <v>593</v>
      </c>
      <c r="D12" s="223">
        <v>4837</v>
      </c>
      <c r="E12" s="73">
        <f t="shared" si="0"/>
        <v>1.1067636829580818</v>
      </c>
      <c r="F12" s="223">
        <v>4691</v>
      </c>
      <c r="G12" s="73">
        <f t="shared" si="1"/>
        <v>0.89259720861201231</v>
      </c>
      <c r="H12" s="212">
        <f t="shared" si="2"/>
        <v>96.981600165391782</v>
      </c>
      <c r="L12" s="307"/>
      <c r="M12" s="307"/>
      <c r="N12" s="307"/>
      <c r="O12" s="307"/>
    </row>
    <row r="13" spans="2:15" ht="15.75" x14ac:dyDescent="0.25">
      <c r="B13" s="65" t="s">
        <v>594</v>
      </c>
      <c r="C13" s="66" t="s">
        <v>595</v>
      </c>
      <c r="D13" s="223">
        <v>36075</v>
      </c>
      <c r="E13" s="73">
        <f t="shared" si="0"/>
        <v>8.2543931905546408</v>
      </c>
      <c r="F13" s="223">
        <v>50259</v>
      </c>
      <c r="G13" s="73">
        <f t="shared" si="1"/>
        <v>9.5632153288491004</v>
      </c>
      <c r="H13" s="212">
        <f t="shared" si="2"/>
        <v>139.31808731808732</v>
      </c>
      <c r="L13" s="307"/>
      <c r="M13" s="307"/>
      <c r="N13" s="307"/>
      <c r="O13" s="307"/>
    </row>
    <row r="14" spans="2:15" ht="15.75" x14ac:dyDescent="0.25">
      <c r="B14" s="65" t="s">
        <v>596</v>
      </c>
      <c r="C14" s="66" t="s">
        <v>597</v>
      </c>
      <c r="D14" s="223">
        <v>372</v>
      </c>
      <c r="E14" s="73">
        <f t="shared" si="0"/>
        <v>8.5118066996155969E-2</v>
      </c>
      <c r="F14" s="223">
        <v>391</v>
      </c>
      <c r="G14" s="73">
        <f t="shared" si="1"/>
        <v>7.4398957272926197E-2</v>
      </c>
      <c r="H14" s="212">
        <f t="shared" si="2"/>
        <v>105.10752688172042</v>
      </c>
      <c r="L14" s="307"/>
      <c r="M14" s="307"/>
      <c r="N14" s="307"/>
      <c r="O14" s="307"/>
    </row>
    <row r="15" spans="2:15" ht="15.75" x14ac:dyDescent="0.25">
      <c r="B15" s="65" t="s">
        <v>314</v>
      </c>
      <c r="C15" s="66" t="s">
        <v>598</v>
      </c>
      <c r="D15" s="223">
        <v>0</v>
      </c>
      <c r="E15" s="73">
        <f t="shared" si="0"/>
        <v>0</v>
      </c>
      <c r="F15" s="223">
        <v>0</v>
      </c>
      <c r="G15" s="73">
        <f t="shared" si="1"/>
        <v>0</v>
      </c>
      <c r="H15" s="212" t="s">
        <v>106</v>
      </c>
      <c r="L15" s="307"/>
      <c r="M15" s="307"/>
      <c r="N15" s="307"/>
      <c r="O15" s="307"/>
    </row>
    <row r="16" spans="2:15" ht="15.75" x14ac:dyDescent="0.25">
      <c r="B16" s="65" t="s">
        <v>315</v>
      </c>
      <c r="C16" s="66" t="s">
        <v>599</v>
      </c>
      <c r="D16" s="223">
        <f>D17+D18</f>
        <v>76012</v>
      </c>
      <c r="E16" s="73">
        <f t="shared" si="0"/>
        <v>17.392458356214537</v>
      </c>
      <c r="F16" s="223">
        <f>F17+F18</f>
        <v>86237</v>
      </c>
      <c r="G16" s="73">
        <f t="shared" si="1"/>
        <v>16.409061069936921</v>
      </c>
      <c r="H16" s="212">
        <f t="shared" si="2"/>
        <v>113.45182339630584</v>
      </c>
      <c r="L16" s="307"/>
      <c r="M16" s="307"/>
      <c r="N16" s="307"/>
      <c r="O16" s="307"/>
    </row>
    <row r="17" spans="2:15" ht="15.75" x14ac:dyDescent="0.25">
      <c r="B17" s="65" t="s">
        <v>600</v>
      </c>
      <c r="C17" s="66" t="s">
        <v>601</v>
      </c>
      <c r="D17" s="223">
        <v>1222</v>
      </c>
      <c r="E17" s="73">
        <f t="shared" si="0"/>
        <v>0.27960827384221126</v>
      </c>
      <c r="F17" s="223">
        <v>1234</v>
      </c>
      <c r="G17" s="73">
        <f t="shared" si="1"/>
        <v>0.2348038702680075</v>
      </c>
      <c r="H17" s="212">
        <f t="shared" si="2"/>
        <v>100.98199672667758</v>
      </c>
      <c r="L17" s="307"/>
      <c r="M17" s="307"/>
      <c r="N17" s="307"/>
      <c r="O17" s="307"/>
    </row>
    <row r="18" spans="2:15" ht="21.75" customHeight="1" x14ac:dyDescent="0.25">
      <c r="B18" s="65" t="s">
        <v>602</v>
      </c>
      <c r="C18" s="66" t="s">
        <v>603</v>
      </c>
      <c r="D18" s="223">
        <v>74790</v>
      </c>
      <c r="E18" s="73">
        <f t="shared" si="0"/>
        <v>17.112850082372326</v>
      </c>
      <c r="F18" s="223">
        <v>85003</v>
      </c>
      <c r="G18" s="73">
        <f t="shared" si="1"/>
        <v>16.174257199668915</v>
      </c>
      <c r="H18" s="212">
        <f t="shared" si="2"/>
        <v>113.65556892632705</v>
      </c>
      <c r="L18" s="307"/>
      <c r="M18" s="307"/>
      <c r="N18" s="307"/>
      <c r="O18" s="307"/>
    </row>
    <row r="19" spans="2:15" ht="15.75" x14ac:dyDescent="0.25">
      <c r="B19" s="65" t="s">
        <v>316</v>
      </c>
      <c r="C19" s="66" t="s">
        <v>404</v>
      </c>
      <c r="D19" s="223">
        <v>408</v>
      </c>
      <c r="E19" s="73">
        <f t="shared" si="0"/>
        <v>9.3355299286106544E-2</v>
      </c>
      <c r="F19" s="223">
        <v>407</v>
      </c>
      <c r="G19" s="73">
        <f t="shared" si="1"/>
        <v>7.7443415882560013E-2</v>
      </c>
      <c r="H19" s="212">
        <f t="shared" si="2"/>
        <v>99.754901960784309</v>
      </c>
      <c r="L19" s="307"/>
      <c r="M19" s="307"/>
      <c r="N19" s="307"/>
      <c r="O19" s="307"/>
    </row>
    <row r="20" spans="2:15" ht="15.75" x14ac:dyDescent="0.25">
      <c r="B20" s="65" t="s">
        <v>317</v>
      </c>
      <c r="C20" s="66" t="s">
        <v>35</v>
      </c>
      <c r="D20" s="223">
        <v>7519</v>
      </c>
      <c r="E20" s="73">
        <f t="shared" si="0"/>
        <v>1.7204374885593998</v>
      </c>
      <c r="F20" s="223">
        <v>13850</v>
      </c>
      <c r="G20" s="73">
        <f t="shared" si="1"/>
        <v>2.6353594839642658</v>
      </c>
      <c r="H20" s="212">
        <f t="shared" si="2"/>
        <v>184.20002659928181</v>
      </c>
      <c r="L20" s="307"/>
      <c r="M20" s="307"/>
      <c r="N20" s="307"/>
      <c r="O20" s="307"/>
    </row>
    <row r="21" spans="2:15" ht="15.75" customHeight="1" x14ac:dyDescent="0.25">
      <c r="B21" s="323" t="s">
        <v>197</v>
      </c>
      <c r="C21" s="323"/>
      <c r="D21" s="234">
        <f>D9+D8+D10+D15+D16+D19+D20</f>
        <v>437040</v>
      </c>
      <c r="E21" s="218">
        <f>E9+E8+E10+E15+E16+E19+E20</f>
        <v>100</v>
      </c>
      <c r="F21" s="234">
        <f>F9+F8+F10+F15+F16+F19+F20</f>
        <v>525545</v>
      </c>
      <c r="G21" s="218">
        <f>G9+G8+G10+G15+G16+G19+G20</f>
        <v>100</v>
      </c>
      <c r="H21" s="213">
        <f t="shared" si="2"/>
        <v>120.25100677283545</v>
      </c>
      <c r="L21" s="301"/>
      <c r="M21" s="301"/>
      <c r="N21" s="301"/>
      <c r="O21" s="301"/>
    </row>
    <row r="22" spans="2:15" ht="15.75" x14ac:dyDescent="0.25">
      <c r="B22" s="161"/>
      <c r="C22" s="161" t="s">
        <v>198</v>
      </c>
      <c r="D22" s="259"/>
      <c r="E22" s="255"/>
      <c r="F22" s="259"/>
      <c r="G22" s="255"/>
      <c r="H22" s="212"/>
      <c r="L22" s="302"/>
      <c r="M22" s="302"/>
      <c r="N22" s="302"/>
      <c r="O22" s="302"/>
    </row>
    <row r="23" spans="2:15" ht="15.75" x14ac:dyDescent="0.25">
      <c r="B23" s="65" t="s">
        <v>318</v>
      </c>
      <c r="C23" s="66" t="s">
        <v>39</v>
      </c>
      <c r="D23" s="223">
        <v>390310</v>
      </c>
      <c r="E23" s="215">
        <f>D23/D$26%</f>
        <v>89.307614863628046</v>
      </c>
      <c r="F23" s="223">
        <v>470502</v>
      </c>
      <c r="G23" s="215">
        <f>F23/F$26%</f>
        <v>89.526491546870389</v>
      </c>
      <c r="H23" s="212">
        <f>F23/D23%</f>
        <v>120.54572006866337</v>
      </c>
      <c r="L23" s="307"/>
      <c r="M23" s="307"/>
      <c r="N23" s="307"/>
      <c r="O23" s="307"/>
    </row>
    <row r="24" spans="2:15" ht="15.75" x14ac:dyDescent="0.25">
      <c r="B24" s="65" t="s">
        <v>319</v>
      </c>
      <c r="C24" s="66" t="s">
        <v>40</v>
      </c>
      <c r="D24" s="223">
        <v>10158</v>
      </c>
      <c r="E24" s="215">
        <f t="shared" ref="E24:E25" si="3">D24/D$26%</f>
        <v>2.3242723778143879</v>
      </c>
      <c r="F24" s="223">
        <v>14177</v>
      </c>
      <c r="G24" s="215">
        <f t="shared" ref="G24:G26" si="4">F24/F$26%</f>
        <v>2.6975806067986565</v>
      </c>
      <c r="H24" s="212">
        <f t="shared" ref="H24:H27" si="5">F24/D24%</f>
        <v>139.56487497538885</v>
      </c>
      <c r="L24" s="307"/>
      <c r="M24" s="307"/>
      <c r="N24" s="307"/>
      <c r="O24" s="307"/>
    </row>
    <row r="25" spans="2:15" ht="15.75" x14ac:dyDescent="0.25">
      <c r="B25" s="65" t="s">
        <v>320</v>
      </c>
      <c r="C25" s="66" t="s">
        <v>42</v>
      </c>
      <c r="D25" s="223">
        <v>36572</v>
      </c>
      <c r="E25" s="215">
        <f t="shared" si="3"/>
        <v>8.3681127585575705</v>
      </c>
      <c r="F25" s="223">
        <v>40866</v>
      </c>
      <c r="G25" s="215">
        <f t="shared" si="4"/>
        <v>7.7759278463309522</v>
      </c>
      <c r="H25" s="212">
        <f t="shared" si="5"/>
        <v>111.74122279339385</v>
      </c>
      <c r="L25" s="307"/>
      <c r="M25" s="307"/>
      <c r="N25" s="307"/>
      <c r="O25" s="307"/>
    </row>
    <row r="26" spans="2:15" ht="15.75" x14ac:dyDescent="0.25">
      <c r="B26" s="251"/>
      <c r="C26" s="63" t="s">
        <v>604</v>
      </c>
      <c r="D26" s="234">
        <f>SUM(D23:D25)</f>
        <v>437040</v>
      </c>
      <c r="E26" s="218">
        <f>SUM(E23:E25)</f>
        <v>100</v>
      </c>
      <c r="F26" s="234">
        <f>SUM(F23:F25)</f>
        <v>525545</v>
      </c>
      <c r="G26" s="218">
        <f t="shared" si="4"/>
        <v>100</v>
      </c>
      <c r="H26" s="213">
        <f t="shared" si="5"/>
        <v>120.25100677283545</v>
      </c>
      <c r="L26" s="307"/>
      <c r="M26" s="307"/>
      <c r="N26" s="307"/>
      <c r="O26" s="307"/>
    </row>
    <row r="27" spans="2:15" ht="15.75" x14ac:dyDescent="0.25">
      <c r="B27" s="66" t="s">
        <v>321</v>
      </c>
      <c r="C27" s="66" t="s">
        <v>407</v>
      </c>
      <c r="D27" s="223">
        <v>60984</v>
      </c>
      <c r="E27" s="308"/>
      <c r="F27" s="223">
        <v>113444</v>
      </c>
      <c r="G27" s="308"/>
      <c r="H27" s="212">
        <f t="shared" si="5"/>
        <v>186.02256329529055</v>
      </c>
      <c r="L27" s="301"/>
      <c r="M27" s="301"/>
      <c r="N27" s="301"/>
      <c r="O27" s="301"/>
    </row>
  </sheetData>
  <mergeCells count="3">
    <mergeCell ref="G3:H3"/>
    <mergeCell ref="B4:H4"/>
    <mergeCell ref="B21:C21"/>
  </mergeCells>
  <pageMargins left="0.7" right="0.7" top="0.75" bottom="0.75" header="0.3" footer="0.3"/>
  <ignoredErrors>
    <ignoredError sqref="E16:F16 E10:F10" formula="1"/>
  </ignoredErrors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4782D-F5B8-479B-9B65-89A62E029125}">
  <dimension ref="B3:J19"/>
  <sheetViews>
    <sheetView workbookViewId="0">
      <selection activeCell="J8" sqref="J8"/>
    </sheetView>
  </sheetViews>
  <sheetFormatPr defaultRowHeight="15" x14ac:dyDescent="0.25"/>
  <cols>
    <col min="2" max="2" width="6.7109375" customWidth="1"/>
    <col min="3" max="3" width="31.7109375" customWidth="1"/>
    <col min="4" max="4" width="16.7109375" customWidth="1"/>
    <col min="5" max="5" width="18" customWidth="1"/>
    <col min="6" max="6" width="16.85546875" customWidth="1"/>
    <col min="7" max="7" width="20.7109375" customWidth="1"/>
  </cols>
  <sheetData>
    <row r="3" spans="2:10" ht="16.5" thickBot="1" x14ac:dyDescent="0.3">
      <c r="B3" s="141"/>
      <c r="C3" s="90"/>
      <c r="D3" s="90"/>
      <c r="E3" s="90"/>
      <c r="F3" s="90"/>
      <c r="G3" s="359" t="s">
        <v>339</v>
      </c>
      <c r="H3" s="359"/>
    </row>
    <row r="4" spans="2:10" ht="24.95" customHeight="1" thickTop="1" x14ac:dyDescent="0.25">
      <c r="B4" s="343" t="s">
        <v>690</v>
      </c>
      <c r="C4" s="343"/>
      <c r="D4" s="343"/>
      <c r="E4" s="343"/>
      <c r="F4" s="343"/>
      <c r="G4" s="343"/>
      <c r="H4" s="343"/>
    </row>
    <row r="5" spans="2:10" ht="31.5" x14ac:dyDescent="0.25">
      <c r="B5" s="63" t="s">
        <v>127</v>
      </c>
      <c r="C5" s="63" t="s">
        <v>82</v>
      </c>
      <c r="D5" s="63" t="s">
        <v>252</v>
      </c>
      <c r="E5" s="63" t="s">
        <v>253</v>
      </c>
      <c r="F5" s="63" t="s">
        <v>254</v>
      </c>
      <c r="G5" s="63" t="s">
        <v>255</v>
      </c>
      <c r="H5" s="63" t="s">
        <v>26</v>
      </c>
    </row>
    <row r="6" spans="2:10" s="41" customFormat="1" ht="12.75" x14ac:dyDescent="0.2">
      <c r="B6" s="61">
        <v>1</v>
      </c>
      <c r="C6" s="61">
        <v>2</v>
      </c>
      <c r="D6" s="61">
        <v>3</v>
      </c>
      <c r="E6" s="61">
        <v>4</v>
      </c>
      <c r="F6" s="61">
        <v>5</v>
      </c>
      <c r="G6" s="61">
        <v>6</v>
      </c>
      <c r="H6" s="61">
        <v>7</v>
      </c>
    </row>
    <row r="7" spans="2:10" ht="15.75" x14ac:dyDescent="0.25">
      <c r="B7" s="161" t="s">
        <v>311</v>
      </c>
      <c r="C7" s="64" t="s">
        <v>251</v>
      </c>
      <c r="D7" s="161"/>
      <c r="E7" s="161"/>
      <c r="F7" s="161"/>
      <c r="G7" s="161"/>
      <c r="H7" s="161"/>
    </row>
    <row r="8" spans="2:10" ht="15.75" x14ac:dyDescent="0.25">
      <c r="B8" s="65" t="s">
        <v>84</v>
      </c>
      <c r="C8" s="66" t="s">
        <v>265</v>
      </c>
      <c r="D8" s="223">
        <v>64986</v>
      </c>
      <c r="E8" s="223">
        <v>142969</v>
      </c>
      <c r="F8" s="223">
        <v>1219</v>
      </c>
      <c r="G8" s="223">
        <f>D8+E8+F8</f>
        <v>209174</v>
      </c>
      <c r="H8" s="215">
        <f>G8/G13*100</f>
        <v>50.709094347124108</v>
      </c>
      <c r="J8" s="15"/>
    </row>
    <row r="9" spans="2:10" ht="32.25" customHeight="1" x14ac:dyDescent="0.25">
      <c r="B9" s="65" t="s">
        <v>115</v>
      </c>
      <c r="C9" s="96" t="s">
        <v>394</v>
      </c>
      <c r="D9" s="223">
        <v>50769</v>
      </c>
      <c r="E9" s="223">
        <v>103011</v>
      </c>
      <c r="F9" s="223">
        <v>1023</v>
      </c>
      <c r="G9" s="223">
        <f>D9+E9+F9</f>
        <v>154803</v>
      </c>
      <c r="H9" s="215">
        <f>G9/G13*100</f>
        <v>37.528181954821598</v>
      </c>
      <c r="J9" s="15"/>
    </row>
    <row r="10" spans="2:10" ht="15.75" x14ac:dyDescent="0.25">
      <c r="B10" s="65" t="s">
        <v>342</v>
      </c>
      <c r="C10" s="66" t="s">
        <v>393</v>
      </c>
      <c r="D10" s="223">
        <v>17893</v>
      </c>
      <c r="E10" s="223">
        <v>29784</v>
      </c>
      <c r="F10" s="223">
        <v>383</v>
      </c>
      <c r="G10" s="223">
        <f>D10+E10+F10</f>
        <v>48060</v>
      </c>
      <c r="H10" s="215">
        <f>G10/G13*100</f>
        <v>11.650965580439179</v>
      </c>
      <c r="J10" s="15"/>
    </row>
    <row r="11" spans="2:10" ht="15.75" x14ac:dyDescent="0.25">
      <c r="B11" s="65" t="s">
        <v>343</v>
      </c>
      <c r="C11" s="66" t="s">
        <v>266</v>
      </c>
      <c r="D11" s="223">
        <v>77</v>
      </c>
      <c r="E11" s="223">
        <v>318</v>
      </c>
      <c r="F11" s="223">
        <v>1</v>
      </c>
      <c r="G11" s="223">
        <f>D11+E11+F11</f>
        <v>396</v>
      </c>
      <c r="H11" s="215">
        <f>G11/G13*100</f>
        <v>9.6000465456802214E-2</v>
      </c>
    </row>
    <row r="12" spans="2:10" ht="15.75" x14ac:dyDescent="0.25">
      <c r="B12" s="65" t="s">
        <v>344</v>
      </c>
      <c r="C12" s="66" t="s">
        <v>71</v>
      </c>
      <c r="D12" s="223">
        <v>30</v>
      </c>
      <c r="E12" s="223">
        <v>35</v>
      </c>
      <c r="F12" s="223">
        <v>0</v>
      </c>
      <c r="G12" s="223">
        <f>D12+E12+F12</f>
        <v>65</v>
      </c>
      <c r="H12" s="215">
        <f>G12/G13*100</f>
        <v>1.5757652158313495E-2</v>
      </c>
    </row>
    <row r="13" spans="2:10" ht="15.75" x14ac:dyDescent="0.25">
      <c r="B13" s="323" t="s">
        <v>18</v>
      </c>
      <c r="C13" s="323"/>
      <c r="D13" s="234">
        <f>SUM(D8:D12)</f>
        <v>133755</v>
      </c>
      <c r="E13" s="234">
        <f>SUM(E8:E12)</f>
        <v>276117</v>
      </c>
      <c r="F13" s="234">
        <f>SUM(F8:F12)</f>
        <v>2626</v>
      </c>
      <c r="G13" s="234">
        <f>SUM(G8:G12)</f>
        <v>412498</v>
      </c>
      <c r="H13" s="218">
        <f>SUM(H8:H12)</f>
        <v>100</v>
      </c>
      <c r="J13" s="15"/>
    </row>
    <row r="14" spans="2:10" ht="15.75" x14ac:dyDescent="0.25">
      <c r="B14" s="161" t="s">
        <v>312</v>
      </c>
      <c r="C14" s="64" t="s">
        <v>341</v>
      </c>
      <c r="D14" s="259"/>
      <c r="E14" s="259"/>
      <c r="F14" s="259"/>
      <c r="G14" s="259"/>
      <c r="H14" s="161"/>
    </row>
    <row r="15" spans="2:10" ht="15.75" x14ac:dyDescent="0.25">
      <c r="B15" s="65" t="s">
        <v>345</v>
      </c>
      <c r="C15" s="66" t="s">
        <v>149</v>
      </c>
      <c r="D15" s="223">
        <v>122380</v>
      </c>
      <c r="E15" s="223">
        <v>252058</v>
      </c>
      <c r="F15" s="223">
        <v>2419</v>
      </c>
      <c r="G15" s="223">
        <f>D15+E15+F15</f>
        <v>376857</v>
      </c>
      <c r="H15" s="215">
        <f>G15/G19*100</f>
        <v>91.359715683469972</v>
      </c>
      <c r="J15" s="15"/>
    </row>
    <row r="16" spans="2:10" ht="15.75" x14ac:dyDescent="0.25">
      <c r="B16" s="65" t="s">
        <v>346</v>
      </c>
      <c r="C16" s="66" t="s">
        <v>256</v>
      </c>
      <c r="D16" s="223">
        <v>4463</v>
      </c>
      <c r="E16" s="223">
        <v>8358</v>
      </c>
      <c r="F16" s="223">
        <v>75</v>
      </c>
      <c r="G16" s="223">
        <f>D16+E16+F16</f>
        <v>12896</v>
      </c>
      <c r="H16" s="215">
        <f>G16/G19*100</f>
        <v>3.1263181882093973</v>
      </c>
      <c r="J16" s="15"/>
    </row>
    <row r="17" spans="2:10" ht="15.75" x14ac:dyDescent="0.25">
      <c r="B17" s="65" t="s">
        <v>347</v>
      </c>
      <c r="C17" s="66" t="s">
        <v>257</v>
      </c>
      <c r="D17" s="223">
        <v>6136</v>
      </c>
      <c r="E17" s="223">
        <v>14675</v>
      </c>
      <c r="F17" s="223">
        <v>118</v>
      </c>
      <c r="G17" s="223">
        <f>D17+E17+F17</f>
        <v>20929</v>
      </c>
      <c r="H17" s="215">
        <f>G17/G19*100</f>
        <v>5.0737215695591251</v>
      </c>
      <c r="J17" s="15"/>
    </row>
    <row r="18" spans="2:10" ht="15.75" x14ac:dyDescent="0.25">
      <c r="B18" s="65" t="s">
        <v>348</v>
      </c>
      <c r="C18" s="66" t="s">
        <v>258</v>
      </c>
      <c r="D18" s="223">
        <v>776</v>
      </c>
      <c r="E18" s="223">
        <v>1026</v>
      </c>
      <c r="F18" s="223">
        <v>14</v>
      </c>
      <c r="G18" s="223">
        <f>D18+E18+F18</f>
        <v>1816</v>
      </c>
      <c r="H18" s="215">
        <f>G18/G19*100</f>
        <v>0.44024455876149704</v>
      </c>
      <c r="J18" s="15"/>
    </row>
    <row r="19" spans="2:10" ht="15.75" x14ac:dyDescent="0.25">
      <c r="B19" s="323" t="s">
        <v>18</v>
      </c>
      <c r="C19" s="323"/>
      <c r="D19" s="234">
        <f>SUM(D15:D18)</f>
        <v>133755</v>
      </c>
      <c r="E19" s="234">
        <f>SUM(E15:E18)</f>
        <v>276117</v>
      </c>
      <c r="F19" s="234">
        <f>SUM(F15:F18)</f>
        <v>2626</v>
      </c>
      <c r="G19" s="234">
        <f>SUM(G15:G18)</f>
        <v>412498</v>
      </c>
      <c r="H19" s="218">
        <f>SUM(H15:H18)</f>
        <v>99.999999999999986</v>
      </c>
      <c r="J19" s="15"/>
    </row>
  </sheetData>
  <mergeCells count="4">
    <mergeCell ref="B13:C13"/>
    <mergeCell ref="B19:C19"/>
    <mergeCell ref="G3:H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D552-8FC7-46E3-AD2B-AF4EC6D2F800}">
  <dimension ref="B2:M21"/>
  <sheetViews>
    <sheetView workbookViewId="0">
      <selection activeCell="K20" sqref="K20"/>
    </sheetView>
  </sheetViews>
  <sheetFormatPr defaultRowHeight="15" x14ac:dyDescent="0.25"/>
  <cols>
    <col min="2" max="2" width="6.28515625" customWidth="1"/>
    <col min="3" max="3" width="14" customWidth="1"/>
    <col min="4" max="4" width="17.7109375" customWidth="1"/>
    <col min="5" max="5" width="18.85546875" customWidth="1"/>
    <col min="6" max="6" width="14.5703125" customWidth="1"/>
    <col min="7" max="7" width="13.5703125" customWidth="1"/>
    <col min="8" max="8" width="14.7109375" customWidth="1"/>
    <col min="9" max="9" width="15.7109375" customWidth="1"/>
    <col min="10" max="10" width="14.42578125" customWidth="1"/>
    <col min="11" max="11" width="16.28515625" customWidth="1"/>
    <col min="12" max="12" width="14.28515625" customWidth="1"/>
    <col min="13" max="13" width="12.42578125" customWidth="1"/>
  </cols>
  <sheetData>
    <row r="2" spans="2:13" ht="15.75" x14ac:dyDescent="0.25">
      <c r="C2" s="2"/>
      <c r="D2" s="2"/>
      <c r="E2" s="2"/>
      <c r="F2" s="2"/>
    </row>
    <row r="3" spans="2:13" ht="16.5" thickBot="1" x14ac:dyDescent="0.3">
      <c r="B3" s="235"/>
      <c r="C3" s="273"/>
      <c r="D3" s="235"/>
      <c r="E3" s="235"/>
      <c r="F3" s="274"/>
      <c r="G3" s="235"/>
      <c r="H3" s="235"/>
      <c r="I3" s="235"/>
      <c r="J3" s="235"/>
      <c r="K3" s="235"/>
      <c r="L3" s="235"/>
      <c r="M3" s="198" t="s">
        <v>339</v>
      </c>
    </row>
    <row r="4" spans="2:13" ht="24.95" customHeight="1" thickTop="1" x14ac:dyDescent="0.25">
      <c r="B4" s="343" t="s">
        <v>681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</row>
    <row r="5" spans="2:13" ht="15.75" x14ac:dyDescent="0.25">
      <c r="B5" s="360" t="s">
        <v>127</v>
      </c>
      <c r="C5" s="261"/>
      <c r="D5" s="360" t="s">
        <v>349</v>
      </c>
      <c r="E5" s="360" t="s">
        <v>350</v>
      </c>
      <c r="F5" s="360" t="s">
        <v>351</v>
      </c>
      <c r="G5" s="360" t="s">
        <v>352</v>
      </c>
      <c r="H5" s="360" t="s">
        <v>353</v>
      </c>
      <c r="I5" s="360" t="s">
        <v>354</v>
      </c>
      <c r="J5" s="360" t="s">
        <v>355</v>
      </c>
      <c r="K5" s="360"/>
      <c r="L5" s="360"/>
      <c r="M5" s="360"/>
    </row>
    <row r="6" spans="2:13" ht="63" x14ac:dyDescent="0.25">
      <c r="B6" s="360"/>
      <c r="C6" s="261" t="s">
        <v>356</v>
      </c>
      <c r="D6" s="360"/>
      <c r="E6" s="360"/>
      <c r="F6" s="360"/>
      <c r="G6" s="360"/>
      <c r="H6" s="360"/>
      <c r="I6" s="360"/>
      <c r="J6" s="261" t="s">
        <v>357</v>
      </c>
      <c r="K6" s="261" t="s">
        <v>359</v>
      </c>
      <c r="L6" s="261" t="s">
        <v>395</v>
      </c>
      <c r="M6" s="261" t="s">
        <v>358</v>
      </c>
    </row>
    <row r="7" spans="2:13" x14ac:dyDescent="0.25">
      <c r="B7" s="264">
        <v>1</v>
      </c>
      <c r="C7" s="263">
        <v>2</v>
      </c>
      <c r="D7" s="264">
        <v>3</v>
      </c>
      <c r="E7" s="264">
        <v>4</v>
      </c>
      <c r="F7" s="264">
        <v>5</v>
      </c>
      <c r="G7" s="264">
        <v>6</v>
      </c>
      <c r="H7" s="264">
        <v>7</v>
      </c>
      <c r="I7" s="264">
        <v>8</v>
      </c>
      <c r="J7" s="264" t="s">
        <v>567</v>
      </c>
      <c r="K7" s="264" t="s">
        <v>566</v>
      </c>
      <c r="L7" s="264">
        <v>11</v>
      </c>
      <c r="M7" s="264" t="s">
        <v>396</v>
      </c>
    </row>
    <row r="8" spans="2:13" ht="15.75" x14ac:dyDescent="0.25">
      <c r="B8" s="272" t="s">
        <v>311</v>
      </c>
      <c r="C8" s="265" t="s">
        <v>261</v>
      </c>
      <c r="D8" s="294">
        <v>5.0000000000000001E-3</v>
      </c>
      <c r="E8" s="294">
        <v>5.0000000000000001E-3</v>
      </c>
      <c r="F8" s="266">
        <v>409309</v>
      </c>
      <c r="G8" s="266">
        <v>462</v>
      </c>
      <c r="H8" s="266">
        <v>73460</v>
      </c>
      <c r="I8" s="266">
        <v>203</v>
      </c>
      <c r="J8" s="266">
        <f>H8*D8</f>
        <v>367.3</v>
      </c>
      <c r="K8" s="266">
        <f>I8*E8</f>
        <v>1.0150000000000001</v>
      </c>
      <c r="L8" s="266">
        <v>3877</v>
      </c>
      <c r="M8" s="266">
        <f>J8+K8+L8</f>
        <v>4245.3149999999996</v>
      </c>
    </row>
    <row r="9" spans="2:13" ht="15.75" x14ac:dyDescent="0.25">
      <c r="B9" s="272" t="s">
        <v>312</v>
      </c>
      <c r="C9" s="265" t="s">
        <v>262</v>
      </c>
      <c r="D9" s="271">
        <v>0.1</v>
      </c>
      <c r="E9" s="271">
        <v>0.1</v>
      </c>
      <c r="F9" s="266">
        <v>1692</v>
      </c>
      <c r="G9" s="266">
        <v>0</v>
      </c>
      <c r="H9" s="266">
        <v>353</v>
      </c>
      <c r="I9" s="266">
        <v>0</v>
      </c>
      <c r="J9" s="266">
        <f t="shared" ref="J9:J12" si="0">H9*D9</f>
        <v>35.300000000000004</v>
      </c>
      <c r="K9" s="266">
        <f t="shared" ref="K9:K12" si="1">I9*E9</f>
        <v>0</v>
      </c>
      <c r="L9" s="266">
        <v>62</v>
      </c>
      <c r="M9" s="266">
        <f t="shared" ref="M9:M13" si="2">J9+K9+L9</f>
        <v>97.300000000000011</v>
      </c>
    </row>
    <row r="10" spans="2:13" ht="15.75" x14ac:dyDescent="0.25">
      <c r="B10" s="272" t="s">
        <v>313</v>
      </c>
      <c r="C10" s="265" t="s">
        <v>263</v>
      </c>
      <c r="D10" s="271">
        <v>0.5</v>
      </c>
      <c r="E10" s="271">
        <v>0.5</v>
      </c>
      <c r="F10" s="266">
        <v>1029</v>
      </c>
      <c r="G10" s="266">
        <v>0</v>
      </c>
      <c r="H10" s="266">
        <v>467</v>
      </c>
      <c r="I10" s="266">
        <v>0</v>
      </c>
      <c r="J10" s="266">
        <f t="shared" si="0"/>
        <v>233.5</v>
      </c>
      <c r="K10" s="266">
        <f t="shared" si="1"/>
        <v>0</v>
      </c>
      <c r="L10" s="266">
        <v>109</v>
      </c>
      <c r="M10" s="266">
        <f t="shared" si="2"/>
        <v>342.5</v>
      </c>
    </row>
    <row r="11" spans="2:13" ht="15.75" x14ac:dyDescent="0.25">
      <c r="B11" s="272" t="s">
        <v>314</v>
      </c>
      <c r="C11" s="265" t="s">
        <v>247</v>
      </c>
      <c r="D11" s="271">
        <v>1</v>
      </c>
      <c r="E11" s="271">
        <v>0.75</v>
      </c>
      <c r="F11" s="266">
        <v>6</v>
      </c>
      <c r="G11" s="266">
        <v>0</v>
      </c>
      <c r="H11" s="266">
        <v>6</v>
      </c>
      <c r="I11" s="266">
        <v>0</v>
      </c>
      <c r="J11" s="266">
        <f t="shared" si="0"/>
        <v>6</v>
      </c>
      <c r="K11" s="266">
        <f t="shared" si="1"/>
        <v>0</v>
      </c>
      <c r="L11" s="266">
        <v>0</v>
      </c>
      <c r="M11" s="266">
        <f t="shared" si="2"/>
        <v>6</v>
      </c>
    </row>
    <row r="12" spans="2:13" ht="15.75" x14ac:dyDescent="0.25">
      <c r="B12" s="272" t="s">
        <v>315</v>
      </c>
      <c r="C12" s="265" t="s">
        <v>264</v>
      </c>
      <c r="D12" s="271">
        <v>1</v>
      </c>
      <c r="E12" s="271">
        <v>1</v>
      </c>
      <c r="F12" s="266">
        <v>0</v>
      </c>
      <c r="G12" s="266">
        <v>0</v>
      </c>
      <c r="H12" s="266">
        <v>0</v>
      </c>
      <c r="I12" s="266">
        <v>0</v>
      </c>
      <c r="J12" s="266">
        <f t="shared" si="0"/>
        <v>0</v>
      </c>
      <c r="K12" s="266">
        <f t="shared" si="1"/>
        <v>0</v>
      </c>
      <c r="L12" s="266">
        <v>0</v>
      </c>
      <c r="M12" s="266">
        <f t="shared" si="2"/>
        <v>0</v>
      </c>
    </row>
    <row r="13" spans="2:13" ht="15.75" x14ac:dyDescent="0.25">
      <c r="B13" s="360" t="s">
        <v>18</v>
      </c>
      <c r="C13" s="360"/>
      <c r="D13" s="360"/>
      <c r="E13" s="360"/>
      <c r="F13" s="269">
        <f t="shared" ref="F13:K13" si="3">SUM(F8:F12)</f>
        <v>412036</v>
      </c>
      <c r="G13" s="269">
        <f t="shared" si="3"/>
        <v>462</v>
      </c>
      <c r="H13" s="269">
        <f t="shared" si="3"/>
        <v>74286</v>
      </c>
      <c r="I13" s="269">
        <f t="shared" si="3"/>
        <v>203</v>
      </c>
      <c r="J13" s="269">
        <f t="shared" si="3"/>
        <v>642.1</v>
      </c>
      <c r="K13" s="269">
        <f t="shared" si="3"/>
        <v>1.0150000000000001</v>
      </c>
      <c r="L13" s="269">
        <f>SUM(L8:L12)</f>
        <v>4048</v>
      </c>
      <c r="M13" s="269">
        <f t="shared" si="2"/>
        <v>4691.1149999999998</v>
      </c>
    </row>
    <row r="16" spans="2:13" x14ac:dyDescent="0.25">
      <c r="F16" s="15"/>
      <c r="G16" s="15"/>
      <c r="H16" s="15"/>
      <c r="M16" s="15"/>
    </row>
    <row r="17" spans="6:13" x14ac:dyDescent="0.25">
      <c r="F17" s="15"/>
    </row>
    <row r="18" spans="6:13" x14ac:dyDescent="0.25">
      <c r="F18" s="15"/>
    </row>
    <row r="21" spans="6:13" x14ac:dyDescent="0.25">
      <c r="F21" s="15"/>
      <c r="G21" s="15"/>
      <c r="H21" s="15"/>
      <c r="J21" s="15"/>
      <c r="L21" s="15"/>
      <c r="M21" s="15"/>
    </row>
  </sheetData>
  <mergeCells count="10">
    <mergeCell ref="B13:E1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pageMargins left="0.7" right="0.7" top="0.75" bottom="0.75" header="0.3" footer="0.3"/>
  <pageSetup paperSize="9" orientation="portrait" horizontalDpi="300" verticalDpi="300" r:id="rId1"/>
  <ignoredErrors>
    <ignoredError sqref="F13:I13 L13" formulaRange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87773-712C-4878-86E4-07C8FB82891F}">
  <dimension ref="B3:G10"/>
  <sheetViews>
    <sheetView workbookViewId="0">
      <selection activeCell="F21" sqref="F21"/>
    </sheetView>
  </sheetViews>
  <sheetFormatPr defaultRowHeight="15" x14ac:dyDescent="0.25"/>
  <cols>
    <col min="2" max="2" width="6.85546875" customWidth="1"/>
    <col min="3" max="3" width="16.42578125" customWidth="1"/>
    <col min="4" max="4" width="17.7109375" customWidth="1"/>
    <col min="5" max="5" width="13.5703125" customWidth="1"/>
    <col min="6" max="6" width="17.42578125" customWidth="1"/>
    <col min="7" max="7" width="13.7109375" customWidth="1"/>
  </cols>
  <sheetData>
    <row r="3" spans="2:7" ht="16.5" thickBot="1" x14ac:dyDescent="0.3">
      <c r="B3" s="295"/>
      <c r="C3" s="295"/>
      <c r="D3" s="295"/>
      <c r="E3" s="295"/>
      <c r="F3" s="295"/>
      <c r="G3" s="198" t="s">
        <v>339</v>
      </c>
    </row>
    <row r="4" spans="2:7" ht="24.95" customHeight="1" thickTop="1" x14ac:dyDescent="0.25">
      <c r="B4" s="331" t="s">
        <v>682</v>
      </c>
      <c r="C4" s="331"/>
      <c r="D4" s="331"/>
      <c r="E4" s="331"/>
      <c r="F4" s="331"/>
      <c r="G4" s="331"/>
    </row>
    <row r="5" spans="2:7" ht="15.75" x14ac:dyDescent="0.25">
      <c r="B5" s="336" t="s">
        <v>127</v>
      </c>
      <c r="C5" s="329" t="s">
        <v>140</v>
      </c>
      <c r="D5" s="329" t="s">
        <v>712</v>
      </c>
      <c r="E5" s="329"/>
      <c r="F5" s="329" t="s">
        <v>713</v>
      </c>
      <c r="G5" s="329"/>
    </row>
    <row r="6" spans="2:7" ht="31.5" x14ac:dyDescent="0.25">
      <c r="B6" s="336"/>
      <c r="C6" s="329"/>
      <c r="D6" s="97" t="s">
        <v>150</v>
      </c>
      <c r="E6" s="97" t="s">
        <v>568</v>
      </c>
      <c r="F6" s="97" t="s">
        <v>152</v>
      </c>
      <c r="G6" s="97" t="s">
        <v>569</v>
      </c>
    </row>
    <row r="7" spans="2:7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</row>
    <row r="8" spans="2:7" ht="15.75" x14ac:dyDescent="0.25">
      <c r="B8" s="182" t="s">
        <v>311</v>
      </c>
      <c r="C8" s="112" t="s">
        <v>156</v>
      </c>
      <c r="D8" s="102">
        <v>8822</v>
      </c>
      <c r="E8" s="114">
        <v>3</v>
      </c>
      <c r="F8" s="102">
        <v>7184</v>
      </c>
      <c r="G8" s="114">
        <v>3</v>
      </c>
    </row>
    <row r="9" spans="2:7" ht="15.75" x14ac:dyDescent="0.25">
      <c r="B9" s="182" t="s">
        <v>312</v>
      </c>
      <c r="C9" s="112" t="s">
        <v>155</v>
      </c>
      <c r="D9" s="102">
        <v>1051</v>
      </c>
      <c r="E9" s="114">
        <v>2</v>
      </c>
      <c r="F9" s="102">
        <v>784</v>
      </c>
      <c r="G9" s="114">
        <v>1</v>
      </c>
    </row>
    <row r="10" spans="2:7" ht="15.75" x14ac:dyDescent="0.25">
      <c r="B10" s="329" t="s">
        <v>18</v>
      </c>
      <c r="C10" s="329"/>
      <c r="D10" s="105">
        <f>D8-D9</f>
        <v>7771</v>
      </c>
      <c r="E10" s="97">
        <f>E8+E9</f>
        <v>5</v>
      </c>
      <c r="F10" s="105">
        <f>F8-F9</f>
        <v>6400</v>
      </c>
      <c r="G10" s="97">
        <f t="shared" ref="G10" si="0">G8+G9</f>
        <v>4</v>
      </c>
    </row>
  </sheetData>
  <mergeCells count="6">
    <mergeCell ref="B10:C10"/>
    <mergeCell ref="B4:G4"/>
    <mergeCell ref="B5:B6"/>
    <mergeCell ref="C5:C6"/>
    <mergeCell ref="D5:E5"/>
    <mergeCell ref="F5:G5"/>
  </mergeCells>
  <pageMargins left="0.7" right="0.7" top="0.75" bottom="0.75" header="0.3" footer="0.3"/>
  <ignoredErrors>
    <ignoredError sqref="E10:F10" formula="1"/>
  </ignoredErrors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19F3-4C64-4B35-8B2F-E82EC5D9E6BE}">
  <dimension ref="B3:K19"/>
  <sheetViews>
    <sheetView workbookViewId="0">
      <selection activeCell="I32" sqref="I32"/>
    </sheetView>
  </sheetViews>
  <sheetFormatPr defaultRowHeight="15.75" x14ac:dyDescent="0.25"/>
  <cols>
    <col min="1" max="2" width="9.140625" style="1"/>
    <col min="3" max="3" width="48.7109375" style="1" customWidth="1"/>
    <col min="4" max="4" width="15.42578125" style="1" customWidth="1"/>
    <col min="5" max="5" width="11.28515625" style="1" customWidth="1"/>
    <col min="6" max="6" width="13.7109375" style="1" customWidth="1"/>
    <col min="7" max="7" width="12.7109375" style="1" customWidth="1"/>
    <col min="8" max="8" width="15.28515625" style="1" customWidth="1"/>
    <col min="9" max="9" width="12.42578125" style="1" customWidth="1"/>
    <col min="10" max="10" width="10.85546875" style="1" customWidth="1"/>
    <col min="11" max="11" width="12.5703125" style="1" customWidth="1"/>
    <col min="12" max="16384" width="9.140625" style="1"/>
  </cols>
  <sheetData>
    <row r="3" spans="2:11" ht="16.5" thickBot="1" x14ac:dyDescent="0.3">
      <c r="B3" s="235"/>
      <c r="C3" s="235"/>
      <c r="D3" s="235"/>
      <c r="E3" s="235"/>
      <c r="F3" s="235"/>
      <c r="G3" s="235"/>
      <c r="H3" s="198" t="s">
        <v>340</v>
      </c>
      <c r="K3" s="32"/>
    </row>
    <row r="4" spans="2:11" ht="24.95" customHeight="1" thickTop="1" x14ac:dyDescent="0.25">
      <c r="B4" s="343" t="s">
        <v>683</v>
      </c>
      <c r="C4" s="343"/>
      <c r="D4" s="343"/>
      <c r="E4" s="343"/>
      <c r="F4" s="343"/>
      <c r="G4" s="343"/>
      <c r="H4" s="343"/>
    </row>
    <row r="5" spans="2:11" x14ac:dyDescent="0.25">
      <c r="B5" s="360" t="s">
        <v>127</v>
      </c>
      <c r="C5" s="360" t="s">
        <v>158</v>
      </c>
      <c r="D5" s="361" t="s">
        <v>712</v>
      </c>
      <c r="E5" s="361"/>
      <c r="F5" s="361" t="s">
        <v>713</v>
      </c>
      <c r="G5" s="361"/>
      <c r="H5" s="262" t="s">
        <v>1</v>
      </c>
    </row>
    <row r="6" spans="2:11" x14ac:dyDescent="0.25">
      <c r="B6" s="360"/>
      <c r="C6" s="360"/>
      <c r="D6" s="262" t="s">
        <v>2</v>
      </c>
      <c r="E6" s="261" t="s">
        <v>26</v>
      </c>
      <c r="F6" s="262" t="s">
        <v>2</v>
      </c>
      <c r="G6" s="261" t="s">
        <v>26</v>
      </c>
      <c r="H6" s="262" t="s">
        <v>410</v>
      </c>
    </row>
    <row r="7" spans="2:11" x14ac:dyDescent="0.25">
      <c r="B7" s="263">
        <v>1</v>
      </c>
      <c r="C7" s="264">
        <v>2</v>
      </c>
      <c r="D7" s="264">
        <v>3</v>
      </c>
      <c r="E7" s="264">
        <v>4</v>
      </c>
      <c r="F7" s="264">
        <v>5</v>
      </c>
      <c r="G7" s="264">
        <v>6</v>
      </c>
      <c r="H7" s="264">
        <v>7</v>
      </c>
    </row>
    <row r="8" spans="2:11" x14ac:dyDescent="0.25">
      <c r="B8" s="277" t="s">
        <v>311</v>
      </c>
      <c r="C8" s="275" t="s">
        <v>360</v>
      </c>
      <c r="D8" s="276"/>
      <c r="E8" s="260"/>
      <c r="F8" s="260"/>
      <c r="G8" s="260"/>
      <c r="H8" s="278"/>
    </row>
    <row r="9" spans="2:11" x14ac:dyDescent="0.25">
      <c r="B9" s="279" t="s">
        <v>84</v>
      </c>
      <c r="C9" s="260" t="s">
        <v>267</v>
      </c>
      <c r="D9" s="266">
        <v>74</v>
      </c>
      <c r="E9" s="267">
        <f>D9/D19*100</f>
        <v>0.22172284644194754</v>
      </c>
      <c r="F9" s="266">
        <v>61</v>
      </c>
      <c r="G9" s="267">
        <f>F9/F19*100</f>
        <v>0.1400078037136496</v>
      </c>
      <c r="H9" s="268">
        <f>F9/D9*100</f>
        <v>82.432432432432435</v>
      </c>
      <c r="J9" s="49"/>
      <c r="K9" s="49"/>
    </row>
    <row r="10" spans="2:11" x14ac:dyDescent="0.25">
      <c r="B10" s="279" t="s">
        <v>115</v>
      </c>
      <c r="C10" s="260" t="s">
        <v>268</v>
      </c>
      <c r="D10" s="266">
        <v>9640</v>
      </c>
      <c r="E10" s="267">
        <f>D10/D19*100</f>
        <v>28.883895131086142</v>
      </c>
      <c r="F10" s="266">
        <v>17939</v>
      </c>
      <c r="G10" s="267">
        <f>F10/F19*100</f>
        <v>41.173770341297711</v>
      </c>
      <c r="H10" s="268">
        <f>F10/D10*100</f>
        <v>186.08921161825725</v>
      </c>
      <c r="J10" s="49"/>
      <c r="K10" s="49"/>
    </row>
    <row r="11" spans="2:11" x14ac:dyDescent="0.25">
      <c r="B11" s="279" t="s">
        <v>342</v>
      </c>
      <c r="C11" s="260" t="s">
        <v>269</v>
      </c>
      <c r="D11" s="266">
        <v>1648</v>
      </c>
      <c r="E11" s="267">
        <f>D11/D19*100</f>
        <v>4.9378277153558052</v>
      </c>
      <c r="F11" s="266">
        <v>2155</v>
      </c>
      <c r="G11" s="267">
        <f>F11/F19*100</f>
        <v>4.9461773279166374</v>
      </c>
      <c r="H11" s="268">
        <f>F11/D11*100</f>
        <v>130.76456310679612</v>
      </c>
      <c r="J11" s="49"/>
      <c r="K11" s="49"/>
    </row>
    <row r="12" spans="2:11" x14ac:dyDescent="0.25">
      <c r="B12" s="361" t="s">
        <v>470</v>
      </c>
      <c r="C12" s="361"/>
      <c r="D12" s="269">
        <f>SUM(D9:D11)</f>
        <v>11362</v>
      </c>
      <c r="E12" s="280">
        <f>D12/D19*100</f>
        <v>34.043445692883893</v>
      </c>
      <c r="F12" s="269">
        <f>SUM(F9:F11)</f>
        <v>20155</v>
      </c>
      <c r="G12" s="280">
        <f>F12/F19*100</f>
        <v>46.259955472927999</v>
      </c>
      <c r="H12" s="270">
        <f>F12/D12*100</f>
        <v>177.38954409434959</v>
      </c>
      <c r="J12" s="49"/>
      <c r="K12" s="49"/>
    </row>
    <row r="13" spans="2:11" x14ac:dyDescent="0.25">
      <c r="B13" s="277" t="s">
        <v>312</v>
      </c>
      <c r="C13" s="275" t="s">
        <v>361</v>
      </c>
      <c r="D13" s="276"/>
      <c r="E13" s="267"/>
      <c r="F13" s="276"/>
      <c r="G13" s="267"/>
      <c r="H13" s="268"/>
      <c r="J13" s="49"/>
      <c r="K13" s="49"/>
    </row>
    <row r="14" spans="2:11" x14ac:dyDescent="0.25">
      <c r="B14" s="265" t="s">
        <v>345</v>
      </c>
      <c r="C14" s="260" t="s">
        <v>270</v>
      </c>
      <c r="D14" s="266">
        <v>17002</v>
      </c>
      <c r="E14" s="267">
        <f>D14/D19*100</f>
        <v>50.94232209737828</v>
      </c>
      <c r="F14" s="266">
        <v>19190</v>
      </c>
      <c r="G14" s="267">
        <f>F14/F19*100</f>
        <v>44.045077922376002</v>
      </c>
      <c r="H14" s="268">
        <f t="shared" ref="H14:H19" si="0">F14/D14*100</f>
        <v>112.86907422656158</v>
      </c>
      <c r="J14" s="49"/>
      <c r="K14" s="49"/>
    </row>
    <row r="15" spans="2:11" x14ac:dyDescent="0.25">
      <c r="B15" s="265" t="s">
        <v>346</v>
      </c>
      <c r="C15" s="260" t="s">
        <v>271</v>
      </c>
      <c r="D15" s="276">
        <v>0</v>
      </c>
      <c r="E15" s="267">
        <f>D15/D19*100</f>
        <v>0</v>
      </c>
      <c r="F15" s="276">
        <v>1</v>
      </c>
      <c r="G15" s="267">
        <f>F15/F19*100</f>
        <v>2.2952098969450758E-3</v>
      </c>
      <c r="H15" s="268" t="s">
        <v>106</v>
      </c>
      <c r="J15" s="49"/>
      <c r="K15" s="49"/>
    </row>
    <row r="16" spans="2:11" x14ac:dyDescent="0.25">
      <c r="B16" s="265" t="s">
        <v>347</v>
      </c>
      <c r="C16" s="260" t="s">
        <v>272</v>
      </c>
      <c r="D16" s="266">
        <v>4597</v>
      </c>
      <c r="E16" s="267">
        <f>D16/D19*100</f>
        <v>13.773782771535581</v>
      </c>
      <c r="F16" s="266">
        <v>4136</v>
      </c>
      <c r="G16" s="267">
        <f>F16/F19*100+0.1</f>
        <v>9.5929881337648322</v>
      </c>
      <c r="H16" s="268">
        <f t="shared" si="0"/>
        <v>89.971720687404826</v>
      </c>
      <c r="J16" s="49"/>
      <c r="K16" s="49"/>
    </row>
    <row r="17" spans="2:11" x14ac:dyDescent="0.25">
      <c r="B17" s="361" t="s">
        <v>471</v>
      </c>
      <c r="C17" s="361"/>
      <c r="D17" s="269">
        <f>SUM(D14:D16)</f>
        <v>21599</v>
      </c>
      <c r="E17" s="280">
        <f>D17/D19*100</f>
        <v>64.71610486891386</v>
      </c>
      <c r="F17" s="269">
        <f>SUM(F14:F16)</f>
        <v>23327</v>
      </c>
      <c r="G17" s="280">
        <f>F17/F19*100</f>
        <v>53.540361266037785</v>
      </c>
      <c r="H17" s="270">
        <f t="shared" si="0"/>
        <v>108.00037038751793</v>
      </c>
      <c r="J17" s="49"/>
      <c r="K17" s="49"/>
    </row>
    <row r="18" spans="2:11" x14ac:dyDescent="0.25">
      <c r="B18" s="277" t="s">
        <v>313</v>
      </c>
      <c r="C18" s="275" t="s">
        <v>362</v>
      </c>
      <c r="D18" s="281">
        <v>414</v>
      </c>
      <c r="E18" s="282">
        <f>D18/D19*100</f>
        <v>1.2404494382022471</v>
      </c>
      <c r="F18" s="281">
        <v>87</v>
      </c>
      <c r="G18" s="282">
        <f>F18/F19*100</f>
        <v>0.19968326103422157</v>
      </c>
      <c r="H18" s="321">
        <f t="shared" si="0"/>
        <v>21.014492753623188</v>
      </c>
      <c r="J18" s="49"/>
      <c r="K18" s="49"/>
    </row>
    <row r="19" spans="2:11" x14ac:dyDescent="0.25">
      <c r="B19" s="361" t="s">
        <v>363</v>
      </c>
      <c r="C19" s="361"/>
      <c r="D19" s="269">
        <f>D12+D17+D18</f>
        <v>33375</v>
      </c>
      <c r="E19" s="270">
        <f>E12+E17+E18</f>
        <v>100</v>
      </c>
      <c r="F19" s="269">
        <f>F12+F17+F18</f>
        <v>43569</v>
      </c>
      <c r="G19" s="270">
        <f>G12+G17+G18</f>
        <v>100.00000000000001</v>
      </c>
      <c r="H19" s="270">
        <f t="shared" si="0"/>
        <v>130.5438202247191</v>
      </c>
      <c r="J19" s="49"/>
      <c r="K19" s="49"/>
    </row>
  </sheetData>
  <mergeCells count="8">
    <mergeCell ref="B12:C12"/>
    <mergeCell ref="B17:C17"/>
    <mergeCell ref="B19:C19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E12:F12 E17:F17" formula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B74EF-934F-4FF1-A481-8DC1BE1019C4}">
  <dimension ref="B3:L21"/>
  <sheetViews>
    <sheetView workbookViewId="0">
      <selection activeCell="J9" sqref="J9"/>
    </sheetView>
  </sheetViews>
  <sheetFormatPr defaultRowHeight="15" x14ac:dyDescent="0.25"/>
  <cols>
    <col min="2" max="2" width="8.5703125" customWidth="1"/>
    <col min="3" max="3" width="36.28515625" customWidth="1"/>
    <col min="4" max="4" width="13.28515625" customWidth="1"/>
    <col min="5" max="5" width="14.42578125" customWidth="1"/>
    <col min="6" max="6" width="12.28515625" customWidth="1"/>
    <col min="7" max="7" width="14.28515625" customWidth="1"/>
    <col min="8" max="9" width="12.5703125" customWidth="1"/>
    <col min="10" max="10" width="9.7109375" customWidth="1"/>
  </cols>
  <sheetData>
    <row r="3" spans="2:12" ht="16.5" thickBot="1" x14ac:dyDescent="0.3">
      <c r="B3" s="141"/>
      <c r="C3" s="141"/>
      <c r="D3" s="141"/>
      <c r="E3" s="141"/>
      <c r="F3" s="141"/>
      <c r="G3" s="141"/>
      <c r="H3" s="164" t="s">
        <v>340</v>
      </c>
      <c r="J3" s="33"/>
    </row>
    <row r="4" spans="2:12" ht="24.95" customHeight="1" thickTop="1" x14ac:dyDescent="0.25">
      <c r="B4" s="343" t="s">
        <v>684</v>
      </c>
      <c r="C4" s="343"/>
      <c r="D4" s="343"/>
      <c r="E4" s="343"/>
      <c r="F4" s="343"/>
      <c r="G4" s="343"/>
      <c r="H4" s="343"/>
    </row>
    <row r="5" spans="2:12" ht="15.75" x14ac:dyDescent="0.25">
      <c r="B5" s="323" t="s">
        <v>127</v>
      </c>
      <c r="C5" s="323" t="s">
        <v>165</v>
      </c>
      <c r="D5" s="327" t="s">
        <v>712</v>
      </c>
      <c r="E5" s="327"/>
      <c r="F5" s="327" t="s">
        <v>717</v>
      </c>
      <c r="G5" s="327"/>
      <c r="H5" s="252" t="s">
        <v>364</v>
      </c>
    </row>
    <row r="6" spans="2:12" ht="15.75" x14ac:dyDescent="0.25">
      <c r="B6" s="323"/>
      <c r="C6" s="323"/>
      <c r="D6" s="194" t="s">
        <v>2</v>
      </c>
      <c r="E6" s="63" t="s">
        <v>26</v>
      </c>
      <c r="F6" s="194" t="s">
        <v>2</v>
      </c>
      <c r="G6" s="63" t="s">
        <v>26</v>
      </c>
      <c r="H6" s="194" t="s">
        <v>410</v>
      </c>
    </row>
    <row r="7" spans="2:12" x14ac:dyDescent="0.25">
      <c r="B7" s="61">
        <v>1</v>
      </c>
      <c r="C7" s="118">
        <v>2</v>
      </c>
      <c r="D7" s="118">
        <v>3</v>
      </c>
      <c r="E7" s="118">
        <v>4</v>
      </c>
      <c r="F7" s="118">
        <v>5</v>
      </c>
      <c r="G7" s="118">
        <v>6</v>
      </c>
      <c r="H7" s="118">
        <v>7</v>
      </c>
    </row>
    <row r="8" spans="2:12" ht="15.75" x14ac:dyDescent="0.25">
      <c r="B8" s="161" t="s">
        <v>311</v>
      </c>
      <c r="C8" s="357" t="s">
        <v>553</v>
      </c>
      <c r="D8" s="357"/>
      <c r="E8" s="357"/>
      <c r="F8" s="362"/>
      <c r="G8" s="362"/>
      <c r="H8" s="362"/>
    </row>
    <row r="9" spans="2:12" ht="15.75" x14ac:dyDescent="0.25">
      <c r="B9" s="65" t="s">
        <v>84</v>
      </c>
      <c r="C9" s="229" t="s">
        <v>273</v>
      </c>
      <c r="D9" s="223">
        <v>3818</v>
      </c>
      <c r="E9" s="215">
        <f>D9/D20*100</f>
        <v>14.911732541790347</v>
      </c>
      <c r="F9" s="223">
        <v>13727</v>
      </c>
      <c r="G9" s="215">
        <f>F9/F20*100</f>
        <v>36.931313729182918</v>
      </c>
      <c r="H9" s="232">
        <f>F9/D9*100</f>
        <v>359.5337873232059</v>
      </c>
      <c r="J9" s="15"/>
      <c r="L9" s="15"/>
    </row>
    <row r="10" spans="2:12" ht="15.75" x14ac:dyDescent="0.25">
      <c r="B10" s="65" t="s">
        <v>115</v>
      </c>
      <c r="C10" s="229" t="s">
        <v>274</v>
      </c>
      <c r="D10" s="225">
        <v>94</v>
      </c>
      <c r="E10" s="215">
        <f>D10/D20*100</f>
        <v>0.36713013591626309</v>
      </c>
      <c r="F10" s="225">
        <v>144</v>
      </c>
      <c r="G10" s="215">
        <f>F10/F20*100</f>
        <v>0.38741962388011514</v>
      </c>
      <c r="H10" s="232">
        <f>F10/D10*100</f>
        <v>153.19148936170214</v>
      </c>
    </row>
    <row r="11" spans="2:12" ht="15.75" x14ac:dyDescent="0.25">
      <c r="B11" s="65" t="s">
        <v>342</v>
      </c>
      <c r="C11" s="229" t="s">
        <v>275</v>
      </c>
      <c r="D11" s="225">
        <v>3</v>
      </c>
      <c r="E11" s="215">
        <f>D11/D20*100</f>
        <v>1.1716919231370099E-2</v>
      </c>
      <c r="F11" s="225">
        <v>4</v>
      </c>
      <c r="G11" s="215">
        <f>F11/F20*100</f>
        <v>1.0761656218892086E-2</v>
      </c>
      <c r="H11" s="232">
        <f>F11/D11*100</f>
        <v>133.33333333333331</v>
      </c>
    </row>
    <row r="12" spans="2:12" ht="15.75" x14ac:dyDescent="0.25">
      <c r="B12" s="327" t="s">
        <v>467</v>
      </c>
      <c r="C12" s="327"/>
      <c r="D12" s="234">
        <f>SUM(D9:D11)</f>
        <v>3915</v>
      </c>
      <c r="E12" s="180">
        <f>D12/D20*100</f>
        <v>15.290579596937977</v>
      </c>
      <c r="F12" s="234">
        <f>SUM(F9:F11)</f>
        <v>13875</v>
      </c>
      <c r="G12" s="180">
        <f>F12/F20*100</f>
        <v>37.329495009281928</v>
      </c>
      <c r="H12" s="218">
        <f>F12/D12*100</f>
        <v>354.40613026819926</v>
      </c>
      <c r="J12" s="15"/>
      <c r="L12" s="15"/>
    </row>
    <row r="13" spans="2:12" ht="15.75" x14ac:dyDescent="0.25">
      <c r="B13" s="161" t="s">
        <v>312</v>
      </c>
      <c r="C13" s="249" t="s">
        <v>250</v>
      </c>
      <c r="D13" s="225"/>
      <c r="E13" s="215"/>
      <c r="F13" s="225"/>
      <c r="G13" s="215"/>
      <c r="H13" s="232"/>
    </row>
    <row r="14" spans="2:12" ht="15.75" x14ac:dyDescent="0.25">
      <c r="B14" s="65" t="s">
        <v>345</v>
      </c>
      <c r="C14" s="229" t="s">
        <v>166</v>
      </c>
      <c r="D14" s="223">
        <v>4008</v>
      </c>
      <c r="E14" s="215">
        <f>D14/D20*100</f>
        <v>15.653804093110452</v>
      </c>
      <c r="F14" s="223">
        <v>4045</v>
      </c>
      <c r="G14" s="215">
        <f>F14/F20*100</f>
        <v>10.882724851354624</v>
      </c>
      <c r="H14" s="232">
        <f t="shared" ref="H14:H17" si="0">F14/D14*100</f>
        <v>100.92315369261478</v>
      </c>
      <c r="J14" s="15"/>
      <c r="L14" s="15"/>
    </row>
    <row r="15" spans="2:12" ht="15.75" x14ac:dyDescent="0.25">
      <c r="B15" s="65" t="s">
        <v>346</v>
      </c>
      <c r="C15" s="229" t="s">
        <v>276</v>
      </c>
      <c r="D15" s="223">
        <v>10859</v>
      </c>
      <c r="E15" s="215">
        <f>D15/D20*100</f>
        <v>42.411341977815965</v>
      </c>
      <c r="F15" s="223">
        <v>12123</v>
      </c>
      <c r="G15" s="215">
        <f>F15/F20*100</f>
        <v>32.615889585407196</v>
      </c>
      <c r="H15" s="232">
        <f t="shared" si="0"/>
        <v>111.64011419099364</v>
      </c>
      <c r="J15" s="15"/>
      <c r="L15" s="15"/>
    </row>
    <row r="16" spans="2:12" ht="15.75" x14ac:dyDescent="0.25">
      <c r="B16" s="65" t="s">
        <v>347</v>
      </c>
      <c r="C16" s="229" t="s">
        <v>277</v>
      </c>
      <c r="D16" s="223">
        <v>6822</v>
      </c>
      <c r="E16" s="215">
        <f>D16/D20*100</f>
        <v>26.644274332135602</v>
      </c>
      <c r="F16" s="223">
        <v>7126</v>
      </c>
      <c r="G16" s="215">
        <f>F16/F20*100</f>
        <v>19.171890553956253</v>
      </c>
      <c r="H16" s="232">
        <f t="shared" si="0"/>
        <v>104.45617121078863</v>
      </c>
      <c r="J16" s="15"/>
      <c r="L16" s="15"/>
    </row>
    <row r="17" spans="2:12" ht="15.75" x14ac:dyDescent="0.25">
      <c r="B17" s="327" t="s">
        <v>468</v>
      </c>
      <c r="C17" s="327"/>
      <c r="D17" s="234">
        <f>SUM(D14:D16)</f>
        <v>21689</v>
      </c>
      <c r="E17" s="180">
        <f>D17/D20*100</f>
        <v>84.709420403062012</v>
      </c>
      <c r="F17" s="234">
        <f>SUM(F14:F16)</f>
        <v>23294</v>
      </c>
      <c r="G17" s="180">
        <f>F17/F20*100</f>
        <v>62.670504990718065</v>
      </c>
      <c r="H17" s="218">
        <f t="shared" si="0"/>
        <v>107.40006454884966</v>
      </c>
      <c r="J17" s="15"/>
      <c r="L17" s="15"/>
    </row>
    <row r="18" spans="2:12" ht="15.75" x14ac:dyDescent="0.25">
      <c r="B18" s="161" t="s">
        <v>313</v>
      </c>
      <c r="C18" s="249" t="s">
        <v>365</v>
      </c>
      <c r="D18" s="257">
        <v>0</v>
      </c>
      <c r="E18" s="283">
        <f>D18/D20*100</f>
        <v>0</v>
      </c>
      <c r="F18" s="257">
        <v>0</v>
      </c>
      <c r="G18" s="283">
        <f>F18/F20*100</f>
        <v>0</v>
      </c>
      <c r="H18" s="258" t="s">
        <v>106</v>
      </c>
      <c r="J18" s="15"/>
      <c r="L18" s="15"/>
    </row>
    <row r="19" spans="2:12" ht="15.75" x14ac:dyDescent="0.25">
      <c r="B19" s="161" t="s">
        <v>314</v>
      </c>
      <c r="C19" s="249" t="s">
        <v>488</v>
      </c>
      <c r="D19" s="257">
        <v>0</v>
      </c>
      <c r="E19" s="283">
        <f>D19/D20*100</f>
        <v>0</v>
      </c>
      <c r="F19" s="257">
        <v>0</v>
      </c>
      <c r="G19" s="283">
        <f>F19/F20*100</f>
        <v>0</v>
      </c>
      <c r="H19" s="258" t="s">
        <v>106</v>
      </c>
      <c r="J19" s="15"/>
      <c r="L19" s="15"/>
    </row>
    <row r="20" spans="2:12" ht="15.75" x14ac:dyDescent="0.25">
      <c r="B20" s="63"/>
      <c r="C20" s="252" t="s">
        <v>489</v>
      </c>
      <c r="D20" s="234">
        <f>D12+D17+D18+D19</f>
        <v>25604</v>
      </c>
      <c r="E20" s="218">
        <f>E12+E17+E18+E19</f>
        <v>99.999999999999986</v>
      </c>
      <c r="F20" s="234">
        <f>F12+F17+F18+F19</f>
        <v>37169</v>
      </c>
      <c r="G20" s="218">
        <f>G12+G17+G18+G19</f>
        <v>100</v>
      </c>
      <c r="H20" s="218">
        <f>F20/D20*100</f>
        <v>145.16872363693173</v>
      </c>
      <c r="J20" s="15"/>
      <c r="L20" s="15"/>
    </row>
    <row r="21" spans="2:12" x14ac:dyDescent="0.25">
      <c r="J21" s="15"/>
      <c r="L21" s="15"/>
    </row>
  </sheetData>
  <mergeCells count="9">
    <mergeCell ref="B17:C17"/>
    <mergeCell ref="B12:C12"/>
    <mergeCell ref="C8:E8"/>
    <mergeCell ref="F8:H8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E12:F12 F17 E17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dimension ref="B2:M14"/>
  <sheetViews>
    <sheetView workbookViewId="0">
      <selection activeCell="N8" sqref="N8"/>
    </sheetView>
  </sheetViews>
  <sheetFormatPr defaultColWidth="9.140625" defaultRowHeight="15" x14ac:dyDescent="0.25"/>
  <cols>
    <col min="2" max="2" width="7.7109375" customWidth="1"/>
    <col min="3" max="3" width="33.140625" customWidth="1"/>
    <col min="4" max="4" width="15.42578125" customWidth="1"/>
    <col min="5" max="5" width="13.140625" customWidth="1"/>
    <col min="6" max="6" width="14.28515625" customWidth="1"/>
    <col min="7" max="7" width="14.85546875" customWidth="1"/>
    <col min="8" max="8" width="15.42578125" customWidth="1"/>
    <col min="9" max="9" width="14.140625" customWidth="1"/>
    <col min="10" max="10" width="14.85546875" customWidth="1"/>
    <col min="11" max="11" width="14" customWidth="1"/>
  </cols>
  <sheetData>
    <row r="2" spans="2:13" ht="15.75" x14ac:dyDescent="0.25">
      <c r="C2" s="5"/>
      <c r="D2" s="20"/>
      <c r="E2" s="20"/>
      <c r="F2" s="20"/>
      <c r="G2" s="20"/>
      <c r="H2" s="20"/>
      <c r="I2" s="20"/>
      <c r="J2" s="20"/>
      <c r="K2" s="20"/>
    </row>
    <row r="3" spans="2:13" ht="16.5" thickBot="1" x14ac:dyDescent="0.3">
      <c r="C3" s="4"/>
      <c r="D3" s="4"/>
      <c r="E3" s="4"/>
      <c r="F3" s="4"/>
      <c r="G3" s="4"/>
      <c r="H3" s="4"/>
      <c r="I3" s="4"/>
      <c r="J3" s="4"/>
      <c r="K3" s="4"/>
    </row>
    <row r="4" spans="2:13" ht="24.95" customHeight="1" thickTop="1" x14ac:dyDescent="0.25">
      <c r="B4" s="328" t="s">
        <v>689</v>
      </c>
      <c r="C4" s="328"/>
      <c r="D4" s="328"/>
      <c r="E4" s="328"/>
      <c r="F4" s="328"/>
      <c r="G4" s="328"/>
      <c r="H4" s="328"/>
      <c r="I4" s="328"/>
      <c r="J4" s="328"/>
      <c r="K4" s="328"/>
    </row>
    <row r="5" spans="2:13" ht="18" customHeight="1" x14ac:dyDescent="0.25">
      <c r="B5" s="327" t="s">
        <v>127</v>
      </c>
      <c r="C5" s="329" t="s">
        <v>12</v>
      </c>
      <c r="D5" s="329" t="s">
        <v>575</v>
      </c>
      <c r="E5" s="329"/>
      <c r="F5" s="329" t="s">
        <v>581</v>
      </c>
      <c r="G5" s="329"/>
      <c r="H5" s="329" t="s">
        <v>709</v>
      </c>
      <c r="I5" s="329"/>
      <c r="J5" s="329" t="s">
        <v>1</v>
      </c>
      <c r="K5" s="329"/>
    </row>
    <row r="6" spans="2:13" ht="31.5" x14ac:dyDescent="0.25">
      <c r="B6" s="327"/>
      <c r="C6" s="329"/>
      <c r="D6" s="97" t="s">
        <v>13</v>
      </c>
      <c r="E6" s="97" t="s">
        <v>26</v>
      </c>
      <c r="F6" s="97" t="s">
        <v>13</v>
      </c>
      <c r="G6" s="97" t="s">
        <v>26</v>
      </c>
      <c r="H6" s="97" t="s">
        <v>13</v>
      </c>
      <c r="I6" s="97" t="s">
        <v>26</v>
      </c>
      <c r="J6" s="97" t="s">
        <v>410</v>
      </c>
      <c r="K6" s="97" t="s">
        <v>411</v>
      </c>
    </row>
    <row r="7" spans="2:13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3" ht="16.5" customHeight="1" x14ac:dyDescent="0.25">
      <c r="B8" s="100" t="s">
        <v>311</v>
      </c>
      <c r="C8" s="101" t="s">
        <v>14</v>
      </c>
      <c r="D8" s="102">
        <v>4090</v>
      </c>
      <c r="E8" s="103">
        <f>D8/D$12*100</f>
        <v>63.588308457711442</v>
      </c>
      <c r="F8" s="102">
        <v>4101</v>
      </c>
      <c r="G8" s="103">
        <f>F8/F$12*100</f>
        <v>63.97815912636505</v>
      </c>
      <c r="H8" s="102">
        <v>4197</v>
      </c>
      <c r="I8" s="103">
        <f>H8/H$12*100</f>
        <v>63.949413378028339</v>
      </c>
      <c r="J8" s="104">
        <f>F8/D8*100</f>
        <v>100.26894865525674</v>
      </c>
      <c r="K8" s="104">
        <f>H8/F8*100</f>
        <v>102.34089246525238</v>
      </c>
    </row>
    <row r="9" spans="2:13" ht="16.5" customHeight="1" x14ac:dyDescent="0.25">
      <c r="B9" s="100" t="s">
        <v>312</v>
      </c>
      <c r="C9" s="101" t="s">
        <v>15</v>
      </c>
      <c r="D9" s="102">
        <v>413</v>
      </c>
      <c r="E9" s="103">
        <f t="shared" ref="E9:E11" si="0">D9/D$12*100</f>
        <v>6.4210199004975124</v>
      </c>
      <c r="F9" s="102">
        <v>408</v>
      </c>
      <c r="G9" s="103">
        <f t="shared" ref="G9:G11" si="1">F9/F$12*100</f>
        <v>6.3650546021840881</v>
      </c>
      <c r="H9" s="102">
        <v>394</v>
      </c>
      <c r="I9" s="103">
        <f t="shared" ref="I9:I11" si="2">H9/H$12*100</f>
        <v>6.0033521255523388</v>
      </c>
      <c r="J9" s="104">
        <f t="shared" ref="J9:J12" si="3">F9/D9*100</f>
        <v>98.789346246973366</v>
      </c>
      <c r="K9" s="104">
        <f t="shared" ref="K9:K12" si="4">H9/F9*100</f>
        <v>96.568627450980387</v>
      </c>
    </row>
    <row r="10" spans="2:13" ht="16.5" customHeight="1" x14ac:dyDescent="0.25">
      <c r="B10" s="100" t="s">
        <v>313</v>
      </c>
      <c r="C10" s="101" t="s">
        <v>16</v>
      </c>
      <c r="D10" s="102">
        <v>1924</v>
      </c>
      <c r="E10" s="103">
        <f t="shared" si="0"/>
        <v>29.912935323383081</v>
      </c>
      <c r="F10" s="102">
        <v>1897</v>
      </c>
      <c r="G10" s="103">
        <f t="shared" si="1"/>
        <v>29.594383775351012</v>
      </c>
      <c r="H10" s="102">
        <v>1970</v>
      </c>
      <c r="I10" s="103">
        <f t="shared" si="2"/>
        <v>30.016760627761695</v>
      </c>
      <c r="J10" s="104">
        <f t="shared" si="3"/>
        <v>98.596673596673597</v>
      </c>
      <c r="K10" s="104">
        <f t="shared" si="4"/>
        <v>103.84818133895624</v>
      </c>
    </row>
    <row r="11" spans="2:13" ht="16.5" customHeight="1" x14ac:dyDescent="0.25">
      <c r="B11" s="100" t="s">
        <v>314</v>
      </c>
      <c r="C11" s="101" t="s">
        <v>17</v>
      </c>
      <c r="D11" s="102">
        <v>5</v>
      </c>
      <c r="E11" s="103">
        <f t="shared" si="0"/>
        <v>7.7736318407960206E-2</v>
      </c>
      <c r="F11" s="102">
        <v>4</v>
      </c>
      <c r="G11" s="103">
        <f t="shared" si="1"/>
        <v>6.2402496099843996E-2</v>
      </c>
      <c r="H11" s="102">
        <v>2</v>
      </c>
      <c r="I11" s="103">
        <f t="shared" si="2"/>
        <v>3.0473868657626083E-2</v>
      </c>
      <c r="J11" s="104">
        <f t="shared" si="3"/>
        <v>80</v>
      </c>
      <c r="K11" s="104">
        <f t="shared" si="4"/>
        <v>50</v>
      </c>
    </row>
    <row r="12" spans="2:13" ht="20.25" customHeight="1" x14ac:dyDescent="0.25">
      <c r="B12" s="329" t="s">
        <v>18</v>
      </c>
      <c r="C12" s="329"/>
      <c r="D12" s="105">
        <f t="shared" ref="D12:I12" si="5">SUM(D8:D11)</f>
        <v>6432</v>
      </c>
      <c r="E12" s="106">
        <f t="shared" si="5"/>
        <v>100</v>
      </c>
      <c r="F12" s="105">
        <f t="shared" si="5"/>
        <v>6410</v>
      </c>
      <c r="G12" s="106">
        <f t="shared" si="5"/>
        <v>100</v>
      </c>
      <c r="H12" s="105">
        <f t="shared" si="5"/>
        <v>6563</v>
      </c>
      <c r="I12" s="106">
        <f t="shared" si="5"/>
        <v>100</v>
      </c>
      <c r="J12" s="106">
        <f t="shared" si="3"/>
        <v>99.657960199004975</v>
      </c>
      <c r="K12" s="106">
        <f t="shared" si="4"/>
        <v>102.38689547581903</v>
      </c>
      <c r="M12" s="15"/>
    </row>
    <row r="14" spans="2:13" x14ac:dyDescent="0.25">
      <c r="H14" s="15"/>
    </row>
  </sheetData>
  <mergeCells count="8">
    <mergeCell ref="B5:B6"/>
    <mergeCell ref="B4:K4"/>
    <mergeCell ref="B12:C12"/>
    <mergeCell ref="C5:C6"/>
    <mergeCell ref="J5:K5"/>
    <mergeCell ref="F5:G5"/>
    <mergeCell ref="H5:I5"/>
    <mergeCell ref="D5:E5"/>
  </mergeCells>
  <pageMargins left="0.7" right="0.7" top="0.75" bottom="0.75" header="0.3" footer="0.3"/>
  <pageSetup orientation="portrait" r:id="rId1"/>
  <ignoredErrors>
    <ignoredError sqref="D12 F12 H12" formulaRange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E98C0-5573-42F3-9C76-0D1B184828B8}">
  <dimension ref="B3:Q13"/>
  <sheetViews>
    <sheetView workbookViewId="0">
      <selection activeCell="L27" sqref="L27"/>
    </sheetView>
  </sheetViews>
  <sheetFormatPr defaultRowHeight="15" x14ac:dyDescent="0.25"/>
  <cols>
    <col min="2" max="2" width="7" customWidth="1"/>
    <col min="3" max="3" width="13.42578125" customWidth="1"/>
    <col min="4" max="4" width="11.42578125" customWidth="1"/>
    <col min="5" max="5" width="11.85546875" customWidth="1"/>
    <col min="6" max="6" width="11.5703125" customWidth="1"/>
    <col min="7" max="7" width="12.5703125" customWidth="1"/>
    <col min="8" max="8" width="11.5703125" customWidth="1"/>
    <col min="9" max="9" width="12.5703125" customWidth="1"/>
    <col min="10" max="10" width="10.85546875" customWidth="1"/>
    <col min="11" max="11" width="12" customWidth="1"/>
    <col min="12" max="12" width="11.42578125" customWidth="1"/>
    <col min="13" max="13" width="12.5703125" customWidth="1"/>
    <col min="14" max="14" width="11.42578125" customWidth="1"/>
    <col min="15" max="15" width="12.5703125" customWidth="1"/>
    <col min="16" max="16" width="12.5703125" style="14" customWidth="1"/>
  </cols>
  <sheetData>
    <row r="3" spans="2:17" ht="16.5" thickBot="1" x14ac:dyDescent="0.3">
      <c r="B3" s="88"/>
      <c r="C3" s="89" t="s">
        <v>81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1" t="s">
        <v>339</v>
      </c>
      <c r="P3" s="13"/>
    </row>
    <row r="4" spans="2:17" ht="24.95" customHeight="1" thickTop="1" x14ac:dyDescent="0.25">
      <c r="B4" s="343" t="s">
        <v>685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7"/>
    </row>
    <row r="5" spans="2:17" ht="15.75" x14ac:dyDescent="0.25">
      <c r="B5" s="360" t="s">
        <v>127</v>
      </c>
      <c r="C5" s="361" t="s">
        <v>140</v>
      </c>
      <c r="D5" s="361" t="s">
        <v>712</v>
      </c>
      <c r="E5" s="361"/>
      <c r="F5" s="361"/>
      <c r="G5" s="361"/>
      <c r="H5" s="361"/>
      <c r="I5" s="361"/>
      <c r="J5" s="361" t="s">
        <v>713</v>
      </c>
      <c r="K5" s="361"/>
      <c r="L5" s="361"/>
      <c r="M5" s="361"/>
      <c r="N5" s="361"/>
      <c r="O5" s="361"/>
      <c r="P5" s="38"/>
    </row>
    <row r="6" spans="2:17" ht="15.75" x14ac:dyDescent="0.25">
      <c r="B6" s="360"/>
      <c r="C6" s="361"/>
      <c r="D6" s="360" t="s">
        <v>259</v>
      </c>
      <c r="E6" s="360"/>
      <c r="F6" s="360" t="s">
        <v>260</v>
      </c>
      <c r="G6" s="360"/>
      <c r="H6" s="361" t="s">
        <v>18</v>
      </c>
      <c r="I6" s="361"/>
      <c r="J6" s="360" t="s">
        <v>259</v>
      </c>
      <c r="K6" s="360"/>
      <c r="L6" s="360" t="s">
        <v>260</v>
      </c>
      <c r="M6" s="360"/>
      <c r="N6" s="361" t="s">
        <v>18</v>
      </c>
      <c r="O6" s="361"/>
      <c r="P6" s="38"/>
    </row>
    <row r="7" spans="2:17" ht="15.75" x14ac:dyDescent="0.25">
      <c r="B7" s="360"/>
      <c r="C7" s="361"/>
      <c r="D7" s="261" t="s">
        <v>366</v>
      </c>
      <c r="E7" s="261" t="s">
        <v>2</v>
      </c>
      <c r="F7" s="261" t="s">
        <v>366</v>
      </c>
      <c r="G7" s="261" t="s">
        <v>2</v>
      </c>
      <c r="H7" s="262" t="s">
        <v>366</v>
      </c>
      <c r="I7" s="262" t="s">
        <v>2</v>
      </c>
      <c r="J7" s="262" t="s">
        <v>366</v>
      </c>
      <c r="K7" s="261" t="s">
        <v>2</v>
      </c>
      <c r="L7" s="261" t="s">
        <v>366</v>
      </c>
      <c r="M7" s="261" t="s">
        <v>2</v>
      </c>
      <c r="N7" s="261" t="s">
        <v>366</v>
      </c>
      <c r="O7" s="262" t="s">
        <v>2</v>
      </c>
      <c r="P7" s="38"/>
    </row>
    <row r="8" spans="2:17" ht="15.75" x14ac:dyDescent="0.25">
      <c r="B8" s="263">
        <v>1</v>
      </c>
      <c r="C8" s="264">
        <v>2</v>
      </c>
      <c r="D8" s="264">
        <v>3</v>
      </c>
      <c r="E8" s="264">
        <v>4</v>
      </c>
      <c r="F8" s="264">
        <v>5</v>
      </c>
      <c r="G8" s="264">
        <v>6</v>
      </c>
      <c r="H8" s="264" t="s">
        <v>397</v>
      </c>
      <c r="I8" s="264" t="s">
        <v>398</v>
      </c>
      <c r="J8" s="264">
        <v>9</v>
      </c>
      <c r="K8" s="264">
        <v>10</v>
      </c>
      <c r="L8" s="264">
        <v>11</v>
      </c>
      <c r="M8" s="264">
        <v>12</v>
      </c>
      <c r="N8" s="264" t="s">
        <v>399</v>
      </c>
      <c r="O8" s="264" t="s">
        <v>400</v>
      </c>
      <c r="P8" s="38"/>
    </row>
    <row r="9" spans="2:17" ht="15.75" x14ac:dyDescent="0.25">
      <c r="B9" s="265" t="s">
        <v>311</v>
      </c>
      <c r="C9" s="260" t="s">
        <v>278</v>
      </c>
      <c r="D9" s="266">
        <v>2748</v>
      </c>
      <c r="E9" s="266">
        <v>147734</v>
      </c>
      <c r="F9" s="266">
        <v>726</v>
      </c>
      <c r="G9" s="266">
        <v>32323</v>
      </c>
      <c r="H9" s="266">
        <f t="shared" ref="H9:I12" si="0">D9+F9</f>
        <v>3474</v>
      </c>
      <c r="I9" s="266">
        <f t="shared" si="0"/>
        <v>180057</v>
      </c>
      <c r="J9" s="266">
        <v>3067</v>
      </c>
      <c r="K9" s="266">
        <v>195548</v>
      </c>
      <c r="L9" s="266">
        <v>831</v>
      </c>
      <c r="M9" s="266">
        <v>41023</v>
      </c>
      <c r="N9" s="266">
        <f>J9+L9</f>
        <v>3898</v>
      </c>
      <c r="O9" s="266">
        <f>K9+M9</f>
        <v>236571</v>
      </c>
      <c r="P9" s="39"/>
      <c r="Q9" s="34"/>
    </row>
    <row r="10" spans="2:17" ht="15.75" x14ac:dyDescent="0.25">
      <c r="B10" s="265" t="s">
        <v>312</v>
      </c>
      <c r="C10" s="260" t="s">
        <v>279</v>
      </c>
      <c r="D10" s="266">
        <v>189</v>
      </c>
      <c r="E10" s="266">
        <v>20491</v>
      </c>
      <c r="F10" s="266">
        <v>0</v>
      </c>
      <c r="G10" s="266">
        <v>0</v>
      </c>
      <c r="H10" s="266">
        <f t="shared" si="0"/>
        <v>189</v>
      </c>
      <c r="I10" s="266">
        <f t="shared" si="0"/>
        <v>20491</v>
      </c>
      <c r="J10" s="266">
        <v>154</v>
      </c>
      <c r="K10" s="266">
        <v>26546</v>
      </c>
      <c r="L10" s="266">
        <v>0</v>
      </c>
      <c r="M10" s="266">
        <v>0</v>
      </c>
      <c r="N10" s="266">
        <f>J10+L10</f>
        <v>154</v>
      </c>
      <c r="O10" s="266">
        <f t="shared" ref="N10:O12" si="1">K10+M10</f>
        <v>26546</v>
      </c>
      <c r="P10" s="39"/>
      <c r="Q10" s="34"/>
    </row>
    <row r="11" spans="2:17" ht="15.75" x14ac:dyDescent="0.25">
      <c r="B11" s="265" t="s">
        <v>313</v>
      </c>
      <c r="C11" s="260" t="s">
        <v>266</v>
      </c>
      <c r="D11" s="266">
        <v>2</v>
      </c>
      <c r="E11" s="266">
        <v>96</v>
      </c>
      <c r="F11" s="266">
        <v>0</v>
      </c>
      <c r="G11" s="266">
        <v>0</v>
      </c>
      <c r="H11" s="266">
        <f t="shared" si="0"/>
        <v>2</v>
      </c>
      <c r="I11" s="266">
        <f t="shared" si="0"/>
        <v>96</v>
      </c>
      <c r="J11" s="266">
        <v>0</v>
      </c>
      <c r="K11" s="266">
        <v>0</v>
      </c>
      <c r="L11" s="266">
        <v>0</v>
      </c>
      <c r="M11" s="266">
        <v>0</v>
      </c>
      <c r="N11" s="266">
        <f t="shared" si="1"/>
        <v>0</v>
      </c>
      <c r="O11" s="266">
        <f t="shared" si="1"/>
        <v>0</v>
      </c>
      <c r="P11" s="39"/>
      <c r="Q11" s="34"/>
    </row>
    <row r="12" spans="2:17" ht="15.75" x14ac:dyDescent="0.25">
      <c r="B12" s="265" t="s">
        <v>314</v>
      </c>
      <c r="C12" s="260" t="s">
        <v>71</v>
      </c>
      <c r="D12" s="266">
        <v>6</v>
      </c>
      <c r="E12" s="266">
        <v>65</v>
      </c>
      <c r="F12" s="266">
        <v>0</v>
      </c>
      <c r="G12" s="266">
        <v>0</v>
      </c>
      <c r="H12" s="266">
        <f t="shared" si="0"/>
        <v>6</v>
      </c>
      <c r="I12" s="266">
        <f t="shared" si="0"/>
        <v>65</v>
      </c>
      <c r="J12" s="266">
        <v>0</v>
      </c>
      <c r="K12" s="266">
        <v>0</v>
      </c>
      <c r="L12" s="266">
        <v>0</v>
      </c>
      <c r="M12" s="266">
        <v>0</v>
      </c>
      <c r="N12" s="266">
        <f t="shared" si="1"/>
        <v>0</v>
      </c>
      <c r="O12" s="266">
        <f t="shared" si="1"/>
        <v>0</v>
      </c>
      <c r="P12" s="39"/>
      <c r="Q12" s="34"/>
    </row>
    <row r="13" spans="2:17" ht="15.75" x14ac:dyDescent="0.25">
      <c r="B13" s="284"/>
      <c r="C13" s="285" t="s">
        <v>18</v>
      </c>
      <c r="D13" s="269">
        <f t="shared" ref="D13:O13" si="2">SUM(D9:D12)</f>
        <v>2945</v>
      </c>
      <c r="E13" s="269">
        <f t="shared" si="2"/>
        <v>168386</v>
      </c>
      <c r="F13" s="269">
        <f t="shared" si="2"/>
        <v>726</v>
      </c>
      <c r="G13" s="269">
        <f t="shared" si="2"/>
        <v>32323</v>
      </c>
      <c r="H13" s="269">
        <f t="shared" si="2"/>
        <v>3671</v>
      </c>
      <c r="I13" s="269">
        <f t="shared" si="2"/>
        <v>200709</v>
      </c>
      <c r="J13" s="269">
        <f t="shared" si="2"/>
        <v>3221</v>
      </c>
      <c r="K13" s="269">
        <f t="shared" si="2"/>
        <v>222094</v>
      </c>
      <c r="L13" s="269">
        <f t="shared" si="2"/>
        <v>831</v>
      </c>
      <c r="M13" s="269">
        <f t="shared" si="2"/>
        <v>41023</v>
      </c>
      <c r="N13" s="269">
        <f>SUM(N9:N12)</f>
        <v>4052</v>
      </c>
      <c r="O13" s="269">
        <f t="shared" si="2"/>
        <v>263117</v>
      </c>
      <c r="P13" s="40"/>
      <c r="Q13" s="35"/>
    </row>
  </sheetData>
  <mergeCells count="11">
    <mergeCell ref="B4:O4"/>
    <mergeCell ref="B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pageSetup paperSize="9" orientation="portrait" r:id="rId1"/>
  <ignoredErrors>
    <ignoredError sqref="D13:G13 J13:M13" formulaRange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F821-0181-47CC-8F14-2108DAC029A6}">
  <dimension ref="B3:H23"/>
  <sheetViews>
    <sheetView tabSelected="1" workbookViewId="0">
      <selection activeCell="L20" sqref="L20"/>
    </sheetView>
  </sheetViews>
  <sheetFormatPr defaultColWidth="13.42578125" defaultRowHeight="15.75" x14ac:dyDescent="0.25"/>
  <cols>
    <col min="1" max="1" width="4.85546875" style="1" customWidth="1"/>
    <col min="2" max="2" width="5.85546875" style="1" customWidth="1"/>
    <col min="3" max="3" width="37.28515625" style="1" customWidth="1"/>
    <col min="4" max="4" width="18.140625" style="1" customWidth="1"/>
    <col min="5" max="5" width="13.5703125" style="1" customWidth="1"/>
    <col min="6" max="6" width="15.7109375" style="1" customWidth="1"/>
    <col min="7" max="7" width="15" style="1" customWidth="1"/>
    <col min="8" max="8" width="12.42578125" style="1" customWidth="1"/>
    <col min="9" max="9" width="9.5703125" style="1" customWidth="1"/>
    <col min="10" max="10" width="9.85546875" style="1" customWidth="1"/>
    <col min="11" max="16384" width="13.42578125" style="1"/>
  </cols>
  <sheetData>
    <row r="3" spans="2:8" ht="20.25" customHeight="1" thickBot="1" x14ac:dyDescent="0.3">
      <c r="B3" s="235"/>
      <c r="C3" s="235"/>
      <c r="D3" s="235"/>
      <c r="E3" s="235"/>
      <c r="F3" s="235"/>
      <c r="G3" s="235"/>
      <c r="H3" s="288" t="s">
        <v>339</v>
      </c>
    </row>
    <row r="4" spans="2:8" ht="37.5" customHeight="1" thickTop="1" x14ac:dyDescent="0.25">
      <c r="B4" s="326" t="s">
        <v>686</v>
      </c>
      <c r="C4" s="326"/>
      <c r="D4" s="326"/>
      <c r="E4" s="326"/>
      <c r="F4" s="326"/>
      <c r="G4" s="326"/>
      <c r="H4" s="326"/>
    </row>
    <row r="5" spans="2:8" ht="35.25" customHeight="1" x14ac:dyDescent="0.25">
      <c r="B5" s="323" t="s">
        <v>127</v>
      </c>
      <c r="C5" s="323" t="s">
        <v>408</v>
      </c>
      <c r="D5" s="323" t="s">
        <v>517</v>
      </c>
      <c r="E5" s="323"/>
      <c r="F5" s="323"/>
      <c r="G5" s="323"/>
      <c r="H5" s="323"/>
    </row>
    <row r="6" spans="2:8" ht="19.5" customHeight="1" x14ac:dyDescent="0.25">
      <c r="B6" s="323"/>
      <c r="C6" s="323"/>
      <c r="D6" s="323" t="s">
        <v>712</v>
      </c>
      <c r="E6" s="323"/>
      <c r="F6" s="323" t="s">
        <v>713</v>
      </c>
      <c r="G6" s="323"/>
      <c r="H6" s="63" t="s">
        <v>1</v>
      </c>
    </row>
    <row r="7" spans="2:8" ht="19.5" customHeight="1" x14ac:dyDescent="0.25">
      <c r="B7" s="323"/>
      <c r="C7" s="323"/>
      <c r="D7" s="63" t="s">
        <v>2</v>
      </c>
      <c r="E7" s="63" t="s">
        <v>26</v>
      </c>
      <c r="F7" s="63" t="s">
        <v>2</v>
      </c>
      <c r="G7" s="63" t="s">
        <v>26</v>
      </c>
      <c r="H7" s="63" t="s">
        <v>410</v>
      </c>
    </row>
    <row r="8" spans="2:8" x14ac:dyDescent="0.25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>
        <v>7</v>
      </c>
    </row>
    <row r="9" spans="2:8" ht="15.95" customHeight="1" x14ac:dyDescent="0.25">
      <c r="B9" s="65" t="s">
        <v>311</v>
      </c>
      <c r="C9" s="70" t="s">
        <v>571</v>
      </c>
      <c r="D9" s="68">
        <v>57892</v>
      </c>
      <c r="E9" s="286">
        <f>D9/D$12*100</f>
        <v>46.866246782053985</v>
      </c>
      <c r="F9" s="68">
        <v>109701</v>
      </c>
      <c r="G9" s="286">
        <f>F9/F$12*100</f>
        <v>99.763552532261428</v>
      </c>
      <c r="H9" s="68">
        <f>F9/D9*100</f>
        <v>189.49250328197334</v>
      </c>
    </row>
    <row r="10" spans="2:8" ht="15.95" customHeight="1" x14ac:dyDescent="0.25">
      <c r="B10" s="65" t="s">
        <v>312</v>
      </c>
      <c r="C10" s="70" t="s">
        <v>281</v>
      </c>
      <c r="D10" s="68">
        <v>65634</v>
      </c>
      <c r="E10" s="286">
        <f>D10/D$12*100</f>
        <v>53.133753217946023</v>
      </c>
      <c r="F10" s="68">
        <v>168</v>
      </c>
      <c r="G10" s="286">
        <f>F10/F$12*100</f>
        <v>0.15278144069260918</v>
      </c>
      <c r="H10" s="68">
        <f>F10/D10*100</f>
        <v>0.255964896242801</v>
      </c>
    </row>
    <row r="11" spans="2:8" ht="15.95" customHeight="1" x14ac:dyDescent="0.25">
      <c r="B11" s="65" t="s">
        <v>313</v>
      </c>
      <c r="C11" s="70" t="s">
        <v>401</v>
      </c>
      <c r="D11" s="68">
        <v>0</v>
      </c>
      <c r="E11" s="286">
        <f>D11/D12*100</f>
        <v>0</v>
      </c>
      <c r="F11" s="68">
        <v>92</v>
      </c>
      <c r="G11" s="286">
        <v>0</v>
      </c>
      <c r="H11" s="68" t="s">
        <v>106</v>
      </c>
    </row>
    <row r="12" spans="2:8" ht="15.95" customHeight="1" x14ac:dyDescent="0.25">
      <c r="B12" s="63"/>
      <c r="C12" s="63" t="s">
        <v>282</v>
      </c>
      <c r="D12" s="69">
        <f>SUM(D9:D11)</f>
        <v>123526</v>
      </c>
      <c r="E12" s="69">
        <f>SUM(E9:E11)</f>
        <v>100</v>
      </c>
      <c r="F12" s="69">
        <f>SUM(F9:F11)</f>
        <v>109961</v>
      </c>
      <c r="G12" s="69">
        <v>100</v>
      </c>
      <c r="H12" s="69">
        <f>F12/D12*100</f>
        <v>89.018506225410036</v>
      </c>
    </row>
    <row r="13" spans="2:8" ht="15.95" customHeight="1" x14ac:dyDescent="0.25">
      <c r="B13" s="65" t="s">
        <v>314</v>
      </c>
      <c r="C13" s="70" t="s">
        <v>283</v>
      </c>
      <c r="D13" s="68">
        <v>123526</v>
      </c>
      <c r="E13" s="68">
        <f>D13/D15*100</f>
        <v>100</v>
      </c>
      <c r="F13" s="68">
        <v>109961</v>
      </c>
      <c r="G13" s="68">
        <f>F13/F15*100</f>
        <v>100</v>
      </c>
      <c r="H13" s="68">
        <f>F13/D13*100</f>
        <v>89.018506225410036</v>
      </c>
    </row>
    <row r="14" spans="2:8" ht="15.95" customHeight="1" x14ac:dyDescent="0.25">
      <c r="B14" s="65" t="s">
        <v>315</v>
      </c>
      <c r="C14" s="70" t="s">
        <v>570</v>
      </c>
      <c r="D14" s="68">
        <v>0</v>
      </c>
      <c r="E14" s="68">
        <v>0</v>
      </c>
      <c r="F14" s="68">
        <v>0</v>
      </c>
      <c r="G14" s="68">
        <v>0</v>
      </c>
      <c r="H14" s="68" t="s">
        <v>106</v>
      </c>
    </row>
    <row r="15" spans="2:8" ht="15.95" customHeight="1" x14ac:dyDescent="0.25">
      <c r="B15" s="287"/>
      <c r="C15" s="63" t="s">
        <v>282</v>
      </c>
      <c r="D15" s="69">
        <f>SUM(D13:D14)</f>
        <v>123526</v>
      </c>
      <c r="E15" s="69">
        <f>SUM(E13:E14)</f>
        <v>100</v>
      </c>
      <c r="F15" s="69">
        <f>SUM(F13:F14)</f>
        <v>109961</v>
      </c>
      <c r="G15" s="69">
        <v>100</v>
      </c>
      <c r="H15" s="69">
        <f>F15/D15*100</f>
        <v>89.018506225410036</v>
      </c>
    </row>
    <row r="17" spans="4:6" x14ac:dyDescent="0.25">
      <c r="D17" s="51"/>
      <c r="F17" s="51"/>
    </row>
    <row r="18" spans="4:6" x14ac:dyDescent="0.25">
      <c r="D18" s="51"/>
      <c r="F18" s="51"/>
    </row>
    <row r="19" spans="4:6" x14ac:dyDescent="0.25">
      <c r="D19" s="51"/>
    </row>
    <row r="20" spans="4:6" x14ac:dyDescent="0.25">
      <c r="D20" s="51"/>
      <c r="F20" s="51"/>
    </row>
    <row r="21" spans="4:6" x14ac:dyDescent="0.25">
      <c r="D21" s="51"/>
      <c r="F21" s="51"/>
    </row>
    <row r="23" spans="4:6" x14ac:dyDescent="0.25">
      <c r="D23" s="51"/>
      <c r="F23" s="51"/>
    </row>
  </sheetData>
  <mergeCells count="6">
    <mergeCell ref="B4:H4"/>
    <mergeCell ref="B5:B7"/>
    <mergeCell ref="C5:C7"/>
    <mergeCell ref="D5:H5"/>
    <mergeCell ref="D6:E6"/>
    <mergeCell ref="F6:G6"/>
  </mergeCells>
  <pageMargins left="0.7" right="0.7" top="0.75" bottom="0.75" header="0.3" footer="0.3"/>
  <pageSetup orientation="portrait" r:id="rId1"/>
  <ignoredErrors>
    <ignoredError sqref="F12 D12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dimension ref="B2:L9"/>
  <sheetViews>
    <sheetView workbookViewId="0">
      <selection activeCell="H10" sqref="H10"/>
    </sheetView>
  </sheetViews>
  <sheetFormatPr defaultColWidth="9.140625" defaultRowHeight="15" x14ac:dyDescent="0.25"/>
  <cols>
    <col min="2" max="2" width="17.42578125" customWidth="1"/>
    <col min="3" max="3" width="13.140625" customWidth="1"/>
    <col min="4" max="4" width="20.85546875" customWidth="1"/>
    <col min="5" max="5" width="13.85546875" customWidth="1"/>
    <col min="6" max="6" width="14.42578125" customWidth="1"/>
    <col min="7" max="7" width="18.140625" customWidth="1"/>
    <col min="8" max="8" width="15.85546875" customWidth="1"/>
    <col min="9" max="9" width="17.140625" customWidth="1"/>
    <col min="10" max="10" width="19" customWidth="1"/>
  </cols>
  <sheetData>
    <row r="2" spans="2:12" ht="15.75" x14ac:dyDescent="0.25">
      <c r="B2" s="3"/>
      <c r="C2" s="4"/>
      <c r="D2" s="4"/>
      <c r="E2" s="4"/>
      <c r="F2" s="4"/>
      <c r="G2" s="4"/>
      <c r="H2" s="4"/>
      <c r="I2" s="4"/>
      <c r="J2" s="4"/>
    </row>
    <row r="3" spans="2:12" ht="16.5" thickBot="1" x14ac:dyDescent="0.3">
      <c r="B3" s="82" t="s">
        <v>24</v>
      </c>
      <c r="C3" s="81"/>
      <c r="D3" s="81"/>
      <c r="E3" s="81"/>
      <c r="F3" s="81"/>
      <c r="G3" s="81"/>
      <c r="H3" s="81"/>
      <c r="I3" s="83"/>
      <c r="J3" s="84" t="s">
        <v>328</v>
      </c>
    </row>
    <row r="4" spans="2:12" ht="24.95" customHeight="1" thickTop="1" x14ac:dyDescent="0.25">
      <c r="B4" s="330" t="s">
        <v>633</v>
      </c>
      <c r="C4" s="330"/>
      <c r="D4" s="330"/>
      <c r="E4" s="330"/>
      <c r="F4" s="330"/>
      <c r="G4" s="330"/>
      <c r="H4" s="330"/>
      <c r="I4" s="330"/>
      <c r="J4" s="330"/>
    </row>
    <row r="5" spans="2:12" ht="15.75" x14ac:dyDescent="0.25">
      <c r="B5" s="329" t="s">
        <v>574</v>
      </c>
      <c r="C5" s="329"/>
      <c r="D5" s="329"/>
      <c r="E5" s="329" t="s">
        <v>580</v>
      </c>
      <c r="F5" s="329"/>
      <c r="G5" s="329"/>
      <c r="H5" s="329" t="s">
        <v>708</v>
      </c>
      <c r="I5" s="329"/>
      <c r="J5" s="329"/>
    </row>
    <row r="6" spans="2:12" ht="15.75" x14ac:dyDescent="0.25">
      <c r="B6" s="97" t="s">
        <v>19</v>
      </c>
      <c r="C6" s="97" t="s">
        <v>20</v>
      </c>
      <c r="D6" s="97" t="s">
        <v>21</v>
      </c>
      <c r="E6" s="97" t="s">
        <v>22</v>
      </c>
      <c r="F6" s="97" t="s">
        <v>23</v>
      </c>
      <c r="G6" s="97" t="s">
        <v>21</v>
      </c>
      <c r="H6" s="97" t="s">
        <v>22</v>
      </c>
      <c r="I6" s="97" t="s">
        <v>20</v>
      </c>
      <c r="J6" s="97" t="s">
        <v>21</v>
      </c>
    </row>
    <row r="7" spans="2:12" x14ac:dyDescent="0.25">
      <c r="B7" s="99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</row>
    <row r="8" spans="2:12" ht="15.75" x14ac:dyDescent="0.25">
      <c r="B8" s="107">
        <v>6432</v>
      </c>
      <c r="C8" s="107">
        <v>25890829</v>
      </c>
      <c r="D8" s="107">
        <f>C8/B8</f>
        <v>4025.3154539800994</v>
      </c>
      <c r="E8" s="107">
        <v>6410</v>
      </c>
      <c r="F8" s="107">
        <v>27199283</v>
      </c>
      <c r="G8" s="107">
        <f>F8/E8</f>
        <v>4243.257878315133</v>
      </c>
      <c r="H8" s="107">
        <v>6563</v>
      </c>
      <c r="I8" s="107">
        <v>28600092</v>
      </c>
      <c r="J8" s="107">
        <f>I8/H8</f>
        <v>4357.7772360201125</v>
      </c>
      <c r="L8" s="15"/>
    </row>
    <row r="9" spans="2:12" ht="15.75" x14ac:dyDescent="0.25">
      <c r="B9" s="21"/>
      <c r="C9" s="4"/>
      <c r="D9" s="4"/>
      <c r="E9" s="4"/>
      <c r="F9" s="4"/>
      <c r="G9" s="4"/>
      <c r="H9" s="4"/>
      <c r="I9" s="4"/>
      <c r="J9" s="4"/>
    </row>
  </sheetData>
  <mergeCells count="4">
    <mergeCell ref="B4:J4"/>
    <mergeCell ref="B5:D5"/>
    <mergeCell ref="E5:G5"/>
    <mergeCell ref="H5:J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dimension ref="B1:Q29"/>
  <sheetViews>
    <sheetView workbookViewId="0">
      <selection activeCell="N17" sqref="N17"/>
    </sheetView>
  </sheetViews>
  <sheetFormatPr defaultColWidth="9.140625" defaultRowHeight="15" x14ac:dyDescent="0.25"/>
  <cols>
    <col min="3" max="3" width="34.85546875" customWidth="1"/>
    <col min="4" max="4" width="16" customWidth="1"/>
    <col min="5" max="7" width="15.140625" customWidth="1"/>
    <col min="8" max="8" width="14.5703125" customWidth="1"/>
    <col min="9" max="9" width="13.85546875" customWidth="1"/>
    <col min="10" max="10" width="12.85546875" customWidth="1"/>
    <col min="11" max="11" width="13.140625" customWidth="1"/>
    <col min="13" max="13" width="12.140625" bestFit="1" customWidth="1"/>
    <col min="14" max="14" width="9.140625" customWidth="1"/>
    <col min="15" max="15" width="15" customWidth="1"/>
    <col min="17" max="17" width="10.140625" bestFit="1" customWidth="1"/>
  </cols>
  <sheetData>
    <row r="1" spans="2:17" ht="15.75" x14ac:dyDescent="0.25">
      <c r="C1" s="5"/>
      <c r="D1" s="4"/>
      <c r="E1" s="4"/>
      <c r="F1" s="4"/>
      <c r="G1" s="4"/>
      <c r="H1" s="4"/>
      <c r="I1" s="4"/>
      <c r="J1" s="4"/>
      <c r="K1" s="4"/>
    </row>
    <row r="2" spans="2:17" ht="15.75" x14ac:dyDescent="0.25">
      <c r="C2" s="4"/>
      <c r="D2" s="4"/>
      <c r="E2" s="4"/>
      <c r="F2" s="4"/>
      <c r="G2" s="4"/>
      <c r="H2" s="4"/>
      <c r="I2" s="4"/>
      <c r="J2" s="4"/>
      <c r="K2" s="4"/>
      <c r="M2" s="52"/>
    </row>
    <row r="3" spans="2:17" ht="16.5" thickBot="1" x14ac:dyDescent="0.3">
      <c r="B3" s="60"/>
      <c r="C3" s="85" t="s">
        <v>45</v>
      </c>
      <c r="D3" s="81"/>
      <c r="E3" s="81"/>
      <c r="F3" s="81"/>
      <c r="G3" s="81"/>
      <c r="H3" s="81"/>
      <c r="I3" s="81"/>
      <c r="J3" s="81"/>
      <c r="K3" s="84" t="s">
        <v>327</v>
      </c>
    </row>
    <row r="4" spans="2:17" ht="24.95" customHeight="1" thickTop="1" x14ac:dyDescent="0.25">
      <c r="B4" s="331" t="s">
        <v>634</v>
      </c>
      <c r="C4" s="331"/>
      <c r="D4" s="331"/>
      <c r="E4" s="331"/>
      <c r="F4" s="331"/>
      <c r="G4" s="331"/>
      <c r="H4" s="331"/>
      <c r="I4" s="331"/>
      <c r="J4" s="331"/>
      <c r="K4" s="331"/>
    </row>
    <row r="5" spans="2:17" ht="19.5" customHeight="1" x14ac:dyDescent="0.25">
      <c r="B5" s="327" t="s">
        <v>127</v>
      </c>
      <c r="C5" s="329" t="s">
        <v>25</v>
      </c>
      <c r="D5" s="329" t="s">
        <v>574</v>
      </c>
      <c r="E5" s="329"/>
      <c r="F5" s="329" t="s">
        <v>580</v>
      </c>
      <c r="G5" s="329"/>
      <c r="H5" s="329" t="s">
        <v>708</v>
      </c>
      <c r="I5" s="329"/>
      <c r="J5" s="329" t="s">
        <v>1</v>
      </c>
      <c r="K5" s="329"/>
    </row>
    <row r="6" spans="2:17" ht="15.75" x14ac:dyDescent="0.25">
      <c r="B6" s="327"/>
      <c r="C6" s="329"/>
      <c r="D6" s="97" t="s">
        <v>2</v>
      </c>
      <c r="E6" s="97" t="s">
        <v>26</v>
      </c>
      <c r="F6" s="97" t="s">
        <v>2</v>
      </c>
      <c r="G6" s="97" t="s">
        <v>26</v>
      </c>
      <c r="H6" s="97" t="s">
        <v>2</v>
      </c>
      <c r="I6" s="97" t="s">
        <v>26</v>
      </c>
      <c r="J6" s="97" t="s">
        <v>410</v>
      </c>
      <c r="K6" s="97" t="s">
        <v>411</v>
      </c>
    </row>
    <row r="7" spans="2:17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7" ht="15.75" x14ac:dyDescent="0.25">
      <c r="B8" s="108"/>
      <c r="C8" s="334" t="s">
        <v>27</v>
      </c>
      <c r="D8" s="334"/>
      <c r="E8" s="101"/>
      <c r="F8" s="109"/>
      <c r="G8" s="101"/>
      <c r="H8" s="110"/>
      <c r="I8" s="110"/>
      <c r="J8" s="101"/>
      <c r="K8" s="110"/>
    </row>
    <row r="9" spans="2:17" ht="15.75" x14ac:dyDescent="0.25">
      <c r="B9" s="111" t="s">
        <v>311</v>
      </c>
      <c r="C9" s="112" t="s">
        <v>28</v>
      </c>
      <c r="D9" s="102">
        <v>7989239</v>
      </c>
      <c r="E9" s="103">
        <f>D9/D$17*100</f>
        <v>30.857409007645138</v>
      </c>
      <c r="F9" s="102">
        <v>8240642</v>
      </c>
      <c r="G9" s="113">
        <f>F9/F$17*100</f>
        <v>30.297276586298249</v>
      </c>
      <c r="H9" s="102">
        <v>8961205</v>
      </c>
      <c r="I9" s="113">
        <f>H9/H$17*100</f>
        <v>31.332783824611472</v>
      </c>
      <c r="J9" s="104">
        <f>F9/D9*100</f>
        <v>103.14677029939898</v>
      </c>
      <c r="K9" s="104">
        <f>H9/F9*100</f>
        <v>108.74401533278598</v>
      </c>
      <c r="M9" s="15"/>
      <c r="N9" s="26"/>
      <c r="O9" s="15"/>
      <c r="Q9" s="15"/>
    </row>
    <row r="10" spans="2:17" ht="15.75" x14ac:dyDescent="0.25">
      <c r="B10" s="111" t="s">
        <v>312</v>
      </c>
      <c r="C10" s="112" t="s">
        <v>29</v>
      </c>
      <c r="D10" s="102">
        <v>1966008</v>
      </c>
      <c r="E10" s="103">
        <f t="shared" ref="E10:E16" si="0">D10/D$17*100</f>
        <v>7.5934532648606963</v>
      </c>
      <c r="F10" s="102">
        <v>2028824</v>
      </c>
      <c r="G10" s="113">
        <f t="shared" ref="G10:G16" si="1">F10/F$17*100</f>
        <v>7.4591083889968708</v>
      </c>
      <c r="H10" s="102">
        <v>2161374</v>
      </c>
      <c r="I10" s="113">
        <f t="shared" ref="I10:I16" si="2">H10/H$17*100</f>
        <v>7.5572274382893587</v>
      </c>
      <c r="J10" s="104">
        <f t="shared" ref="J10:J16" si="3">F10/D10*100</f>
        <v>103.19510398736934</v>
      </c>
      <c r="K10" s="104">
        <f t="shared" ref="K10:K16" si="4">H10/F10*100</f>
        <v>106.53334148255344</v>
      </c>
      <c r="M10" s="15"/>
      <c r="N10" s="26"/>
      <c r="O10" s="15"/>
      <c r="Q10" s="15"/>
    </row>
    <row r="11" spans="2:17" ht="15.75" x14ac:dyDescent="0.25">
      <c r="B11" s="111" t="s">
        <v>313</v>
      </c>
      <c r="C11" s="112" t="s">
        <v>30</v>
      </c>
      <c r="D11" s="102">
        <v>350452</v>
      </c>
      <c r="E11" s="103">
        <f t="shared" si="0"/>
        <v>1.3535758163633926</v>
      </c>
      <c r="F11" s="102">
        <v>530298</v>
      </c>
      <c r="G11" s="113">
        <f t="shared" si="1"/>
        <v>1.9496763940431812</v>
      </c>
      <c r="H11" s="102">
        <v>311380</v>
      </c>
      <c r="I11" s="113">
        <f t="shared" si="2"/>
        <v>1.0887377565079162</v>
      </c>
      <c r="J11" s="104">
        <f t="shared" si="3"/>
        <v>151.31829751292616</v>
      </c>
      <c r="K11" s="104">
        <f t="shared" si="4"/>
        <v>58.717928410063777</v>
      </c>
      <c r="M11" s="15"/>
      <c r="N11" s="26"/>
      <c r="O11" s="15"/>
      <c r="Q11" s="15"/>
    </row>
    <row r="12" spans="2:17" ht="15.75" x14ac:dyDescent="0.25">
      <c r="B12" s="111" t="s">
        <v>314</v>
      </c>
      <c r="C12" s="112" t="s">
        <v>31</v>
      </c>
      <c r="D12" s="102">
        <v>15890822</v>
      </c>
      <c r="E12" s="103">
        <f t="shared" si="0"/>
        <v>61.376257979225002</v>
      </c>
      <c r="F12" s="102">
        <v>16513007</v>
      </c>
      <c r="G12" s="113">
        <f>F12/F$17*100</f>
        <v>60.711184923514338</v>
      </c>
      <c r="H12" s="102">
        <v>17155972</v>
      </c>
      <c r="I12" s="113">
        <f>H12/H$17*100</f>
        <v>59.985723122848697</v>
      </c>
      <c r="J12" s="104">
        <f t="shared" si="3"/>
        <v>103.91537328905956</v>
      </c>
      <c r="K12" s="104">
        <f t="shared" si="4"/>
        <v>103.89368816957445</v>
      </c>
      <c r="M12" s="15"/>
      <c r="N12" s="26"/>
      <c r="O12" s="15"/>
      <c r="Q12" s="15"/>
    </row>
    <row r="13" spans="2:17" ht="15.75" x14ac:dyDescent="0.25">
      <c r="B13" s="111" t="s">
        <v>315</v>
      </c>
      <c r="C13" s="112" t="s">
        <v>32</v>
      </c>
      <c r="D13" s="102">
        <v>1099948</v>
      </c>
      <c r="E13" s="103">
        <f t="shared" si="0"/>
        <v>4.2484078049412783</v>
      </c>
      <c r="F13" s="102">
        <v>995285</v>
      </c>
      <c r="G13" s="113">
        <f t="shared" si="1"/>
        <v>3.6592324878563898</v>
      </c>
      <c r="H13" s="102">
        <v>932714</v>
      </c>
      <c r="I13" s="113">
        <f t="shared" si="2"/>
        <v>3.2612272715766091</v>
      </c>
      <c r="J13" s="104">
        <f t="shared" si="3"/>
        <v>90.484732005512996</v>
      </c>
      <c r="K13" s="104">
        <f t="shared" si="4"/>
        <v>93.713258011524331</v>
      </c>
      <c r="M13" s="15"/>
      <c r="N13" s="26"/>
      <c r="O13" s="15"/>
      <c r="Q13" s="15"/>
    </row>
    <row r="14" spans="2:17" ht="17.25" customHeight="1" x14ac:dyDescent="0.25">
      <c r="B14" s="111" t="s">
        <v>316</v>
      </c>
      <c r="C14" s="112" t="s">
        <v>33</v>
      </c>
      <c r="D14" s="102">
        <f>D12-D13</f>
        <v>14790874</v>
      </c>
      <c r="E14" s="103">
        <f t="shared" si="0"/>
        <v>57.127850174283722</v>
      </c>
      <c r="F14" s="102">
        <f>F12-F13</f>
        <v>15517722</v>
      </c>
      <c r="G14" s="113">
        <f t="shared" si="1"/>
        <v>57.051952435657959</v>
      </c>
      <c r="H14" s="102">
        <f>H12-H13</f>
        <v>16223258</v>
      </c>
      <c r="I14" s="113">
        <f t="shared" si="2"/>
        <v>56.724495851272081</v>
      </c>
      <c r="J14" s="104">
        <f t="shared" si="3"/>
        <v>104.91416531572104</v>
      </c>
      <c r="K14" s="104">
        <f t="shared" si="4"/>
        <v>104.54664673075082</v>
      </c>
      <c r="M14" s="15"/>
      <c r="N14" s="26"/>
      <c r="O14" s="15"/>
      <c r="Q14" s="15"/>
    </row>
    <row r="15" spans="2:17" ht="15.75" x14ac:dyDescent="0.25">
      <c r="B15" s="111" t="s">
        <v>317</v>
      </c>
      <c r="C15" s="112" t="s">
        <v>34</v>
      </c>
      <c r="D15" s="102">
        <v>516921</v>
      </c>
      <c r="E15" s="103">
        <f t="shared" si="0"/>
        <v>1.9965409373334475</v>
      </c>
      <c r="F15" s="102">
        <v>548157</v>
      </c>
      <c r="G15" s="113">
        <f t="shared" si="1"/>
        <v>2.0153362130906172</v>
      </c>
      <c r="H15" s="102">
        <v>549788</v>
      </c>
      <c r="I15" s="113">
        <f t="shared" si="2"/>
        <v>1.9223294806184541</v>
      </c>
      <c r="J15" s="104">
        <f t="shared" si="3"/>
        <v>106.04270285014539</v>
      </c>
      <c r="K15" s="104">
        <f t="shared" si="4"/>
        <v>100.29754249238813</v>
      </c>
      <c r="M15" s="15"/>
      <c r="N15" s="26"/>
      <c r="O15" s="15"/>
      <c r="Q15" s="15"/>
    </row>
    <row r="16" spans="2:17" ht="15.75" x14ac:dyDescent="0.25">
      <c r="B16" s="111" t="s">
        <v>318</v>
      </c>
      <c r="C16" s="112" t="s">
        <v>35</v>
      </c>
      <c r="D16" s="102">
        <v>277335</v>
      </c>
      <c r="E16" s="103">
        <f t="shared" si="0"/>
        <v>1.0711707995136039</v>
      </c>
      <c r="F16" s="102">
        <v>333640</v>
      </c>
      <c r="G16" s="113">
        <f t="shared" si="1"/>
        <v>1.226649981913126</v>
      </c>
      <c r="H16" s="102">
        <v>393087</v>
      </c>
      <c r="I16" s="113">
        <f t="shared" si="2"/>
        <v>1.3744256487007105</v>
      </c>
      <c r="J16" s="104">
        <f t="shared" si="3"/>
        <v>120.30216164566319</v>
      </c>
      <c r="K16" s="104">
        <f t="shared" si="4"/>
        <v>117.8177077089078</v>
      </c>
      <c r="M16" s="15"/>
      <c r="N16" s="26"/>
      <c r="O16" s="15"/>
      <c r="Q16" s="15"/>
    </row>
    <row r="17" spans="2:17" ht="15.75" x14ac:dyDescent="0.25">
      <c r="B17" s="329" t="s">
        <v>36</v>
      </c>
      <c r="C17" s="329"/>
      <c r="D17" s="105">
        <f t="shared" ref="D17:I17" si="5">D9+D10+D11+D14+D15+D16</f>
        <v>25890829</v>
      </c>
      <c r="E17" s="97">
        <f t="shared" si="5"/>
        <v>100.00000000000001</v>
      </c>
      <c r="F17" s="105">
        <f t="shared" si="5"/>
        <v>27199283</v>
      </c>
      <c r="G17" s="97">
        <f t="shared" si="5"/>
        <v>100.00000000000001</v>
      </c>
      <c r="H17" s="105">
        <f t="shared" si="5"/>
        <v>28600092</v>
      </c>
      <c r="I17" s="97">
        <f t="shared" si="5"/>
        <v>100</v>
      </c>
      <c r="J17" s="106">
        <f>F17/D17*100</f>
        <v>105.05373543659032</v>
      </c>
      <c r="K17" s="106">
        <f>H17/F17*100</f>
        <v>105.15016884820089</v>
      </c>
      <c r="M17" s="15"/>
      <c r="N17" s="26"/>
      <c r="O17" s="15"/>
      <c r="Q17" s="15"/>
    </row>
    <row r="18" spans="2:17" ht="15.75" x14ac:dyDescent="0.25">
      <c r="B18" s="108"/>
      <c r="C18" s="334" t="s">
        <v>409</v>
      </c>
      <c r="D18" s="334"/>
      <c r="E18" s="114"/>
      <c r="F18" s="109"/>
      <c r="G18" s="114"/>
      <c r="H18" s="102"/>
      <c r="I18" s="114"/>
      <c r="J18" s="114"/>
      <c r="K18" s="104"/>
      <c r="M18" s="15"/>
      <c r="N18" s="26"/>
    </row>
    <row r="19" spans="2:17" ht="15.75" x14ac:dyDescent="0.25">
      <c r="B19" s="100" t="s">
        <v>319</v>
      </c>
      <c r="C19" s="101" t="s">
        <v>37</v>
      </c>
      <c r="D19" s="102">
        <v>21184952</v>
      </c>
      <c r="E19" s="103">
        <f>D19/D$25*100</f>
        <v>81.824154800141784</v>
      </c>
      <c r="F19" s="102">
        <v>22443589</v>
      </c>
      <c r="G19" s="103">
        <f>F19/F$25*100</f>
        <v>82.51536998236314</v>
      </c>
      <c r="H19" s="102">
        <v>23596755</v>
      </c>
      <c r="I19" s="103">
        <f>H19/H$25*100</f>
        <v>82.505870960135368</v>
      </c>
      <c r="J19" s="104">
        <f>F19/D19*100</f>
        <v>105.94118410086554</v>
      </c>
      <c r="K19" s="104">
        <f>H19/F19*100</f>
        <v>105.13806414829642</v>
      </c>
      <c r="M19" s="15"/>
      <c r="N19" s="26"/>
      <c r="O19" s="15"/>
      <c r="Q19" s="15"/>
    </row>
    <row r="20" spans="2:17" ht="15.75" x14ac:dyDescent="0.25">
      <c r="B20" s="100" t="s">
        <v>320</v>
      </c>
      <c r="C20" s="101" t="s">
        <v>38</v>
      </c>
      <c r="D20" s="102">
        <v>0</v>
      </c>
      <c r="E20" s="103">
        <f t="shared" ref="E20:E24" si="6">D20/D$25*100</f>
        <v>0</v>
      </c>
      <c r="F20" s="102">
        <v>0</v>
      </c>
      <c r="G20" s="103">
        <f t="shared" ref="G20:G24" si="7">F20/F$25*100</f>
        <v>0</v>
      </c>
      <c r="H20" s="115">
        <v>0</v>
      </c>
      <c r="I20" s="103">
        <f t="shared" ref="I20:I24" si="8">H20/H$25*100</f>
        <v>0</v>
      </c>
      <c r="J20" s="104" t="s">
        <v>106</v>
      </c>
      <c r="K20" s="104" t="s">
        <v>106</v>
      </c>
      <c r="M20" s="15"/>
      <c r="N20" s="26"/>
    </row>
    <row r="21" spans="2:17" ht="15.75" x14ac:dyDescent="0.25">
      <c r="B21" s="100" t="s">
        <v>321</v>
      </c>
      <c r="C21" s="101" t="s">
        <v>39</v>
      </c>
      <c r="D21" s="102">
        <v>779075</v>
      </c>
      <c r="E21" s="103">
        <f t="shared" si="6"/>
        <v>3.0090770751295759</v>
      </c>
      <c r="F21" s="102">
        <v>520335</v>
      </c>
      <c r="G21" s="103">
        <f t="shared" si="7"/>
        <v>1.9130467520044554</v>
      </c>
      <c r="H21" s="102">
        <v>465504</v>
      </c>
      <c r="I21" s="103">
        <f t="shared" si="8"/>
        <v>1.6276311278998683</v>
      </c>
      <c r="J21" s="104">
        <f t="shared" ref="J21:J24" si="9">F21/D21*100</f>
        <v>66.788820075089049</v>
      </c>
      <c r="K21" s="104">
        <f>H21/F21*100</f>
        <v>89.462365591397855</v>
      </c>
      <c r="M21" s="15"/>
      <c r="N21" s="26"/>
      <c r="O21" s="15"/>
      <c r="Q21" s="15"/>
    </row>
    <row r="22" spans="2:17" ht="15.75" x14ac:dyDescent="0.25">
      <c r="B22" s="100" t="s">
        <v>322</v>
      </c>
      <c r="C22" s="101" t="s">
        <v>40</v>
      </c>
      <c r="D22" s="102">
        <v>818655</v>
      </c>
      <c r="E22" s="103">
        <f t="shared" si="6"/>
        <v>3.1619497390369387</v>
      </c>
      <c r="F22" s="102">
        <v>998028</v>
      </c>
      <c r="G22" s="103">
        <f t="shared" si="7"/>
        <v>3.6693173125188632</v>
      </c>
      <c r="H22" s="102">
        <v>983053</v>
      </c>
      <c r="I22" s="103">
        <f t="shared" si="8"/>
        <v>3.4372371949013312</v>
      </c>
      <c r="J22" s="104">
        <f t="shared" si="9"/>
        <v>121.91069498140241</v>
      </c>
      <c r="K22" s="104">
        <f t="shared" ref="K22:K24" si="10">H22/F22*100</f>
        <v>98.499541095039419</v>
      </c>
      <c r="M22" s="15"/>
      <c r="N22" s="26"/>
      <c r="O22" s="15"/>
      <c r="Q22" s="15"/>
    </row>
    <row r="23" spans="2:17" ht="15.75" x14ac:dyDescent="0.25">
      <c r="B23" s="335" t="s">
        <v>41</v>
      </c>
      <c r="C23" s="335"/>
      <c r="D23" s="102"/>
      <c r="E23" s="103"/>
      <c r="F23" s="102"/>
      <c r="G23" s="103"/>
      <c r="H23" s="102"/>
      <c r="I23" s="103"/>
      <c r="J23" s="104"/>
      <c r="K23" s="104"/>
      <c r="M23" s="15"/>
      <c r="N23" s="26"/>
    </row>
    <row r="24" spans="2:17" ht="15.75" x14ac:dyDescent="0.25">
      <c r="B24" s="100" t="s">
        <v>323</v>
      </c>
      <c r="C24" s="101" t="s">
        <v>42</v>
      </c>
      <c r="D24" s="102">
        <v>3108147</v>
      </c>
      <c r="E24" s="103">
        <f t="shared" si="6"/>
        <v>12.004818385691705</v>
      </c>
      <c r="F24" s="102">
        <v>3237331</v>
      </c>
      <c r="G24" s="103">
        <f t="shared" si="7"/>
        <v>11.902265953113544</v>
      </c>
      <c r="H24" s="102">
        <v>3554780</v>
      </c>
      <c r="I24" s="103">
        <f t="shared" si="8"/>
        <v>12.429260717063427</v>
      </c>
      <c r="J24" s="104">
        <f t="shared" si="9"/>
        <v>104.15630277461136</v>
      </c>
      <c r="K24" s="104">
        <f t="shared" si="10"/>
        <v>109.80588639221631</v>
      </c>
      <c r="M24" s="15"/>
      <c r="N24" s="26"/>
      <c r="O24" s="15"/>
      <c r="Q24" s="15"/>
    </row>
    <row r="25" spans="2:17" ht="15" customHeight="1" x14ac:dyDescent="0.25">
      <c r="B25" s="329" t="s">
        <v>43</v>
      </c>
      <c r="C25" s="329"/>
      <c r="D25" s="332">
        <f t="shared" ref="D25:I25" si="11">SUM(D19:D24)</f>
        <v>25890829</v>
      </c>
      <c r="E25" s="333">
        <f t="shared" si="11"/>
        <v>100.00000000000001</v>
      </c>
      <c r="F25" s="332">
        <f t="shared" si="11"/>
        <v>27199283</v>
      </c>
      <c r="G25" s="329">
        <f t="shared" si="11"/>
        <v>100</v>
      </c>
      <c r="H25" s="332">
        <f t="shared" si="11"/>
        <v>28600092</v>
      </c>
      <c r="I25" s="329">
        <f t="shared" si="11"/>
        <v>100</v>
      </c>
      <c r="J25" s="333">
        <f>F25/D25*100</f>
        <v>105.05373543659032</v>
      </c>
      <c r="K25" s="333">
        <f>H25/F25*100</f>
        <v>105.15016884820089</v>
      </c>
      <c r="M25" s="15"/>
      <c r="N25" s="26"/>
      <c r="O25" s="15"/>
      <c r="Q25" s="15"/>
    </row>
    <row r="26" spans="2:17" ht="15.75" customHeight="1" x14ac:dyDescent="0.25">
      <c r="B26" s="329" t="s">
        <v>44</v>
      </c>
      <c r="C26" s="329"/>
      <c r="D26" s="332"/>
      <c r="E26" s="333"/>
      <c r="F26" s="332"/>
      <c r="G26" s="329"/>
      <c r="H26" s="332"/>
      <c r="I26" s="329"/>
      <c r="J26" s="333"/>
      <c r="K26" s="333"/>
      <c r="M26" s="15"/>
      <c r="N26" s="26"/>
    </row>
    <row r="27" spans="2:17" x14ac:dyDescent="0.25">
      <c r="N27" s="26"/>
    </row>
    <row r="28" spans="2:17" ht="15" customHeight="1" x14ac:dyDescent="0.25"/>
    <row r="29" spans="2:17" ht="15" customHeight="1" x14ac:dyDescent="0.25"/>
  </sheetData>
  <mergeCells count="21">
    <mergeCell ref="B4:K4"/>
    <mergeCell ref="H25:H26"/>
    <mergeCell ref="I25:I26"/>
    <mergeCell ref="J25:J26"/>
    <mergeCell ref="K25:K26"/>
    <mergeCell ref="C8:D8"/>
    <mergeCell ref="C18:D18"/>
    <mergeCell ref="D25:D26"/>
    <mergeCell ref="E25:E26"/>
    <mergeCell ref="F25:F26"/>
    <mergeCell ref="G25:G26"/>
    <mergeCell ref="C5:C6"/>
    <mergeCell ref="D5:E5"/>
    <mergeCell ref="F5:G5"/>
    <mergeCell ref="B17:C17"/>
    <mergeCell ref="B23:C23"/>
    <mergeCell ref="B25:C25"/>
    <mergeCell ref="B26:C26"/>
    <mergeCell ref="H5:I5"/>
    <mergeCell ref="J5:K5"/>
    <mergeCell ref="B5:B6"/>
  </mergeCells>
  <pageMargins left="0.7" right="0.7" top="0.75" bottom="0.75" header="0.3" footer="0.3"/>
  <pageSetup orientation="portrait" r:id="rId1"/>
  <ignoredErrors>
    <ignoredError sqref="D18:I18 C16 C20:C22 C9 C10 C11 C12 C13 C14 C15 C19 C24" numberStoredAsText="1"/>
    <ignoredError sqref="F14:H14 E14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dimension ref="B2:P12"/>
  <sheetViews>
    <sheetView workbookViewId="0">
      <selection activeCell="P8" sqref="P8"/>
    </sheetView>
  </sheetViews>
  <sheetFormatPr defaultColWidth="9.140625" defaultRowHeight="15" x14ac:dyDescent="0.25"/>
  <cols>
    <col min="2" max="2" width="7.7109375" customWidth="1"/>
    <col min="3" max="3" width="14.5703125" customWidth="1"/>
    <col min="4" max="4" width="14.140625" customWidth="1"/>
    <col min="5" max="5" width="13.140625" customWidth="1"/>
    <col min="6" max="6" width="12.85546875" customWidth="1"/>
    <col min="7" max="7" width="12.140625" customWidth="1"/>
    <col min="8" max="8" width="13.85546875" customWidth="1"/>
    <col min="9" max="9" width="11.85546875" customWidth="1"/>
    <col min="10" max="10" width="12.140625" customWidth="1"/>
    <col min="11" max="11" width="13" customWidth="1"/>
    <col min="12" max="12" width="12.140625" customWidth="1"/>
    <col min="13" max="13" width="11.85546875" customWidth="1"/>
    <col min="14" max="14" width="13.140625" customWidth="1"/>
  </cols>
  <sheetData>
    <row r="2" spans="2:16" ht="15.75" x14ac:dyDescent="0.25"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P2" s="52"/>
    </row>
    <row r="3" spans="2:16" ht="16.5" thickBot="1" x14ac:dyDescent="0.3">
      <c r="B3" s="60"/>
      <c r="C3" s="86"/>
      <c r="D3" s="81"/>
      <c r="E3" s="81"/>
      <c r="F3" s="81"/>
      <c r="G3" s="81"/>
      <c r="H3" s="81"/>
      <c r="I3" s="81"/>
      <c r="J3" s="81"/>
      <c r="K3" s="81"/>
      <c r="L3" s="81"/>
      <c r="M3" s="81"/>
      <c r="N3" s="84" t="s">
        <v>326</v>
      </c>
    </row>
    <row r="4" spans="2:16" ht="24.95" customHeight="1" thickTop="1" x14ac:dyDescent="0.25">
      <c r="B4" s="331" t="s">
        <v>635</v>
      </c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</row>
    <row r="5" spans="2:16" ht="15.75" x14ac:dyDescent="0.25">
      <c r="B5" s="336" t="s">
        <v>127</v>
      </c>
      <c r="C5" s="329" t="s">
        <v>0</v>
      </c>
      <c r="D5" s="329" t="s">
        <v>574</v>
      </c>
      <c r="E5" s="329"/>
      <c r="F5" s="329"/>
      <c r="G5" s="329" t="s">
        <v>580</v>
      </c>
      <c r="H5" s="329"/>
      <c r="I5" s="329"/>
      <c r="J5" s="329" t="s">
        <v>708</v>
      </c>
      <c r="K5" s="329"/>
      <c r="L5" s="329"/>
      <c r="M5" s="337" t="s">
        <v>1</v>
      </c>
      <c r="N5" s="337"/>
    </row>
    <row r="6" spans="2:16" ht="31.5" x14ac:dyDescent="0.25">
      <c r="B6" s="336"/>
      <c r="C6" s="329"/>
      <c r="D6" s="97" t="s">
        <v>46</v>
      </c>
      <c r="E6" s="97" t="s">
        <v>550</v>
      </c>
      <c r="F6" s="97" t="s">
        <v>26</v>
      </c>
      <c r="G6" s="97" t="s">
        <v>46</v>
      </c>
      <c r="H6" s="97" t="s">
        <v>551</v>
      </c>
      <c r="I6" s="97" t="s">
        <v>26</v>
      </c>
      <c r="J6" s="97" t="s">
        <v>46</v>
      </c>
      <c r="K6" s="97" t="s">
        <v>552</v>
      </c>
      <c r="L6" s="97" t="s">
        <v>26</v>
      </c>
      <c r="M6" s="97" t="s">
        <v>413</v>
      </c>
      <c r="N6" s="97" t="s">
        <v>414</v>
      </c>
    </row>
    <row r="7" spans="2:16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  <c r="M7" s="99">
        <v>12</v>
      </c>
      <c r="N7" s="99">
        <v>13</v>
      </c>
    </row>
    <row r="8" spans="2:16" ht="15.75" x14ac:dyDescent="0.25">
      <c r="B8" s="116" t="s">
        <v>311</v>
      </c>
      <c r="C8" s="117" t="s">
        <v>47</v>
      </c>
      <c r="D8" s="114">
        <v>1</v>
      </c>
      <c r="E8" s="102">
        <v>1054365</v>
      </c>
      <c r="F8" s="103">
        <f>E8/E10*100</f>
        <v>4.0723493249289158</v>
      </c>
      <c r="G8" s="114">
        <v>1</v>
      </c>
      <c r="H8" s="102">
        <v>1048095</v>
      </c>
      <c r="I8" s="103">
        <f>H8/H10*100</f>
        <v>3.853392017723408</v>
      </c>
      <c r="J8" s="114">
        <v>1</v>
      </c>
      <c r="K8" s="102">
        <v>1190769</v>
      </c>
      <c r="L8" s="103">
        <f>K8/K10*100</f>
        <v>4.1635145789041514</v>
      </c>
      <c r="M8" s="104">
        <f>H8/E8*100</f>
        <v>99.405329274018001</v>
      </c>
      <c r="N8" s="104">
        <f>K8/H8*100</f>
        <v>113.61269732228472</v>
      </c>
    </row>
    <row r="9" spans="2:16" ht="15.75" x14ac:dyDescent="0.25">
      <c r="B9" s="116" t="s">
        <v>312</v>
      </c>
      <c r="C9" s="101" t="s">
        <v>48</v>
      </c>
      <c r="D9" s="114">
        <v>13</v>
      </c>
      <c r="E9" s="102">
        <v>24836464</v>
      </c>
      <c r="F9" s="103">
        <f>E9/E10*100</f>
        <v>95.927650675071092</v>
      </c>
      <c r="G9" s="114">
        <v>12</v>
      </c>
      <c r="H9" s="102">
        <v>26151188</v>
      </c>
      <c r="I9" s="103">
        <f>H9/H10*100</f>
        <v>96.146607982276592</v>
      </c>
      <c r="J9" s="114">
        <v>12</v>
      </c>
      <c r="K9" s="102">
        <v>27409323</v>
      </c>
      <c r="L9" s="103">
        <f>K9/K10*100</f>
        <v>95.836485421095858</v>
      </c>
      <c r="M9" s="104">
        <f t="shared" ref="M9:M10" si="0">H9/E9*100</f>
        <v>105.29352326482547</v>
      </c>
      <c r="N9" s="104">
        <f>K9/H9*100</f>
        <v>104.81100514439343</v>
      </c>
    </row>
    <row r="10" spans="2:16" ht="18.75" customHeight="1" x14ac:dyDescent="0.25">
      <c r="B10" s="329" t="s">
        <v>18</v>
      </c>
      <c r="C10" s="329"/>
      <c r="D10" s="97">
        <f t="shared" ref="D10:J10" si="1">SUM(D8:D9)</f>
        <v>14</v>
      </c>
      <c r="E10" s="105">
        <f t="shared" si="1"/>
        <v>25890829</v>
      </c>
      <c r="F10" s="106">
        <f t="shared" si="1"/>
        <v>100.00000000000001</v>
      </c>
      <c r="G10" s="97">
        <f t="shared" si="1"/>
        <v>13</v>
      </c>
      <c r="H10" s="105">
        <f t="shared" si="1"/>
        <v>27199283</v>
      </c>
      <c r="I10" s="106">
        <f t="shared" si="1"/>
        <v>100</v>
      </c>
      <c r="J10" s="97">
        <f t="shared" si="1"/>
        <v>13</v>
      </c>
      <c r="K10" s="105">
        <f>K8+K9</f>
        <v>28600092</v>
      </c>
      <c r="L10" s="106">
        <f>SUM(L8:L9)</f>
        <v>100.00000000000001</v>
      </c>
      <c r="M10" s="106">
        <f t="shared" si="0"/>
        <v>105.05373543659032</v>
      </c>
      <c r="N10" s="106">
        <f>K10/H10*100</f>
        <v>105.15016884820089</v>
      </c>
      <c r="P10" s="15"/>
    </row>
    <row r="12" spans="2:16" x14ac:dyDescent="0.25">
      <c r="C12" s="22"/>
    </row>
  </sheetData>
  <mergeCells count="8">
    <mergeCell ref="B5:B6"/>
    <mergeCell ref="B4:N4"/>
    <mergeCell ref="B10:C10"/>
    <mergeCell ref="C5:C6"/>
    <mergeCell ref="D5:F5"/>
    <mergeCell ref="G5:I5"/>
    <mergeCell ref="J5:L5"/>
    <mergeCell ref="M5:N5"/>
  </mergeCells>
  <pageMargins left="0.7" right="0.7" top="0.75" bottom="0.75" header="0.3" footer="0.3"/>
  <ignoredErrors>
    <ignoredError sqref="D10:E10 G10:H10 J10" formulaRange="1"/>
    <ignoredError sqref="K10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4</vt:i4>
      </vt:variant>
    </vt:vector>
  </HeadingPairs>
  <TitlesOfParts>
    <vt:vector size="65" baseType="lpstr">
      <vt:lpstr>Pregled tabela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Tabla 10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 </vt:lpstr>
      <vt:lpstr>Tabela 27</vt:lpstr>
      <vt:lpstr>Tabela 28</vt:lpstr>
      <vt:lpstr>Tabela 29</vt:lpstr>
      <vt:lpstr>Tabela 30</vt:lpstr>
      <vt:lpstr>Tabela 31</vt:lpstr>
      <vt:lpstr>Tabela 32</vt:lpstr>
      <vt:lpstr>Tabela 33</vt:lpstr>
      <vt:lpstr>Tabela 34</vt:lpstr>
      <vt:lpstr>Tabela 35</vt:lpstr>
      <vt:lpstr>Tabela 36</vt:lpstr>
      <vt:lpstr>Tabela 37</vt:lpstr>
      <vt:lpstr>Tabela 38</vt:lpstr>
      <vt:lpstr>Tabela 39</vt:lpstr>
      <vt:lpstr>Tabela 40</vt:lpstr>
      <vt:lpstr>Tabela 41</vt:lpstr>
      <vt:lpstr>Tabela 42</vt:lpstr>
      <vt:lpstr>Tabela 43</vt:lpstr>
      <vt:lpstr>Tabela 44</vt:lpstr>
      <vt:lpstr>Tabela 45</vt:lpstr>
      <vt:lpstr>Tabela 46</vt:lpstr>
      <vt:lpstr>Tabela 47</vt:lpstr>
      <vt:lpstr>Tabela 48</vt:lpstr>
      <vt:lpstr>Tabela 49</vt:lpstr>
      <vt:lpstr>Tabela 50</vt:lpstr>
      <vt:lpstr>Tabela 51</vt:lpstr>
      <vt:lpstr>Tabela 52</vt:lpstr>
      <vt:lpstr>Tabela 53</vt:lpstr>
      <vt:lpstr>Tabela 54</vt:lpstr>
      <vt:lpstr>Tabela 55</vt:lpstr>
      <vt:lpstr>Tabela 56</vt:lpstr>
      <vt:lpstr>Tabela 57</vt:lpstr>
      <vt:lpstr>Tabela 58</vt:lpstr>
      <vt:lpstr>Tabela 59</vt:lpstr>
      <vt:lpstr>Tabela 60</vt:lpstr>
      <vt:lpstr>'Tabela 11'!_ftn1</vt:lpstr>
      <vt:lpstr>'Tabela 39'!_ftn3</vt:lpstr>
      <vt:lpstr>'Tabela 11'!_ftnref1</vt:lpstr>
      <vt:lpstr>'Tabela 6'!_Hlk24466834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2023-12-05T12:58:18Z</dcterms:modified>
</cp:coreProperties>
</file>