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omments1.xml" ContentType="application/vnd.openxmlformats-officedocument.spreadsheetml.comments+xml"/>
  <Override PartName="/xl/drawings/drawing22.xml" ContentType="application/vnd.openxmlformats-officedocument.drawing+xml"/>
  <Override PartName="/xl/comments2.xml" ContentType="application/vnd.openxmlformats-officedocument.spreadsheetml.comment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0" documentId="13_ncr:1_{6A769BBF-3723-4584-A991-EDCE33BF8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gled tabela" sheetId="80" r:id="rId1"/>
    <sheet name="Tabela 1" sheetId="55" r:id="rId2"/>
    <sheet name="Tabela 2" sheetId="2" r:id="rId3"/>
    <sheet name="Tabela 3" sheetId="3" r:id="rId4"/>
    <sheet name="Tabela 4" sheetId="79" r:id="rId5"/>
    <sheet name="Tabela 5" sheetId="4" r:id="rId6"/>
    <sheet name="Tabela 6" sheetId="5" r:id="rId7"/>
    <sheet name="Tabela 7" sheetId="6" r:id="rId8"/>
    <sheet name="Tabela 8" sheetId="7" r:id="rId9"/>
    <sheet name="Tabela 9" sheetId="8" r:id="rId10"/>
    <sheet name="Tabla 10" sheetId="9" r:id="rId11"/>
    <sheet name="Tabela 11" sheetId="10" r:id="rId12"/>
    <sheet name="Tabela 12" sheetId="11" r:id="rId13"/>
    <sheet name="Tabela 13" sheetId="12" r:id="rId14"/>
    <sheet name="Tabela 14" sheetId="13" r:id="rId15"/>
    <sheet name="Tabela 15" sheetId="14" r:id="rId16"/>
    <sheet name="Tabela 16" sheetId="54" r:id="rId17"/>
    <sheet name="Tabela 17" sheetId="15" r:id="rId18"/>
    <sheet name="Tabela 18" sheetId="16" r:id="rId19"/>
    <sheet name="Tabela 19" sheetId="17" r:id="rId20"/>
    <sheet name="Tabela 20" sheetId="18" r:id="rId21"/>
    <sheet name="Tabela 21" sheetId="22" r:id="rId22"/>
    <sheet name="Tabela 22" sheetId="67" r:id="rId23"/>
    <sheet name="Tabela 23" sheetId="68" r:id="rId24"/>
    <sheet name="Tabela 24" sheetId="23" r:id="rId25"/>
    <sheet name="Tabela 25" sheetId="69" r:id="rId26"/>
    <sheet name="Tabela 26 " sheetId="94" r:id="rId27"/>
    <sheet name="Tabela 27" sheetId="27" r:id="rId28"/>
    <sheet name="Tabela 28" sheetId="28" r:id="rId29"/>
    <sheet name="Tabela 29" sheetId="29" r:id="rId30"/>
    <sheet name="Tabela 30" sheetId="30" r:id="rId31"/>
    <sheet name="Tabela 31" sheetId="31" r:id="rId32"/>
    <sheet name="Tabela 32" sheetId="95" r:id="rId33"/>
    <sheet name="Tabela 33" sheetId="96" r:id="rId34"/>
    <sheet name="Tabela 34" sheetId="32" r:id="rId35"/>
    <sheet name="Tabela 35" sheetId="33" r:id="rId36"/>
    <sheet name="Tabela 36" sheetId="34" r:id="rId37"/>
    <sheet name="Tabela 37" sheetId="35" r:id="rId38"/>
    <sheet name="Tabela 38" sheetId="92" r:id="rId39"/>
    <sheet name="Tabela 39" sheetId="57" r:id="rId40"/>
    <sheet name="Tabela 40" sheetId="36" r:id="rId41"/>
    <sheet name="Tabela 41" sheetId="37" r:id="rId42"/>
    <sheet name="Tabela 42" sheetId="97" r:id="rId43"/>
    <sheet name="Tabela 43" sheetId="39" r:id="rId44"/>
    <sheet name="Tabela 44" sheetId="40" r:id="rId45"/>
    <sheet name="Tabela 45" sheetId="41" r:id="rId46"/>
    <sheet name="Tabela 46" sheetId="98" r:id="rId47"/>
    <sheet name="Tabela 47" sheetId="81" r:id="rId48"/>
    <sheet name="Tabela 48" sheetId="82" r:id="rId49"/>
    <sheet name="Tabela 49" sheetId="58" r:id="rId50"/>
    <sheet name="Tabela 50" sheetId="43" r:id="rId51"/>
    <sheet name="Tabela 51" sheetId="45" r:id="rId52"/>
    <sheet name="Tabela 52" sheetId="46" r:id="rId53"/>
    <sheet name="Tabela 53" sheetId="99" r:id="rId54"/>
    <sheet name="Tabela 54" sheetId="49" r:id="rId55"/>
    <sheet name="Tabela 55" sheetId="50" r:id="rId56"/>
    <sheet name="Tabela 56" sheetId="51" r:id="rId57"/>
    <sheet name="Tabela 57" sheetId="20" r:id="rId58"/>
  </sheets>
  <definedNames>
    <definedName name="_ftn1" localSheetId="11">'Tabela 11'!$B$17</definedName>
    <definedName name="_ftn2" localSheetId="35">'Tabela 35'!#REF!</definedName>
    <definedName name="_ftn3" localSheetId="35">'Tabela 35'!$B$14</definedName>
    <definedName name="_ftnref1" localSheetId="11">'Tabela 11'!$C$13</definedName>
    <definedName name="_Hlk24466834" localSheetId="6">'Tabela 6'!$B$3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68" l="1"/>
  <c r="G10" i="99"/>
  <c r="F10" i="99"/>
  <c r="E10" i="99"/>
  <c r="D10" i="99"/>
  <c r="O10" i="98"/>
  <c r="O11" i="98" s="1"/>
  <c r="O9" i="98"/>
  <c r="N11" i="98"/>
  <c r="M11" i="98"/>
  <c r="L11" i="98"/>
  <c r="K11" i="98"/>
  <c r="J11" i="98"/>
  <c r="I10" i="98"/>
  <c r="I9" i="98"/>
  <c r="I11" i="98" s="1"/>
  <c r="F10" i="98"/>
  <c r="F9" i="98"/>
  <c r="H11" i="98"/>
  <c r="G11" i="98"/>
  <c r="F11" i="98"/>
  <c r="E11" i="98"/>
  <c r="D11" i="98"/>
  <c r="J10" i="41"/>
  <c r="J11" i="41"/>
  <c r="J12" i="41"/>
  <c r="J13" i="41"/>
  <c r="J14" i="41"/>
  <c r="J9" i="41"/>
  <c r="I16" i="37"/>
  <c r="H16" i="37"/>
  <c r="E16" i="37"/>
  <c r="D16" i="37"/>
  <c r="J15" i="37"/>
  <c r="L15" i="37" s="1"/>
  <c r="F15" i="37"/>
  <c r="J14" i="37"/>
  <c r="F14" i="37"/>
  <c r="J13" i="37"/>
  <c r="F13" i="37"/>
  <c r="J12" i="37"/>
  <c r="F12" i="37"/>
  <c r="J11" i="37"/>
  <c r="L11" i="37" s="1"/>
  <c r="F11" i="37"/>
  <c r="J10" i="37"/>
  <c r="L10" i="37" s="1"/>
  <c r="F10" i="37"/>
  <c r="J9" i="37"/>
  <c r="F9" i="37"/>
  <c r="I11" i="97"/>
  <c r="H11" i="97"/>
  <c r="E11" i="97"/>
  <c r="D11" i="97"/>
  <c r="J10" i="97"/>
  <c r="L10" i="97" s="1"/>
  <c r="F10" i="97"/>
  <c r="J9" i="97"/>
  <c r="L9" i="97" s="1"/>
  <c r="F9" i="97"/>
  <c r="G9" i="97" s="1"/>
  <c r="J8" i="97"/>
  <c r="F8" i="97"/>
  <c r="F11" i="97" s="1"/>
  <c r="G10" i="97" s="1"/>
  <c r="E11" i="96"/>
  <c r="L20" i="35"/>
  <c r="G19" i="15"/>
  <c r="G22" i="15"/>
  <c r="F14" i="95"/>
  <c r="J8" i="5"/>
  <c r="K9" i="3"/>
  <c r="K10" i="3"/>
  <c r="K8" i="3"/>
  <c r="J9" i="3"/>
  <c r="J10" i="3"/>
  <c r="J8" i="3"/>
  <c r="E10" i="3"/>
  <c r="H11" i="3"/>
  <c r="K11" i="3" s="1"/>
  <c r="F11" i="3"/>
  <c r="G9" i="3" s="1"/>
  <c r="D11" i="3"/>
  <c r="E8" i="3" s="1"/>
  <c r="K9" i="2"/>
  <c r="K8" i="2"/>
  <c r="J10" i="2"/>
  <c r="J9" i="2"/>
  <c r="J8" i="2"/>
  <c r="G8" i="2"/>
  <c r="H10" i="2"/>
  <c r="K10" i="2" s="1"/>
  <c r="F10" i="2"/>
  <c r="G9" i="2" s="1"/>
  <c r="D10" i="2"/>
  <c r="E9" i="2" s="1"/>
  <c r="E14" i="55"/>
  <c r="F14" i="55"/>
  <c r="G14" i="55"/>
  <c r="D14" i="55"/>
  <c r="E10" i="55"/>
  <c r="F10" i="55"/>
  <c r="G10" i="55"/>
  <c r="D10" i="55"/>
  <c r="H8" i="96"/>
  <c r="F11" i="96"/>
  <c r="E14" i="95"/>
  <c r="F8" i="95"/>
  <c r="E8" i="95"/>
  <c r="E17" i="95" s="1"/>
  <c r="D11" i="96"/>
  <c r="D14" i="95"/>
  <c r="D8" i="95"/>
  <c r="D17" i="95" s="1"/>
  <c r="D10" i="27"/>
  <c r="E10" i="27"/>
  <c r="F10" i="27"/>
  <c r="G10" i="27"/>
  <c r="J14" i="36"/>
  <c r="J15" i="36"/>
  <c r="J16" i="36"/>
  <c r="J17" i="36"/>
  <c r="I13" i="36"/>
  <c r="H13" i="36"/>
  <c r="H31" i="35"/>
  <c r="G10" i="2" l="1"/>
  <c r="J11" i="97"/>
  <c r="K8" i="97" s="1"/>
  <c r="G15" i="37"/>
  <c r="G10" i="37"/>
  <c r="L13" i="37"/>
  <c r="L9" i="37"/>
  <c r="L14" i="37"/>
  <c r="F16" i="37"/>
  <c r="G11" i="37" s="1"/>
  <c r="J16" i="37"/>
  <c r="K13" i="37" s="1"/>
  <c r="K11" i="37"/>
  <c r="L11" i="97"/>
  <c r="L8" i="97"/>
  <c r="G8" i="97"/>
  <c r="G11" i="97" s="1"/>
  <c r="I9" i="2"/>
  <c r="I8" i="3"/>
  <c r="I11" i="3" s="1"/>
  <c r="I9" i="3"/>
  <c r="E11" i="3"/>
  <c r="E9" i="3"/>
  <c r="G10" i="3"/>
  <c r="J11" i="3"/>
  <c r="G8" i="3"/>
  <c r="G11" i="3" s="1"/>
  <c r="I10" i="3"/>
  <c r="I8" i="2"/>
  <c r="E8" i="2"/>
  <c r="E10" i="2" s="1"/>
  <c r="H9" i="95"/>
  <c r="H10" i="95"/>
  <c r="H11" i="95"/>
  <c r="H12" i="95"/>
  <c r="H13" i="95"/>
  <c r="H16" i="95"/>
  <c r="H8" i="95"/>
  <c r="H11" i="96"/>
  <c r="H9" i="96"/>
  <c r="H10" i="96"/>
  <c r="G9" i="96"/>
  <c r="G10" i="96"/>
  <c r="G11" i="96"/>
  <c r="G8" i="96"/>
  <c r="G9" i="95"/>
  <c r="G10" i="95"/>
  <c r="G11" i="95"/>
  <c r="G12" i="95"/>
  <c r="G13" i="95"/>
  <c r="G14" i="95"/>
  <c r="G15" i="95"/>
  <c r="G16" i="95"/>
  <c r="G17" i="95"/>
  <c r="G8" i="95"/>
  <c r="K11" i="97" l="1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K12" i="11"/>
  <c r="H11" i="50"/>
  <c r="H15" i="49"/>
  <c r="D13" i="43"/>
  <c r="E13" i="43"/>
  <c r="F13" i="43"/>
  <c r="L12" i="67"/>
  <c r="I12" i="67"/>
  <c r="E14" i="92"/>
  <c r="F12" i="92"/>
  <c r="F14" i="92" s="1"/>
  <c r="E12" i="92"/>
  <c r="D14" i="92"/>
  <c r="D12" i="92"/>
  <c r="H13" i="92"/>
  <c r="H11" i="92"/>
  <c r="H10" i="92"/>
  <c r="H9" i="92"/>
  <c r="H8" i="92"/>
  <c r="G9" i="92"/>
  <c r="G11" i="92"/>
  <c r="G13" i="92"/>
  <c r="G8" i="92"/>
  <c r="K16" i="37" l="1"/>
  <c r="G16" i="37"/>
  <c r="H12" i="92"/>
  <c r="H14" i="92"/>
  <c r="G14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0" i="81"/>
  <c r="L12" i="81"/>
  <c r="L23" i="82"/>
  <c r="L14" i="81"/>
  <c r="J16" i="81"/>
  <c r="J23" i="81" s="1"/>
  <c r="K11" i="81" s="1"/>
  <c r="F16" i="81"/>
  <c r="L16" i="81" s="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F23" i="81" l="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D11" i="34"/>
  <c r="F9" i="18" l="1"/>
  <c r="G28" i="15" l="1"/>
  <c r="G27" i="15"/>
  <c r="J17" i="22" l="1"/>
  <c r="H20" i="15" l="1"/>
  <c r="H18" i="15"/>
  <c r="H21" i="15"/>
  <c r="H17" i="15"/>
  <c r="D8" i="5" l="1"/>
  <c r="G8" i="5"/>
  <c r="E9" i="18" l="1"/>
  <c r="D9" i="18"/>
  <c r="D11" i="11" l="1"/>
  <c r="F11" i="11"/>
  <c r="D8" i="11"/>
  <c r="F8" i="11"/>
  <c r="D10" i="10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8" i="50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K12" i="46"/>
  <c r="J12" i="46"/>
  <c r="K11" i="46"/>
  <c r="J11" i="46"/>
  <c r="K10" i="46"/>
  <c r="J10" i="46"/>
  <c r="K9" i="46"/>
  <c r="J9" i="46"/>
  <c r="K8" i="46"/>
  <c r="J8" i="46"/>
  <c r="F11" i="45"/>
  <c r="D11" i="45"/>
  <c r="H9" i="45"/>
  <c r="H8" i="45"/>
  <c r="H7" i="45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M11" i="46" l="1"/>
  <c r="F20" i="50"/>
  <c r="G19" i="50" s="1"/>
  <c r="D20" i="50"/>
  <c r="E19" i="50" s="1"/>
  <c r="M8" i="46"/>
  <c r="F19" i="49"/>
  <c r="G16" i="49" s="1"/>
  <c r="M9" i="46"/>
  <c r="M10" i="46"/>
  <c r="H17" i="50"/>
  <c r="H12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D19" i="49"/>
  <c r="H11" i="49"/>
  <c r="D17" i="49"/>
  <c r="H12" i="49"/>
  <c r="G8" i="45"/>
  <c r="G9" i="45"/>
  <c r="H11" i="45"/>
  <c r="G7" i="45"/>
  <c r="E7" i="45"/>
  <c r="E8" i="45"/>
  <c r="E9" i="45"/>
  <c r="H10" i="45"/>
  <c r="E10" i="45"/>
  <c r="G10" i="45"/>
  <c r="G10" i="58"/>
  <c r="G11" i="58"/>
  <c r="H12" i="58"/>
  <c r="G9" i="58"/>
  <c r="G8" i="58"/>
  <c r="E11" i="58"/>
  <c r="H8" i="58"/>
  <c r="E10" i="58"/>
  <c r="E8" i="58"/>
  <c r="J31" i="35"/>
  <c r="F31" i="35"/>
  <c r="H9" i="43" l="1"/>
  <c r="H10" i="43"/>
  <c r="E15" i="50"/>
  <c r="E11" i="50"/>
  <c r="E10" i="50"/>
  <c r="E18" i="50"/>
  <c r="E16" i="50"/>
  <c r="E14" i="50"/>
  <c r="E17" i="50"/>
  <c r="E12" i="50"/>
  <c r="E9" i="50"/>
  <c r="G18" i="49"/>
  <c r="H19" i="49"/>
  <c r="E10" i="49"/>
  <c r="E9" i="49"/>
  <c r="G11" i="45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E11" i="45"/>
  <c r="H13" i="43" l="1"/>
  <c r="E20" i="50"/>
  <c r="G19" i="49"/>
  <c r="G20" i="50"/>
  <c r="H19" i="43"/>
  <c r="E19" i="49"/>
  <c r="M10" i="35"/>
  <c r="L10" i="35"/>
  <c r="G9" i="34"/>
  <c r="H9" i="34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N8" i="7"/>
  <c r="M8" i="7"/>
  <c r="K9" i="6"/>
  <c r="K8" i="4"/>
  <c r="H10" i="27" l="1"/>
  <c r="I18" i="36" l="1"/>
  <c r="H18" i="36"/>
  <c r="J24" i="36"/>
  <c r="F24" i="36"/>
  <c r="I23" i="36"/>
  <c r="H23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J12" i="36"/>
  <c r="F12" i="36"/>
  <c r="J11" i="36"/>
  <c r="F11" i="36"/>
  <c r="J10" i="36"/>
  <c r="F10" i="36"/>
  <c r="J9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17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K15" i="41"/>
  <c r="J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s="1"/>
  <c r="J9" i="39" l="1"/>
  <c r="I10" i="39"/>
  <c r="J10" i="39" s="1"/>
  <c r="J8" i="39"/>
  <c r="K21" i="69" l="1"/>
  <c r="K20" i="69"/>
  <c r="K19" i="69"/>
  <c r="L9" i="67" l="1"/>
  <c r="L10" i="67"/>
  <c r="L13" i="67"/>
  <c r="L14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5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G18" i="34" l="1"/>
  <c r="G17" i="34"/>
  <c r="K8" i="32"/>
  <c r="J8" i="32"/>
  <c r="H8" i="31"/>
  <c r="E9" i="31"/>
  <c r="G8" i="31"/>
  <c r="G7" i="31"/>
  <c r="F9" i="31"/>
  <c r="E20" i="30"/>
  <c r="F20" i="30"/>
  <c r="E19" i="30"/>
  <c r="F19" i="30"/>
  <c r="E18" i="30"/>
  <c r="F18" i="30"/>
  <c r="E17" i="30"/>
  <c r="F17" i="30"/>
  <c r="D20" i="30"/>
  <c r="D19" i="30"/>
  <c r="D18" i="30"/>
  <c r="D17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I12" i="69" s="1"/>
  <c r="J12" i="69"/>
  <c r="H17" i="69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1" i="68"/>
  <c r="K12" i="68"/>
  <c r="K13" i="68"/>
  <c r="K14" i="68"/>
  <c r="D21" i="69"/>
  <c r="D20" i="69"/>
  <c r="D19" i="69"/>
  <c r="D17" i="69"/>
  <c r="D12" i="69"/>
  <c r="E22" i="69" l="1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H11" i="11"/>
  <c r="H8" i="11"/>
  <c r="K8" i="11" s="1"/>
  <c r="H10" i="10"/>
  <c r="D14" i="6"/>
  <c r="F14" i="6"/>
  <c r="H14" i="6"/>
  <c r="I12" i="16" l="1"/>
  <c r="K10" i="16"/>
  <c r="K11" i="16"/>
  <c r="J10" i="16"/>
  <c r="J11" i="16"/>
  <c r="H10" i="15"/>
  <c r="H11" i="15"/>
  <c r="H12" i="15"/>
  <c r="H13" i="15"/>
  <c r="H14" i="15"/>
  <c r="H15" i="15"/>
  <c r="H16" i="15"/>
  <c r="H25" i="15"/>
  <c r="H26" i="15"/>
  <c r="F24" i="15"/>
  <c r="F9" i="15"/>
  <c r="F8" i="15" l="1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4" i="15"/>
  <c r="G25" i="15"/>
  <c r="G26" i="15"/>
  <c r="G29" i="15"/>
  <c r="F10" i="10"/>
  <c r="G7" i="15" l="1"/>
  <c r="G8" i="15"/>
  <c r="D9" i="31"/>
  <c r="G9" i="31" s="1"/>
  <c r="D31" i="35" l="1"/>
  <c r="D29" i="34"/>
  <c r="D31" i="34" s="1"/>
  <c r="E29" i="34"/>
  <c r="E31" i="34" s="1"/>
  <c r="D27" i="34"/>
  <c r="E27" i="34"/>
  <c r="G26" i="34"/>
  <c r="G25" i="34"/>
  <c r="D21" i="34"/>
  <c r="D23" i="34" s="1"/>
  <c r="E21" i="34"/>
  <c r="E23" i="34" s="1"/>
  <c r="D19" i="34"/>
  <c r="E19" i="34"/>
  <c r="G10" i="34"/>
  <c r="D13" i="34"/>
  <c r="D15" i="34" s="1"/>
  <c r="E13" i="34"/>
  <c r="E15" i="34" s="1"/>
  <c r="E11" i="34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E11" i="32"/>
  <c r="K12" i="16"/>
  <c r="J11" i="14"/>
  <c r="E8" i="9"/>
  <c r="J13" i="9"/>
  <c r="E10" i="32"/>
  <c r="E8" i="32"/>
  <c r="E13" i="32"/>
  <c r="E9" i="32"/>
  <c r="E9" i="14"/>
  <c r="E11" i="14" s="1"/>
  <c r="G9" i="14"/>
  <c r="G11" i="14" s="1"/>
  <c r="E12" i="9"/>
  <c r="G10" i="9"/>
  <c r="E9" i="9"/>
  <c r="G9" i="9"/>
  <c r="G8" i="9"/>
  <c r="E11" i="9"/>
  <c r="G11" i="9"/>
  <c r="E14" i="32" l="1"/>
  <c r="E15" i="32" s="1"/>
  <c r="E13" i="9"/>
  <c r="G13" i="9"/>
  <c r="G11" i="32"/>
  <c r="G10" i="32"/>
  <c r="G14" i="32"/>
  <c r="G12" i="32"/>
  <c r="G13" i="32"/>
  <c r="G9" i="32"/>
  <c r="G15" i="32" l="1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3" i="8"/>
  <c r="G13" i="8"/>
  <c r="F13" i="8"/>
  <c r="I13" i="8"/>
  <c r="L13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J9" i="4"/>
  <c r="J10" i="4"/>
  <c r="J11" i="4"/>
  <c r="F12" i="4"/>
  <c r="D12" i="4"/>
  <c r="G8" i="4" l="1"/>
  <c r="G11" i="4"/>
  <c r="G9" i="4"/>
  <c r="G10" i="4"/>
  <c r="E11" i="8"/>
  <c r="E10" i="8"/>
  <c r="E9" i="8"/>
  <c r="E12" i="8"/>
  <c r="E8" i="8"/>
  <c r="E15" i="12"/>
  <c r="J17" i="6"/>
  <c r="G15" i="12"/>
  <c r="E14" i="10"/>
  <c r="H10" i="8"/>
  <c r="H11" i="8"/>
  <c r="H12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3" i="8"/>
  <c r="F10" i="7"/>
  <c r="E12" i="4"/>
  <c r="H13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3" i="8"/>
  <c r="K9" i="8" s="1"/>
  <c r="N9" i="7"/>
  <c r="H12" i="4"/>
  <c r="K10" i="7"/>
  <c r="E14" i="11" l="1"/>
  <c r="I13" i="9"/>
  <c r="L9" i="7"/>
  <c r="L8" i="7"/>
  <c r="N10" i="7"/>
  <c r="I8" i="4"/>
  <c r="I9" i="4"/>
  <c r="I10" i="4"/>
  <c r="I11" i="4"/>
  <c r="K11" i="8"/>
  <c r="K10" i="8"/>
  <c r="K12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2" i="6"/>
  <c r="K13" i="6"/>
  <c r="K15" i="6"/>
  <c r="K16" i="6"/>
  <c r="H17" i="6"/>
  <c r="I12" i="6" s="1"/>
  <c r="K13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I13" i="35" s="1"/>
  <c r="H10" i="34"/>
  <c r="H17" i="34"/>
  <c r="H18" i="34"/>
  <c r="H25" i="34"/>
  <c r="H26" i="34"/>
  <c r="F29" i="34"/>
  <c r="F31" i="34" s="1"/>
  <c r="F27" i="34"/>
  <c r="F21" i="34"/>
  <c r="F23" i="34" s="1"/>
  <c r="F19" i="34"/>
  <c r="F13" i="34"/>
  <c r="F15" i="34" s="1"/>
  <c r="F11" i="34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H26" i="35" l="1"/>
  <c r="J26" i="35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G16" i="28" s="1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2" i="29" l="1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G10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4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  <c r="H14" i="9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0" authorId="0" shapeId="0" xr:uid="{CA8DAE38-CEC2-4964-B7E7-D2AE61FE9FDC}">
      <text>
        <r>
          <rPr>
            <b/>
            <sz val="9"/>
            <color indexed="81"/>
            <rFont val="Tahoma"/>
            <family val="2"/>
          </rPr>
          <t>FBA:</t>
        </r>
        <r>
          <rPr>
            <sz val="9"/>
            <color indexed="81"/>
            <rFont val="Tahoma"/>
            <family val="2"/>
          </rPr>
          <t xml:space="preserve">
Podatak korigovan za 6,4 miliona KM, usljed promjene računovodstvene politike vrednovanja dijela vrijednosnih papira kod jedne banke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915C7473-4916-4B9D-AFFE-838DF86538D5}">
      <text>
        <r>
          <rPr>
            <b/>
            <sz val="9"/>
            <color indexed="81"/>
            <rFont val="Tahoma"/>
            <family val="2"/>
          </rPr>
          <t>FBA:</t>
        </r>
        <r>
          <rPr>
            <sz val="9"/>
            <color indexed="81"/>
            <rFont val="Tahoma"/>
            <family val="2"/>
          </rPr>
          <t xml:space="preserve">
podatak korigovan za 6,4 miliona KM, usljed promjene računovodstvene politike vrednovanja dijela vrijednosnih papira kod jedne banke</t>
        </r>
      </text>
    </comment>
  </commentList>
</comments>
</file>

<file path=xl/sharedStrings.xml><?xml version="1.0" encoding="utf-8"?>
<sst xmlns="http://schemas.openxmlformats.org/spreadsheetml/2006/main" count="1794" uniqueCount="694">
  <si>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</si>
  <si>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</si>
  <si>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</si>
  <si>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</si>
  <si>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</si>
  <si>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</si>
  <si>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</si>
  <si>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</si>
  <si>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</si>
  <si>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</si>
  <si>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</si>
  <si>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</si>
  <si>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</si>
  <si>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</si>
  <si>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</si>
  <si>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</si>
  <si>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</si>
  <si>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</si>
  <si>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</si>
  <si>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</si>
  <si>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</si>
  <si>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</si>
  <si>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</si>
  <si>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</si>
  <si>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</si>
  <si>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</si>
  <si>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</si>
  <si>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</si>
  <si>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</si>
  <si>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</si>
  <si>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</si>
  <si>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</si>
  <si>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</si>
  <si>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</si>
  <si>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</si>
  <si>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</si>
  <si>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</si>
  <si>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</si>
  <si>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</si>
  <si>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</si>
  <si>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</si>
  <si>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</si>
  <si>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</si>
  <si>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</si>
  <si>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</si>
  <si>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</si>
  <si>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</si>
  <si>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</si>
  <si>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</si>
  <si>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</si>
  <si>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</si>
  <si>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</si>
  <si>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</si>
  <si>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</si>
  <si>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V (ispod 0,1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</si>
  <si>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</si>
  <si>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</si>
  <si>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</si>
  <si>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</si>
  <si>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</si>
  <si>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</si>
  <si>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</si>
  <si>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</si>
  <si>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</si>
  <si>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</si>
  <si>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</si>
  <si>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</si>
  <si>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</si>
  <si>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</si>
  <si>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</si>
  <si>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</si>
  <si>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</si>
  <si>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</si>
  <si>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</si>
  <si>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</si>
  <si>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</si>
  <si>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</si>
  <si>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</si>
  <si>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</si>
  <si>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</si>
  <si>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</si>
  <si>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</si>
  <si>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</si>
  <si>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</si>
  <si>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</si>
  <si>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</si>
  <si>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</si>
  <si>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</si>
  <si>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</si>
  <si>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</si>
  <si>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</si>
  <si>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</si>
  <si>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</si>
  <si>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</si>
  <si>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</si>
  <si>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</si>
  <si>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</si>
  <si>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</si>
  <si>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</si>
  <si>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</si>
  <si>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</si>
  <si>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</si>
  <si>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</si>
  <si>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</si>
  <si>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</si>
  <si>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</si>
  <si>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</si>
  <si>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</si>
  <si>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</si>
  <si>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</si>
  <si>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</si>
  <si>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</si>
  <si>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</si>
  <si>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</si>
  <si>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</si>
  <si>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</si>
  <si>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</si>
  <si>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</si>
  <si>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</si>
  <si>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</si>
  <si>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</si>
  <si>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</si>
  <si>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</si>
  <si>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</si>
  <si>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</si>
  <si>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</si>
  <si>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</si>
  <si>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</si>
  <si>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</si>
  <si>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</si>
  <si>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</si>
  <si>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</si>
  <si>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</si>
  <si>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</si>
  <si>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</si>
  <si>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</si>
  <si>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</si>
  <si>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</si>
  <si>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</si>
  <si>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</si>
  <si>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</si>
  <si>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</si>
  <si>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</si>
  <si>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</si>
  <si>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</si>
  <si>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</si>
  <si>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</si>
  <si>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</si>
  <si>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</si>
  <si>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</si>
  <si>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</si>
  <si>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</si>
  <si>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</si>
  <si>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</si>
  <si>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</si>
  <si>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</si>
  <si>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</si>
  <si>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</si>
  <si>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</si>
  <si>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</si>
  <si>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</si>
  <si>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</si>
  <si>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</si>
  <si>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</si>
  <si>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</si>
  <si>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</si>
  <si>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</si>
  <si>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</si>
  <si>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</si>
  <si>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</si>
  <si>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</si>
  <si>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</si>
  <si>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</si>
  <si>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</si>
  <si>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</si>
  <si>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</si>
  <si>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</si>
  <si>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</si>
  <si>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</si>
  <si>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</si>
  <si>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</si>
  <si>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</si>
  <si>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</si>
  <si>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</si>
  <si>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</si>
  <si>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</si>
  <si>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</si>
  <si>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</si>
  <si>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</si>
  <si>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</si>
  <si>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</si>
  <si>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</si>
  <si>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</si>
  <si>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</si>
  <si>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85,0%</t>
  </si>
  <si>
    <t>Više (+) ili manje (-) = a - b</t>
  </si>
  <si>
    <t>II 1-90 dana</t>
  </si>
  <si>
    <t>80,0%</t>
  </si>
  <si>
    <t>III 1-180 dana</t>
  </si>
  <si>
    <t>75,0%</t>
  </si>
  <si>
    <t>EUR</t>
  </si>
  <si>
    <t xml:space="preserve">    Ukupno I (1+2+3+4+5)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</si>
  <si>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</si>
  <si>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</si>
  <si>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</si>
  <si>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</si>
  <si>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</si>
  <si>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</si>
  <si>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</si>
  <si>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</si>
  <si>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</si>
  <si>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</si>
  <si>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</si>
  <si>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</si>
  <si>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</si>
  <si>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</si>
  <si>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</si>
  <si>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</si>
  <si>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</si>
  <si>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</si>
  <si>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</si>
  <si>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</si>
  <si>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</si>
  <si>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</si>
  <si>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</si>
  <si>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</si>
  <si>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</si>
  <si>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</si>
  <si>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</si>
  <si>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</si>
  <si>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</si>
  <si>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</si>
  <si>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</si>
  <si>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</si>
  <si>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</si>
  <si>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</si>
  <si>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</si>
  <si>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</si>
  <si>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</si>
  <si>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</si>
  <si>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</si>
  <si>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</si>
  <si>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</si>
  <si>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</si>
  <si>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</si>
  <si>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</si>
  <si>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</si>
  <si>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</si>
  <si>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</si>
  <si>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</si>
  <si>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</si>
  <si>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</si>
  <si>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</si>
  <si>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</si>
  <si>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</si>
  <si>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</si>
  <si>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</si>
  <si>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</si>
  <si>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</si>
  <si>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</si>
  <si>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</si>
  <si>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</si>
  <si>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</si>
  <si>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</si>
  <si>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</si>
  <si>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</si>
  <si>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</si>
  <si>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</si>
  <si>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</si>
  <si>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</si>
  <si>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</si>
  <si>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</si>
  <si>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</si>
  <si>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</si>
  <si>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</si>
  <si>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</si>
  <si>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</si>
  <si>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</si>
  <si>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</si>
  <si>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</si>
  <si>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</si>
  <si>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</si>
  <si>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</si>
  <si>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</si>
  <si>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</si>
  <si>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</si>
  <si>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</si>
  <si>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</si>
  <si>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</si>
  <si>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</si>
  <si>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</si>
  <si>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</si>
  <si>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</si>
  <si>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</si>
  <si>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</si>
  <si>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</si>
  <si>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</si>
  <si>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</si>
  <si>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</si>
  <si>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</si>
  <si>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</si>
  <si>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</si>
  <si>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 xml:space="preserve">     Indeks</t>
  </si>
  <si>
    <t>31.12.2019.</t>
  </si>
  <si>
    <t xml:space="preserve">       31.12.2019.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</si>
  <si>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</si>
  <si>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</si>
  <si>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</si>
  <si>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</si>
  <si>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</si>
  <si>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</si>
  <si>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</si>
  <si>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</si>
  <si>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</si>
  <si>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</si>
  <si>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</si>
  <si>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</si>
  <si>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</si>
  <si>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</si>
  <si>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</si>
  <si>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</si>
  <si>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</si>
  <si>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</si>
  <si>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</si>
  <si>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</si>
  <si>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</si>
  <si>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</si>
  <si>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</si>
  <si>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</si>
  <si>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</si>
  <si>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</si>
  <si>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</si>
  <si>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</si>
  <si>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</si>
  <si>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</si>
  <si>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</si>
  <si>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</si>
  <si>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</si>
  <si>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</si>
  <si>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</si>
  <si>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</si>
  <si>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</si>
  <si>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</si>
  <si>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</si>
  <si>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</si>
  <si>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</si>
  <si>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</si>
  <si>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</si>
  <si>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</si>
  <si>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</si>
  <si>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</si>
  <si>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</si>
  <si>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</si>
  <si>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</si>
  <si>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</si>
  <si>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</si>
  <si>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</si>
  <si>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</si>
  <si>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</si>
  <si>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</si>
  <si>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</si>
  <si>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</si>
  <si>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</si>
  <si>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</si>
  <si>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</si>
  <si>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</si>
  <si>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</si>
  <si>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</si>
  <si>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</si>
  <si>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</si>
  <si>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</si>
  <si>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</si>
  <si>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</si>
  <si>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</si>
  <si>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</si>
  <si>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</si>
  <si>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</si>
  <si>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</si>
  <si>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</si>
  <si>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</si>
  <si>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</si>
  <si>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</si>
  <si>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</si>
  <si>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</si>
  <si>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</si>
  <si>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</si>
  <si>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</si>
  <si>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</si>
  <si>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</si>
  <si>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</si>
  <si>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</si>
  <si>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</si>
  <si>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</si>
  <si>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</si>
  <si>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</si>
  <si>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</si>
  <si>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</si>
  <si>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</si>
  <si>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</si>
  <si>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</si>
  <si>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</si>
  <si>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</si>
  <si>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</si>
  <si>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</si>
  <si>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</si>
  <si>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</si>
  <si>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</si>
  <si>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</si>
  <si>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</si>
  <si>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</si>
  <si>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    -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</si>
  <si>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</si>
  <si>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</si>
  <si>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</si>
  <si>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</si>
  <si>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</si>
  <si>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</si>
  <si>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</si>
  <si>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</si>
  <si>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</si>
  <si>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</si>
  <si>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</si>
  <si>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</si>
  <si>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</si>
  <si>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</si>
  <si>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</si>
  <si>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</si>
  <si>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</si>
  <si>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</si>
  <si>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</si>
  <si>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OBAVEZE: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</si>
  <si>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</si>
  <si>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</si>
  <si>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</si>
  <si>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</si>
  <si>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</si>
  <si>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</si>
  <si>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</si>
  <si>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</si>
  <si>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</si>
  <si>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</si>
  <si>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</si>
  <si>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</si>
  <si>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</si>
  <si>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</si>
  <si>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</si>
  <si>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</si>
  <si>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</si>
  <si>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Finansijska imovina po fer vrijednosti</t>
  </si>
  <si>
    <t>Ostala finansijska potraživanja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</si>
  <si>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</si>
  <si>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</si>
  <si>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</si>
  <si>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</si>
  <si>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</si>
  <si>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</si>
  <si>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</si>
  <si>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</si>
  <si>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</si>
  <si>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</si>
  <si>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</si>
  <si>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</si>
  <si>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</si>
  <si>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</si>
  <si>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</si>
  <si>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</si>
  <si>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</si>
  <si>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</si>
  <si>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</si>
  <si>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</si>
  <si>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</si>
  <si>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</si>
  <si>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</si>
  <si>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</si>
  <si>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</si>
  <si>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</si>
  <si>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</si>
  <si>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</si>
  <si>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</si>
  <si>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</si>
  <si>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</si>
  <si>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finansijske aktive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</si>
  <si>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</si>
  <si>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</si>
  <si>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</si>
  <si>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</si>
  <si>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</si>
  <si>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</si>
  <si>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</si>
  <si>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</si>
  <si>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</si>
  <si>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</si>
  <si>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</si>
  <si>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</si>
  <si>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</si>
  <si>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</si>
  <si>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 xml:space="preserve"> Ukupno 1</t>
  </si>
  <si>
    <t xml:space="preserve"> Ukupno 2</t>
  </si>
  <si>
    <t xml:space="preserve"> VP svih nivoa vlasti u BiH</t>
  </si>
  <si>
    <t xml:space="preserve"> Državni VP (druge zemlje)</t>
  </si>
  <si>
    <t>Nebankarske finans. instit.</t>
  </si>
  <si>
    <t>Likvidna sredstva*/neto aktiva</t>
  </si>
  <si>
    <t>31.12.2020.</t>
  </si>
  <si>
    <t xml:space="preserve">       31.12.2020.</t>
  </si>
  <si>
    <t xml:space="preserve">31.12.2020. 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</si>
  <si>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</si>
  <si>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</si>
  <si>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</si>
  <si>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</si>
  <si>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</si>
  <si>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</si>
  <si>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</si>
  <si>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Ostala fin. akt. s val. kl.</t>
  </si>
  <si>
    <t>Dep. i kred. s val. klauz.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</si>
  <si>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</si>
  <si>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</si>
  <si>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</si>
  <si>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Finansijska imovina po amortizovanom trošku</t>
  </si>
  <si>
    <t>Porez na dobit</t>
  </si>
  <si>
    <t>Ukupni rashodi (1+2+3+4)</t>
  </si>
  <si>
    <t>Tabele</t>
  </si>
  <si>
    <t>31.12.2019.*</t>
  </si>
  <si>
    <t>0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</si>
  <si>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</si>
  <si>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</si>
  <si>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</si>
  <si>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</si>
  <si>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</si>
  <si>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</si>
  <si>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</si>
  <si>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</si>
  <si>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</si>
  <si>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</si>
  <si>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</si>
  <si>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</si>
  <si>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</si>
  <si>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</si>
  <si>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</si>
  <si>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</si>
  <si>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</si>
  <si>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</si>
  <si>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</si>
  <si>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</si>
  <si>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</si>
  <si>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</si>
  <si>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</si>
  <si>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</si>
  <si>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</si>
  <si>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</si>
  <si>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</si>
  <si>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Tabela 30: Pokazatelji profitabilnosti, produktivnosti i efikasnosti</t>
  </si>
  <si>
    <t>Tabela 31: LCR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</si>
  <si>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</si>
  <si>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</si>
  <si>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</si>
  <si>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</si>
  <si>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</si>
  <si>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</si>
  <si>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</si>
  <si>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 xml:space="preserve">Promjena ekonomske vrijednosti/regulatorni kapital </t>
  </si>
  <si>
    <t>Korporativne obveznice**</t>
  </si>
  <si>
    <t>Banke sa sjedištem u FBiH (na području BiH)</t>
  </si>
  <si>
    <t>Organizacioni dijelovi banaka iz RS u FBiH</t>
  </si>
  <si>
    <t>30.09.2021.</t>
  </si>
  <si>
    <t>Tabela 1: Org. dijelovi, mreža bankomata i POS uređaja banaka koje posluju u FBiH</t>
  </si>
  <si>
    <t>Tabela 3: Struktura vlasništva prema učešću državnog, privatnog i stranog kapitala</t>
  </si>
  <si>
    <t>Tabela 4: Tržišni udjeli banaka prema vrsti vlasništva (većinskom kapitalu)</t>
  </si>
  <si>
    <t>Tabela 5: Kvalifikaciona struktura zaposlenih u bankama FBiH</t>
  </si>
  <si>
    <t xml:space="preserve">       30.09.2021.</t>
  </si>
  <si>
    <t>Tabela 6: Ukupna aktiva po zaposlenom</t>
  </si>
  <si>
    <t>Tabela 7: Bilans stanja</t>
  </si>
  <si>
    <t>Tabela 8: Aktiva banaka prema vlasničkoj strukturi</t>
  </si>
  <si>
    <t xml:space="preserve">Tabela 9: Učešće grupa banaka u ukupnoj aktivi </t>
  </si>
  <si>
    <t>Tabela 10: Novčana sredstva banaka</t>
  </si>
  <si>
    <t>Tabela 12: Vrijednosni papiri entitetskih vlada BiH</t>
  </si>
  <si>
    <t>Tabela 13: Sektorska struktura depozita</t>
  </si>
  <si>
    <t xml:space="preserve">Tabela 14: Štednja stanovništva  </t>
  </si>
  <si>
    <t>Tabela 15: Ročna struktura štednih depozita stanovništva</t>
  </si>
  <si>
    <t>Tabela 16: Krediti, štednja i depoziti stanovništva</t>
  </si>
  <si>
    <t xml:space="preserve">Tabela 17: Izvještaj o stanju regulatornog kapitala </t>
  </si>
  <si>
    <t>Tabela 18: Struktura izloženosti riziku</t>
  </si>
  <si>
    <t>Tabela 19: Pokazatelji adekvatnosti kapitala</t>
  </si>
  <si>
    <t>Tabela 20: Stopa finansijske poluge</t>
  </si>
  <si>
    <t xml:space="preserve">Tabela 21: Finansijska imovina, vanbilansne stavke i ECL </t>
  </si>
  <si>
    <t>Tabela 22: Izloženosti prema nivoima kreditnog rizika</t>
  </si>
  <si>
    <t>Tabela 23: Sektorska struktura kredita</t>
  </si>
  <si>
    <t>Tabela 24: Ročna struktura kredita</t>
  </si>
  <si>
    <t>Tabela 25: Krediti prema nivoima kreditnog rizika</t>
  </si>
  <si>
    <t>30.09.2019.</t>
  </si>
  <si>
    <t>30.09.2020.</t>
  </si>
  <si>
    <t xml:space="preserve"> 30.09.2021.</t>
  </si>
  <si>
    <t xml:space="preserve">                  30.09.2019.</t>
  </si>
  <si>
    <t xml:space="preserve">                 30.09.2020.</t>
  </si>
  <si>
    <t xml:space="preserve">    30.09.2021.</t>
  </si>
  <si>
    <t>Stopa NPL</t>
  </si>
  <si>
    <t>Stopa pokrivenosti ukupnih kredita sa ECL</t>
  </si>
  <si>
    <t>Novi NPL*/Ukupni prihodujući krediti</t>
  </si>
  <si>
    <t>Neto NPL/Osnovni kapital</t>
  </si>
  <si>
    <t>Dospjeli krediti/Ukupni krediti</t>
  </si>
  <si>
    <t>* Iznos rasta/pada NPL na izvještajni datum u odnosu na uporedni period</t>
  </si>
  <si>
    <t>Tabela 26: Pokazatelji kreditnog rizika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</si>
  <si>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</si>
  <si>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</si>
  <si>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</si>
  <si>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</si>
  <si>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</si>
  <si>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Imovina multilateralne razvojne banke i međunarodnih organiz.</t>
  </si>
  <si>
    <t>Likvidna imovina nivoa 2</t>
  </si>
  <si>
    <t>Likvidna imovina nivoa 2a</t>
  </si>
  <si>
    <t>Likvidna imovina nivoa 2b</t>
  </si>
  <si>
    <t>Ukupno (1+2)</t>
  </si>
  <si>
    <t>Tabela 32: Zaštitni sloj likvidnosti</t>
  </si>
  <si>
    <t>Ukupni odlivi</t>
  </si>
  <si>
    <t>Ukupni prilivi</t>
  </si>
  <si>
    <t xml:space="preserve">Prilivi na koje se primjenjuje gornja granica od 75% odliva </t>
  </si>
  <si>
    <t>Neto likvidnosni odlivi (1-3)</t>
  </si>
  <si>
    <t>Tabela 33: Neto likvidnosni odlivi</t>
  </si>
  <si>
    <t>Tabela 34: Ročna struktura depozita po preostalom dospijeću</t>
  </si>
  <si>
    <t>Tabela 35: Koeficijenti likvidnosti</t>
  </si>
  <si>
    <t>Tabela 36: Ročna usklađenost finansijske aktive i obaveza do 180 dana</t>
  </si>
  <si>
    <t>Tabela 37: Devizna usklađenost finansijske aktive i obaveza (EUR i ukupno)</t>
  </si>
  <si>
    <t>Tabela 38: Ukupna ponderisana pozicija bankarske knjige</t>
  </si>
  <si>
    <t>Tabela 39: Kvalifikaciona struktura zaposlenih u MKO u FBiH</t>
  </si>
  <si>
    <t xml:space="preserve">Tabela 40: Bilans stanja mikrokreditnog sektora   </t>
  </si>
  <si>
    <t xml:space="preserve">30.09.2021. </t>
  </si>
  <si>
    <t xml:space="preserve">Tabela 43: Neto mikrokrediti  </t>
  </si>
  <si>
    <t>Tabela 44: Sektorska i ročna struktura mikrokredita</t>
  </si>
  <si>
    <t xml:space="preserve">Tabela 45: RKG </t>
  </si>
  <si>
    <t>01.01.-30.09.2020.</t>
  </si>
  <si>
    <t>01.01.-30.09.2021.</t>
  </si>
  <si>
    <t>Tabela 51: Struktura neto bilansnih pozicija aktive</t>
  </si>
  <si>
    <t>Tabela 52: Pregled rezervi za finansijski lizing</t>
  </si>
  <si>
    <t>01.01.-30.09.2021. </t>
  </si>
  <si>
    <t>01.01. - 30.09.2020.</t>
  </si>
  <si>
    <t>01.01. - 30.09.2021.</t>
  </si>
  <si>
    <t>Tabela 1: Org. dijelovi,  mreža bankomata i POS uređaja banaka koje posluju u FBiH</t>
  </si>
  <si>
    <t>Tabela 2: Struktura vlasništva prema ukupnom kapitalu</t>
  </si>
  <si>
    <t>Tabela 5: Kvalifikaciona struktura zaposlenih  u bankama FBiH</t>
  </si>
  <si>
    <t xml:space="preserve">                  31.12.2019.</t>
  </si>
  <si>
    <t xml:space="preserve">                 31.12.2020.</t>
  </si>
  <si>
    <t xml:space="preserve"> - % -</t>
  </si>
  <si>
    <t xml:space="preserve">2. </t>
  </si>
  <si>
    <t>Učešće  %</t>
  </si>
  <si>
    <t>Tabela 2. Struktura vlasništva prema ukupnom kapitalu</t>
  </si>
  <si>
    <t xml:space="preserve">Aktiva      </t>
  </si>
  <si>
    <t xml:space="preserve">Aktiva         </t>
  </si>
  <si>
    <t xml:space="preserve">Aktiva       </t>
  </si>
  <si>
    <r>
      <t>Rashod od kamata i slični prihodi</t>
    </r>
    <r>
      <rPr>
        <sz val="12"/>
        <color rgb="FF2E74B5"/>
        <rFont val="Calibri"/>
        <family val="2"/>
        <scheme val="minor"/>
      </rPr>
      <t> </t>
    </r>
  </si>
  <si>
    <t>** Najveći dio, od cca. 94%, odnosi se na obveznice banaka iz EU i SAD, a preostali dio na obveznice kompanija iz EU</t>
  </si>
  <si>
    <t>Stopa pokrivenosti ukupne izloženosti sa ECL</t>
  </si>
  <si>
    <t>Stopa nekvalitetnih izloženosti</t>
  </si>
  <si>
    <t>Stopa pokrivenosti nekvalitetnih izloženosti sa ECL</t>
  </si>
  <si>
    <t>NPL/Ukupni kapital i ECL za NPL</t>
  </si>
  <si>
    <t>Stopa pokrivenosti NPL sa ECL</t>
  </si>
  <si>
    <t xml:space="preserve"> I  Aktiva u bilansu stanja</t>
  </si>
  <si>
    <t>II  Obaveze u bilansu stanja</t>
  </si>
  <si>
    <t>III Vanbilansna pozicija neto (+) ili (-)</t>
  </si>
  <si>
    <t>Neto mikrokrediti</t>
  </si>
  <si>
    <t xml:space="preserve">Materijalna i nematerijalna imovina </t>
  </si>
  <si>
    <t xml:space="preserve">Tabela 41: Struktura kapitala mikrokreditnog sektora  </t>
  </si>
  <si>
    <t xml:space="preserve">Tabela 42: Ročna struktura uzetih kredita </t>
  </si>
  <si>
    <t>R.br.</t>
  </si>
  <si>
    <t>Broj MKO</t>
  </si>
  <si>
    <t>Višak prihoda nad rashodima/Dobit</t>
  </si>
  <si>
    <t>Manjak prihoda nad rashodima/Gubitak</t>
  </si>
  <si>
    <t>Tabela 49: Kvalifikaciona struktura zaposlenih u lizing društvima FBiH</t>
  </si>
  <si>
    <t>Tabela 50: Struktura potraživanja po finansijskom lizingu</t>
  </si>
  <si>
    <t>Tabela 56: Struktura broja zaključenih ugovora i iznosa finansiranja lizing sistema</t>
  </si>
  <si>
    <t>Tabela 57: Nominalni iznos otkupljenih novčanih potraživanja i isplaćenih kupčevih obaveza prema dobavljačima u FBiH, prema vrsti faktoringa i domicilnosti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</si>
  <si>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</si>
  <si>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</si>
  <si>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</si>
  <si>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</si>
  <si>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</si>
  <si>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 xml:space="preserve">Tabela 50: Struktura potraživanja po finansijskom lizingu </t>
  </si>
  <si>
    <t>Tabela 27: Ostvareni finansijski rezultat banaka</t>
  </si>
  <si>
    <t>Tabela 28: Struktura ukupnih prihoda banaka</t>
  </si>
  <si>
    <t>Tabela 29: Struktura ukupnih rashoda banaka</t>
  </si>
  <si>
    <t>Tabela 46: Ostvareni finansijski rezultat MKO</t>
  </si>
  <si>
    <t>Tabela 47: Struktura ukupnih prihoda MKO</t>
  </si>
  <si>
    <t>Tabela 48: Struktura ukupnih rashoda MKO</t>
  </si>
  <si>
    <t>Tabela 53: Ostvareni finansijski rezultat lizing društava</t>
  </si>
  <si>
    <t>Tabela 54: Struktura ukupnih prihoda lizing društava</t>
  </si>
  <si>
    <t>Tabela 55: Struktura ukupnih rashoda lizing društava</t>
  </si>
  <si>
    <t>Faktoring sa pravom regresa</t>
  </si>
  <si>
    <t xml:space="preserve">Izloženosti stope finansijske poluge </t>
  </si>
  <si>
    <t xml:space="preserve">Stopa finansijske poluge </t>
  </si>
  <si>
    <t xml:space="preserve">* U postupku revizije za 2020. godinu izvršene su korekcije finansijskih izvještaja za 2019. godinu, usljed naknadnog vrednovanja finansijske imovine po fer vrijednosti u slučaju udjela kod jedne banke, što je uticalo na povećanje ukupnog kapitala bankarskog sektora FBiH za iznos od 5,8 miliona KM </t>
  </si>
  <si>
    <t>* U postupku revizije za 2020. godinu izvršene su korekcije finansijskih izvještaja za 2019. godinu kod jedne banke zbog naknadnog vrednovanja finansijske imovine po fer vrijednosti u slučaju jednog udjela, usljed čega je došlo do povećanja iznosa vlasničkih vrijednosnih papira, odnosno porfolija vrijednosnih papira na nivou bankarskog sektora FBiH za 6,4 miliona KM</t>
  </si>
  <si>
    <t xml:space="preserve">* Podaci za 2019. godinu su korigovani za 5,8 miliona KM obzirom da su kod jedne banke, u postupku revizije za 2020. godinu izvršene korekcije finansijskih izvještaja za 2019. godinu, zbog promjene računovodstvene politike vrednovanja dijela vrijednosnih papira </t>
  </si>
  <si>
    <t>* Podaci korigovani usljed promjene računovodstvene politike vrednovanja dijela vrijednosnih papira kod jedne banke</t>
  </si>
  <si>
    <t>* Podaci korigovani usljed promjene računovodstvene politike vrednovanja dijela vrijednosnih papira kod jedne banke, ali nisu imali uticaja na iskazane stope kapitala</t>
  </si>
  <si>
    <t>Tabela 11: Vrijednosni papiri prema vrsti instrumenta</t>
  </si>
  <si>
    <t>* U postupku revizije za 2020. godinu izvršene su korekcije finansijskih izvještaja za 2019. godinu kod jedne banke zbog naknadnog vrednovanja finansijske imovine po fer vrijednosti u slučaju jednog udjela, usljed čega je došlo do povećanja bilansne sume bankarskog sektora FBiH za 6,4 miliona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</si>
</sst>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b/>
      <sz val="12"/>
      <color rgb="FF1F3864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9"/>
      <color theme="1"/>
      <name val="Calibri"/>
      <family val="2"/>
    </font>
    <font>
      <sz val="9"/>
      <color theme="4" tint="-0.499984740745262"/>
      <name val="Calibri"/>
      <family val="2"/>
    </font>
    <font>
      <u/>
      <sz val="11"/>
      <color rgb="FF2E74B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10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0" xfId="0" applyFont="1" applyFill="1"/>
    <xf numFmtId="0" fontId="17" fillId="0" borderId="0" xfId="0" applyFont="1"/>
    <xf numFmtId="0" fontId="10" fillId="0" borderId="0" xfId="0" applyFont="1" applyAlignment="1">
      <alignment vertical="center"/>
    </xf>
    <xf numFmtId="0" fontId="0" fillId="0" borderId="0" xfId="0" applyFill="1"/>
    <xf numFmtId="0" fontId="19" fillId="0" borderId="0" xfId="0" applyFont="1" applyAlignment="1">
      <alignment vertical="center" wrapText="1"/>
    </xf>
    <xf numFmtId="0" fontId="0" fillId="0" borderId="0" xfId="0" applyBorder="1"/>
    <xf numFmtId="49" fontId="18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11" fillId="3" borderId="0" xfId="0" applyFont="1" applyFill="1"/>
    <xf numFmtId="0" fontId="0" fillId="3" borderId="0" xfId="0" applyFill="1"/>
    <xf numFmtId="3" fontId="0" fillId="0" borderId="0" xfId="0" applyNumberFormat="1"/>
    <xf numFmtId="3" fontId="0" fillId="0" borderId="0" xfId="0" applyNumberFormat="1" applyFill="1"/>
    <xf numFmtId="3" fontId="0" fillId="3" borderId="0" xfId="0" applyNumberFormat="1" applyFill="1"/>
    <xf numFmtId="0" fontId="11" fillId="0" borderId="0" xfId="0" applyFont="1" applyFill="1" applyAlignment="1">
      <alignment horizontal="justify" vertical="center"/>
    </xf>
    <xf numFmtId="166" fontId="0" fillId="3" borderId="0" xfId="0" applyNumberForma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3" fillId="0" borderId="0" xfId="0" applyFont="1" applyFill="1"/>
    <xf numFmtId="0" fontId="14" fillId="0" borderId="0" xfId="0" applyFont="1" applyFill="1" applyAlignment="1">
      <alignment horizontal="right" vertical="center" indent="2"/>
    </xf>
    <xf numFmtId="0" fontId="21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2" fillId="0" borderId="0" xfId="0" applyFont="1" applyFill="1"/>
    <xf numFmtId="0" fontId="11" fillId="0" borderId="0" xfId="0" applyFont="1" applyBorder="1" applyAlignment="1">
      <alignment vertical="center" wrapText="1"/>
    </xf>
    <xf numFmtId="165" fontId="0" fillId="0" borderId="0" xfId="0" applyNumberFormat="1"/>
    <xf numFmtId="165" fontId="0" fillId="0" borderId="0" xfId="0" applyNumberFormat="1" applyFill="1"/>
    <xf numFmtId="166" fontId="0" fillId="0" borderId="0" xfId="0" applyNumberFormat="1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justify" vertical="center"/>
    </xf>
    <xf numFmtId="0" fontId="0" fillId="0" borderId="0" xfId="0" applyFont="1"/>
    <xf numFmtId="49" fontId="7" fillId="0" borderId="0" xfId="0" applyNumberFormat="1" applyFont="1"/>
    <xf numFmtId="49" fontId="25" fillId="0" borderId="0" xfId="0" applyNumberFormat="1" applyFont="1" applyAlignment="1">
      <alignment horizontal="center" vertical="center"/>
    </xf>
    <xf numFmtId="1" fontId="0" fillId="0" borderId="0" xfId="0" applyNumberFormat="1"/>
    <xf numFmtId="1" fontId="5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0" fontId="20" fillId="0" borderId="0" xfId="0" applyFont="1"/>
    <xf numFmtId="0" fontId="26" fillId="0" borderId="0" xfId="0" applyFont="1" applyAlignment="1">
      <alignment horizontal="center"/>
    </xf>
    <xf numFmtId="0" fontId="20" fillId="3" borderId="0" xfId="0" applyFont="1" applyFill="1"/>
    <xf numFmtId="166" fontId="20" fillId="0" borderId="0" xfId="0" applyNumberFormat="1" applyFont="1"/>
    <xf numFmtId="9" fontId="0" fillId="0" borderId="0" xfId="0" applyNumberFormat="1"/>
    <xf numFmtId="3" fontId="27" fillId="0" borderId="0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2" fontId="0" fillId="0" borderId="0" xfId="0" applyNumberFormat="1"/>
    <xf numFmtId="2" fontId="20" fillId="0" borderId="0" xfId="0" applyNumberFormat="1" applyFont="1"/>
    <xf numFmtId="0" fontId="0" fillId="0" borderId="0" xfId="0" applyFill="1"/>
    <xf numFmtId="166" fontId="2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0" fontId="28" fillId="0" borderId="0" xfId="0" applyFont="1"/>
    <xf numFmtId="165" fontId="0" fillId="3" borderId="0" xfId="0" applyNumberFormat="1" applyFill="1"/>
    <xf numFmtId="0" fontId="0" fillId="0" borderId="0" xfId="0" applyBorder="1" applyAlignment="1">
      <alignment vertical="center" wrapText="1"/>
    </xf>
    <xf numFmtId="3" fontId="31" fillId="0" borderId="0" xfId="0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0" fontId="20" fillId="0" borderId="0" xfId="0" applyNumberFormat="1" applyFont="1"/>
    <xf numFmtId="3" fontId="0" fillId="0" borderId="0" xfId="0" applyNumberFormat="1" applyAlignment="1"/>
    <xf numFmtId="10" fontId="9" fillId="0" borderId="0" xfId="0" applyNumberFormat="1" applyFont="1"/>
    <xf numFmtId="3" fontId="1" fillId="0" borderId="0" xfId="0" applyNumberFormat="1" applyFont="1"/>
    <xf numFmtId="0" fontId="0" fillId="0" borderId="0" xfId="0"/>
    <xf numFmtId="3" fontId="22" fillId="0" borderId="0" xfId="0" applyNumberFormat="1" applyFont="1" applyFill="1"/>
    <xf numFmtId="3" fontId="0" fillId="0" borderId="0" xfId="0" applyNumberFormat="1" applyFont="1"/>
    <xf numFmtId="9" fontId="0" fillId="0" borderId="0" xfId="0" applyNumberFormat="1" applyFont="1"/>
    <xf numFmtId="0" fontId="0" fillId="0" borderId="1" xfId="0" applyFill="1" applyBorder="1"/>
    <xf numFmtId="0" fontId="35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vertical="center" wrapText="1"/>
    </xf>
    <xf numFmtId="0" fontId="37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vertical="center" wrapText="1"/>
    </xf>
    <xf numFmtId="0" fontId="37" fillId="4" borderId="0" xfId="0" applyFont="1" applyFill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 wrapText="1"/>
    </xf>
    <xf numFmtId="3" fontId="36" fillId="5" borderId="0" xfId="0" applyNumberFormat="1" applyFont="1" applyFill="1" applyAlignment="1">
      <alignment horizontal="right" vertical="center" wrapText="1"/>
    </xf>
    <xf numFmtId="0" fontId="37" fillId="4" borderId="0" xfId="0" applyFont="1" applyFill="1" applyAlignment="1">
      <alignment horizontal="justify" vertical="center" wrapText="1"/>
    </xf>
    <xf numFmtId="165" fontId="37" fillId="4" borderId="0" xfId="0" applyNumberFormat="1" applyFont="1" applyFill="1" applyAlignment="1">
      <alignment horizontal="center" vertical="center" wrapText="1"/>
    </xf>
    <xf numFmtId="3" fontId="36" fillId="5" borderId="0" xfId="0" applyNumberFormat="1" applyFont="1" applyFill="1" applyAlignment="1">
      <alignment horizontal="center" vertical="center" wrapText="1"/>
    </xf>
    <xf numFmtId="166" fontId="37" fillId="4" borderId="0" xfId="0" applyNumberFormat="1" applyFont="1" applyFill="1" applyAlignment="1">
      <alignment horizontal="center" vertical="center" wrapText="1"/>
    </xf>
    <xf numFmtId="3" fontId="37" fillId="4" borderId="0" xfId="0" applyNumberFormat="1" applyFont="1" applyFill="1" applyAlignment="1">
      <alignment horizontal="center" vertical="center" wrapText="1"/>
    </xf>
    <xf numFmtId="49" fontId="38" fillId="0" borderId="0" xfId="0" applyNumberFormat="1" applyFont="1" applyFill="1" applyAlignment="1">
      <alignment horizontal="right"/>
    </xf>
    <xf numFmtId="0" fontId="28" fillId="0" borderId="0" xfId="0" applyFont="1" applyFill="1"/>
    <xf numFmtId="0" fontId="39" fillId="0" borderId="0" xfId="0" applyFont="1"/>
    <xf numFmtId="49" fontId="40" fillId="0" borderId="0" xfId="0" applyNumberFormat="1" applyFont="1" applyFill="1" applyAlignment="1">
      <alignment horizontal="right"/>
    </xf>
    <xf numFmtId="0" fontId="9" fillId="0" borderId="1" xfId="0" applyFont="1" applyBorder="1"/>
    <xf numFmtId="49" fontId="34" fillId="0" borderId="1" xfId="0" applyNumberFormat="1" applyFont="1" applyBorder="1" applyAlignment="1">
      <alignment horizontal="center"/>
    </xf>
    <xf numFmtId="0" fontId="42" fillId="0" borderId="0" xfId="0" applyFont="1"/>
    <xf numFmtId="0" fontId="11" fillId="0" borderId="1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1" xfId="0" applyFont="1" applyFill="1" applyBorder="1" applyAlignment="1">
      <alignment horizontal="justify" vertical="center"/>
    </xf>
    <xf numFmtId="0" fontId="12" fillId="0" borderId="1" xfId="0" applyFont="1" applyFill="1" applyBorder="1"/>
    <xf numFmtId="49" fontId="40" fillId="0" borderId="1" xfId="0" applyNumberFormat="1" applyFont="1" applyFill="1" applyBorder="1" applyAlignment="1">
      <alignment horizontal="right"/>
    </xf>
    <xf numFmtId="0" fontId="39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45" fillId="0" borderId="0" xfId="0" applyFont="1"/>
    <xf numFmtId="0" fontId="28" fillId="0" borderId="1" xfId="0" applyFont="1" applyBorder="1"/>
    <xf numFmtId="0" fontId="46" fillId="0" borderId="1" xfId="0" applyFont="1" applyBorder="1" applyAlignment="1">
      <alignment horizontal="center" vertical="center"/>
    </xf>
    <xf numFmtId="0" fontId="45" fillId="0" borderId="1" xfId="0" applyFont="1" applyBorder="1"/>
    <xf numFmtId="49" fontId="44" fillId="0" borderId="1" xfId="0" applyNumberFormat="1" applyFont="1" applyBorder="1" applyAlignment="1">
      <alignment horizontal="right"/>
    </xf>
    <xf numFmtId="0" fontId="44" fillId="0" borderId="0" xfId="0" applyFont="1" applyBorder="1" applyAlignment="1">
      <alignment horizontal="center" vertical="center" wrapText="1"/>
    </xf>
    <xf numFmtId="3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justify" vertical="center"/>
    </xf>
    <xf numFmtId="0" fontId="36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vertical="center" wrapText="1"/>
    </xf>
    <xf numFmtId="0" fontId="37" fillId="4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/>
    </xf>
    <xf numFmtId="0" fontId="48" fillId="5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/>
    </xf>
    <xf numFmtId="0" fontId="49" fillId="4" borderId="0" xfId="0" applyFont="1" applyFill="1" applyBorder="1" applyAlignment="1">
      <alignment vertical="center" wrapText="1"/>
    </xf>
    <xf numFmtId="3" fontId="49" fillId="4" borderId="0" xfId="0" applyNumberFormat="1" applyFont="1" applyFill="1" applyBorder="1" applyAlignment="1">
      <alignment horizontal="right" vertical="center" wrapText="1"/>
    </xf>
    <xf numFmtId="166" fontId="49" fillId="4" borderId="0" xfId="0" applyNumberFormat="1" applyFont="1" applyFill="1" applyBorder="1" applyAlignment="1">
      <alignment horizontal="center" vertical="center" wrapText="1"/>
    </xf>
    <xf numFmtId="1" fontId="49" fillId="4" borderId="0" xfId="0" applyNumberFormat="1" applyFont="1" applyFill="1" applyBorder="1" applyAlignment="1">
      <alignment horizontal="center" vertical="center" wrapText="1"/>
    </xf>
    <xf numFmtId="3" fontId="47" fillId="5" borderId="0" xfId="0" applyNumberFormat="1" applyFont="1" applyFill="1" applyBorder="1" applyAlignment="1">
      <alignment horizontal="right" vertical="center" wrapText="1"/>
    </xf>
    <xf numFmtId="1" fontId="47" fillId="5" borderId="0" xfId="0" applyNumberFormat="1" applyFont="1" applyFill="1" applyBorder="1" applyAlignment="1">
      <alignment horizontal="center" vertical="center" wrapText="1"/>
    </xf>
    <xf numFmtId="3" fontId="49" fillId="4" borderId="0" xfId="0" applyNumberFormat="1" applyFont="1" applyFill="1" applyBorder="1" applyAlignment="1">
      <alignment horizontal="center" vertical="center" wrapText="1"/>
    </xf>
    <xf numFmtId="0" fontId="37" fillId="4" borderId="0" xfId="0" applyFont="1" applyFill="1" applyBorder="1"/>
    <xf numFmtId="3" fontId="49" fillId="4" borderId="0" xfId="0" applyNumberFormat="1" applyFont="1" applyFill="1" applyBorder="1" applyAlignment="1">
      <alignment vertical="center" wrapText="1"/>
    </xf>
    <xf numFmtId="0" fontId="49" fillId="4" borderId="0" xfId="0" applyFont="1" applyFill="1" applyBorder="1" applyAlignment="1">
      <alignment horizontal="right" vertical="center" wrapText="1"/>
    </xf>
    <xf numFmtId="0" fontId="37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left" vertical="center" wrapText="1"/>
    </xf>
    <xf numFmtId="165" fontId="49" fillId="4" borderId="0" xfId="0" applyNumberFormat="1" applyFont="1" applyFill="1" applyBorder="1" applyAlignment="1">
      <alignment horizontal="center" vertical="center" wrapText="1"/>
    </xf>
    <xf numFmtId="0" fontId="49" fillId="4" borderId="0" xfId="0" applyFont="1" applyFill="1" applyBorder="1" applyAlignment="1">
      <alignment horizontal="center" vertical="center" wrapText="1"/>
    </xf>
    <xf numFmtId="1" fontId="49" fillId="4" borderId="0" xfId="0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horizontal="center" vertical="center"/>
    </xf>
    <xf numFmtId="0" fontId="49" fillId="4" borderId="0" xfId="0" applyFont="1" applyFill="1" applyBorder="1" applyAlignment="1">
      <alignment horizontal="justify" vertical="center" wrapText="1"/>
    </xf>
    <xf numFmtId="0" fontId="35" fillId="5" borderId="0" xfId="0" applyFont="1" applyFill="1" applyBorder="1" applyAlignment="1">
      <alignment horizontal="center" vertical="center"/>
    </xf>
    <xf numFmtId="3" fontId="49" fillId="4" borderId="0" xfId="0" applyNumberFormat="1" applyFont="1" applyFill="1" applyBorder="1" applyAlignment="1">
      <alignment horizontal="right" vertical="center"/>
    </xf>
    <xf numFmtId="3" fontId="47" fillId="5" borderId="0" xfId="0" applyNumberFormat="1" applyFont="1" applyFill="1" applyBorder="1" applyAlignment="1">
      <alignment horizontal="right" vertical="center"/>
    </xf>
    <xf numFmtId="3" fontId="47" fillId="5" borderId="0" xfId="0" applyNumberFormat="1" applyFont="1" applyFill="1" applyBorder="1" applyAlignment="1">
      <alignment horizontal="center" vertical="center" wrapText="1"/>
    </xf>
    <xf numFmtId="0" fontId="32" fillId="5" borderId="0" xfId="0" applyFont="1" applyFill="1" applyBorder="1"/>
    <xf numFmtId="49" fontId="49" fillId="4" borderId="0" xfId="1" applyNumberFormat="1" applyFont="1" applyFill="1" applyBorder="1" applyAlignment="1">
      <alignment horizontal="justify" vertical="center" wrapText="1"/>
    </xf>
    <xf numFmtId="0" fontId="32" fillId="0" borderId="0" xfId="0" applyFont="1"/>
    <xf numFmtId="0" fontId="49" fillId="0" borderId="0" xfId="0" applyFont="1"/>
    <xf numFmtId="16" fontId="47" fillId="5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40" fillId="0" borderId="1" xfId="0" applyNumberFormat="1" applyFont="1" applyBorder="1"/>
    <xf numFmtId="0" fontId="10" fillId="0" borderId="1" xfId="0" applyFont="1" applyBorder="1"/>
    <xf numFmtId="0" fontId="11" fillId="0" borderId="1" xfId="0" applyFont="1" applyBorder="1"/>
    <xf numFmtId="49" fontId="40" fillId="0" borderId="1" xfId="0" applyNumberFormat="1" applyFont="1" applyBorder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7" fillId="5" borderId="0" xfId="0" applyFont="1" applyFill="1" applyBorder="1" applyAlignment="1">
      <alignment vertical="center" wrapText="1"/>
    </xf>
    <xf numFmtId="49" fontId="47" fillId="5" borderId="0" xfId="0" applyNumberFormat="1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/>
    </xf>
    <xf numFmtId="0" fontId="47" fillId="4" borderId="0" xfId="0" applyFont="1" applyFill="1" applyBorder="1" applyAlignment="1">
      <alignment horizontal="left" vertical="center" wrapText="1"/>
    </xf>
    <xf numFmtId="3" fontId="47" fillId="4" borderId="0" xfId="0" applyNumberFormat="1" applyFont="1" applyFill="1" applyBorder="1" applyAlignment="1">
      <alignment horizontal="center" vertical="center" wrapText="1"/>
    </xf>
    <xf numFmtId="1" fontId="47" fillId="4" borderId="0" xfId="0" applyNumberFormat="1" applyFont="1" applyFill="1" applyBorder="1" applyAlignment="1">
      <alignment horizontal="center" vertical="center" wrapText="1"/>
    </xf>
    <xf numFmtId="0" fontId="47" fillId="4" borderId="0" xfId="0" applyFont="1" applyFill="1" applyBorder="1" applyAlignment="1">
      <alignment vertical="center" wrapText="1"/>
    </xf>
    <xf numFmtId="9" fontId="47" fillId="4" borderId="0" xfId="0" applyNumberFormat="1" applyFont="1" applyFill="1" applyBorder="1" applyAlignment="1">
      <alignment horizontal="center" vertical="center" wrapText="1"/>
    </xf>
    <xf numFmtId="49" fontId="47" fillId="4" borderId="0" xfId="0" applyNumberFormat="1" applyFont="1" applyFill="1" applyBorder="1" applyAlignment="1">
      <alignment horizontal="center" vertical="center" wrapText="1"/>
    </xf>
    <xf numFmtId="0" fontId="42" fillId="0" borderId="1" xfId="0" applyFont="1" applyBorder="1"/>
    <xf numFmtId="49" fontId="44" fillId="0" borderId="1" xfId="0" applyNumberFormat="1" applyFont="1" applyBorder="1"/>
    <xf numFmtId="0" fontId="47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vertical="center"/>
    </xf>
    <xf numFmtId="3" fontId="47" fillId="5" borderId="0" xfId="0" applyNumberFormat="1" applyFont="1" applyFill="1" applyBorder="1" applyAlignment="1">
      <alignment vertical="center"/>
    </xf>
    <xf numFmtId="3" fontId="47" fillId="5" borderId="0" xfId="0" applyNumberFormat="1" applyFont="1" applyFill="1" applyBorder="1" applyAlignment="1">
      <alignment vertical="center" wrapText="1"/>
    </xf>
    <xf numFmtId="1" fontId="49" fillId="5" borderId="0" xfId="0" applyNumberFormat="1" applyFont="1" applyFill="1" applyBorder="1" applyAlignment="1">
      <alignment horizontal="center" vertical="center" wrapText="1"/>
    </xf>
    <xf numFmtId="0" fontId="47" fillId="4" borderId="0" xfId="0" applyFont="1" applyFill="1" applyBorder="1" applyAlignment="1">
      <alignment horizontal="left" vertical="center"/>
    </xf>
    <xf numFmtId="0" fontId="47" fillId="4" borderId="0" xfId="0" applyFont="1" applyFill="1" applyBorder="1" applyAlignment="1">
      <alignment vertical="center"/>
    </xf>
    <xf numFmtId="3" fontId="47" fillId="4" borderId="0" xfId="0" applyNumberFormat="1" applyFont="1" applyFill="1" applyBorder="1" applyAlignment="1">
      <alignment horizontal="right" vertical="center"/>
    </xf>
    <xf numFmtId="3" fontId="47" fillId="4" borderId="0" xfId="0" applyNumberFormat="1" applyFont="1" applyFill="1" applyBorder="1" applyAlignment="1">
      <alignment horizontal="right" vertical="center" wrapText="1"/>
    </xf>
    <xf numFmtId="3" fontId="47" fillId="4" borderId="0" xfId="0" applyNumberFormat="1" applyFont="1" applyFill="1" applyBorder="1" applyAlignment="1">
      <alignment vertical="center"/>
    </xf>
    <xf numFmtId="3" fontId="47" fillId="4" borderId="0" xfId="0" applyNumberFormat="1" applyFont="1" applyFill="1" applyBorder="1" applyAlignment="1">
      <alignment vertical="center" wrapText="1"/>
    </xf>
    <xf numFmtId="0" fontId="49" fillId="4" borderId="0" xfId="0" applyFont="1" applyFill="1" applyBorder="1" applyAlignment="1">
      <alignment vertical="center"/>
    </xf>
    <xf numFmtId="3" fontId="49" fillId="4" borderId="0" xfId="0" applyNumberFormat="1" applyFont="1" applyFill="1" applyBorder="1" applyAlignment="1">
      <alignment vertical="center"/>
    </xf>
    <xf numFmtId="3" fontId="49" fillId="4" borderId="0" xfId="0" applyNumberFormat="1" applyFont="1" applyFill="1" applyBorder="1" applyAlignment="1"/>
    <xf numFmtId="3" fontId="49" fillId="4" borderId="0" xfId="0" applyNumberFormat="1" applyFont="1" applyFill="1" applyBorder="1" applyAlignment="1">
      <alignment wrapText="1"/>
    </xf>
    <xf numFmtId="0" fontId="32" fillId="4" borderId="0" xfId="0" applyFont="1" applyFill="1" applyBorder="1" applyAlignment="1">
      <alignment vertical="center"/>
    </xf>
    <xf numFmtId="49" fontId="44" fillId="0" borderId="1" xfId="0" applyNumberFormat="1" applyFont="1" applyFill="1" applyBorder="1" applyAlignment="1">
      <alignment horizontal="right"/>
    </xf>
    <xf numFmtId="0" fontId="39" fillId="3" borderId="0" xfId="0" applyFont="1" applyFill="1"/>
    <xf numFmtId="0" fontId="28" fillId="3" borderId="1" xfId="0" applyFont="1" applyFill="1" applyBorder="1"/>
    <xf numFmtId="0" fontId="45" fillId="3" borderId="1" xfId="0" applyFont="1" applyFill="1" applyBorder="1"/>
    <xf numFmtId="49" fontId="44" fillId="3" borderId="1" xfId="0" applyNumberFormat="1" applyFont="1" applyFill="1" applyBorder="1" applyAlignment="1">
      <alignment horizontal="center"/>
    </xf>
    <xf numFmtId="0" fontId="41" fillId="4" borderId="0" xfId="0" applyFont="1" applyFill="1" applyBorder="1" applyAlignment="1">
      <alignment vertical="center"/>
    </xf>
    <xf numFmtId="0" fontId="36" fillId="4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justify" vertical="center" wrapText="1"/>
    </xf>
    <xf numFmtId="3" fontId="37" fillId="4" borderId="0" xfId="0" applyNumberFormat="1" applyFont="1" applyFill="1" applyBorder="1" applyAlignment="1">
      <alignment horizontal="center" vertical="center" wrapText="1"/>
    </xf>
    <xf numFmtId="3" fontId="37" fillId="4" borderId="0" xfId="0" applyNumberFormat="1" applyFont="1" applyFill="1" applyBorder="1"/>
    <xf numFmtId="0" fontId="34" fillId="4" borderId="0" xfId="0" applyFont="1" applyFill="1" applyBorder="1" applyAlignment="1">
      <alignment vertical="center"/>
    </xf>
    <xf numFmtId="49" fontId="34" fillId="0" borderId="1" xfId="0" applyNumberFormat="1" applyFont="1" applyBorder="1" applyAlignment="1">
      <alignment horizontal="right"/>
    </xf>
    <xf numFmtId="0" fontId="54" fillId="0" borderId="1" xfId="0" applyFont="1" applyBorder="1"/>
    <xf numFmtId="49" fontId="43" fillId="0" borderId="1" xfId="0" applyNumberFormat="1" applyFont="1" applyBorder="1" applyAlignment="1">
      <alignment horizontal="right" vertical="center"/>
    </xf>
    <xf numFmtId="0" fontId="49" fillId="4" borderId="0" xfId="0" applyFont="1" applyFill="1" applyBorder="1" applyAlignment="1">
      <alignment horizontal="justify" vertical="center"/>
    </xf>
    <xf numFmtId="0" fontId="47" fillId="5" borderId="0" xfId="0" applyFont="1" applyFill="1" applyBorder="1" applyAlignment="1">
      <alignment horizontal="center" vertical="top" wrapText="1"/>
    </xf>
    <xf numFmtId="1" fontId="47" fillId="5" borderId="0" xfId="0" applyNumberFormat="1" applyFont="1" applyFill="1" applyBorder="1" applyAlignment="1">
      <alignment horizontal="center" vertical="top" wrapText="1"/>
    </xf>
    <xf numFmtId="0" fontId="36" fillId="5" borderId="0" xfId="0" applyFont="1" applyFill="1" applyBorder="1" applyAlignment="1">
      <alignment horizontal="center" vertical="top"/>
    </xf>
    <xf numFmtId="0" fontId="48" fillId="5" borderId="0" xfId="0" applyFont="1" applyFill="1" applyBorder="1" applyAlignment="1">
      <alignment horizontal="center" vertical="top" wrapText="1"/>
    </xf>
    <xf numFmtId="1" fontId="48" fillId="5" borderId="0" xfId="0" applyNumberFormat="1" applyFont="1" applyFill="1" applyBorder="1" applyAlignment="1">
      <alignment horizontal="center" vertical="top" wrapText="1"/>
    </xf>
    <xf numFmtId="164" fontId="47" fillId="5" borderId="0" xfId="0" applyNumberFormat="1" applyFont="1" applyFill="1" applyBorder="1" applyAlignment="1">
      <alignment horizontal="right" vertical="center" wrapText="1"/>
    </xf>
    <xf numFmtId="166" fontId="47" fillId="5" borderId="0" xfId="0" applyNumberFormat="1" applyFont="1" applyFill="1" applyBorder="1" applyAlignment="1">
      <alignment horizontal="center" vertical="center" wrapText="1"/>
    </xf>
    <xf numFmtId="49" fontId="55" fillId="0" borderId="1" xfId="0" applyNumberFormat="1" applyFont="1" applyFill="1" applyBorder="1" applyAlignment="1">
      <alignment horizontal="right" vertical="center"/>
    </xf>
    <xf numFmtId="0" fontId="56" fillId="0" borderId="1" xfId="0" applyFont="1" applyFill="1" applyBorder="1"/>
    <xf numFmtId="0" fontId="48" fillId="5" borderId="0" xfId="0" applyFont="1" applyFill="1" applyBorder="1" applyAlignment="1">
      <alignment horizontal="center" wrapText="1"/>
    </xf>
    <xf numFmtId="49" fontId="55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justify" vertical="center"/>
    </xf>
    <xf numFmtId="3" fontId="36" fillId="5" borderId="0" xfId="0" applyNumberFormat="1" applyFont="1" applyFill="1" applyBorder="1" applyAlignment="1">
      <alignment vertical="center"/>
    </xf>
    <xf numFmtId="166" fontId="36" fillId="5" borderId="0" xfId="0" applyNumberFormat="1" applyFont="1" applyFill="1" applyBorder="1" applyAlignment="1">
      <alignment horizontal="center" vertical="center"/>
    </xf>
    <xf numFmtId="0" fontId="32" fillId="4" borderId="0" xfId="0" applyFont="1" applyFill="1" applyBorder="1"/>
    <xf numFmtId="0" fontId="32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vertical="center" wrapText="1"/>
    </xf>
    <xf numFmtId="3" fontId="49" fillId="4" borderId="0" xfId="0" applyNumberFormat="1" applyFont="1" applyFill="1" applyBorder="1"/>
    <xf numFmtId="0" fontId="33" fillId="4" borderId="0" xfId="0" applyFont="1" applyFill="1" applyBorder="1" applyAlignment="1">
      <alignment vertical="center" wrapText="1"/>
    </xf>
    <xf numFmtId="166" fontId="47" fillId="4" borderId="0" xfId="0" applyNumberFormat="1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wrapText="1"/>
    </xf>
    <xf numFmtId="3" fontId="37" fillId="4" borderId="0" xfId="0" applyNumberFormat="1" applyFont="1" applyFill="1" applyBorder="1" applyAlignment="1"/>
    <xf numFmtId="166" fontId="37" fillId="4" borderId="0" xfId="0" applyNumberFormat="1" applyFont="1" applyFill="1" applyBorder="1" applyAlignment="1">
      <alignment horizontal="center"/>
    </xf>
    <xf numFmtId="166" fontId="49" fillId="4" borderId="0" xfId="0" applyNumberFormat="1" applyFont="1" applyFill="1" applyBorder="1" applyAlignment="1">
      <alignment horizontal="center" wrapText="1"/>
    </xf>
    <xf numFmtId="0" fontId="47" fillId="5" borderId="0" xfId="0" applyFont="1" applyFill="1" applyBorder="1" applyAlignment="1">
      <alignment horizontal="center" wrapText="1"/>
    </xf>
    <xf numFmtId="0" fontId="39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47" fillId="4" borderId="0" xfId="0" applyFont="1" applyFill="1" applyBorder="1" applyAlignment="1">
      <alignment horizontal="right" vertical="center" wrapText="1"/>
    </xf>
    <xf numFmtId="3" fontId="36" fillId="4" borderId="0" xfId="0" applyNumberFormat="1" applyFont="1" applyFill="1" applyBorder="1" applyAlignment="1">
      <alignment horizontal="right" vertical="center" wrapText="1"/>
    </xf>
    <xf numFmtId="0" fontId="3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left" vertical="center" wrapText="1"/>
    </xf>
    <xf numFmtId="3" fontId="37" fillId="4" borderId="0" xfId="0" applyNumberFormat="1" applyFont="1" applyFill="1" applyBorder="1" applyAlignment="1">
      <alignment horizontal="right" vertical="center" wrapText="1"/>
    </xf>
    <xf numFmtId="3" fontId="36" fillId="5" borderId="0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justify" vertical="center"/>
    </xf>
    <xf numFmtId="3" fontId="36" fillId="5" borderId="0" xfId="0" applyNumberFormat="1" applyFont="1" applyFill="1" applyBorder="1" applyAlignment="1">
      <alignment vertical="center" wrapText="1"/>
    </xf>
    <xf numFmtId="3" fontId="36" fillId="4" borderId="0" xfId="0" applyNumberFormat="1" applyFont="1" applyFill="1" applyBorder="1" applyAlignment="1">
      <alignment vertical="center" wrapText="1"/>
    </xf>
    <xf numFmtId="49" fontId="38" fillId="0" borderId="1" xfId="0" applyNumberFormat="1" applyFont="1" applyBorder="1" applyAlignment="1">
      <alignment horizontal="right"/>
    </xf>
    <xf numFmtId="0" fontId="39" fillId="0" borderId="0" xfId="0" applyFont="1" applyAlignment="1">
      <alignment horizontal="justify" vertical="center"/>
    </xf>
    <xf numFmtId="3" fontId="37" fillId="4" borderId="0" xfId="0" applyNumberFormat="1" applyFont="1" applyFill="1" applyBorder="1" applyAlignment="1">
      <alignment vertical="center" wrapText="1"/>
    </xf>
    <xf numFmtId="165" fontId="37" fillId="4" borderId="0" xfId="0" applyNumberFormat="1" applyFont="1" applyFill="1" applyBorder="1" applyAlignment="1">
      <alignment horizontal="center" vertical="center" wrapText="1"/>
    </xf>
    <xf numFmtId="166" fontId="37" fillId="4" borderId="0" xfId="0" applyNumberFormat="1" applyFont="1" applyFill="1" applyBorder="1" applyAlignment="1">
      <alignment horizontal="center" vertical="center" wrapText="1"/>
    </xf>
    <xf numFmtId="9" fontId="47" fillId="5" borderId="0" xfId="0" applyNumberFormat="1" applyFont="1" applyFill="1" applyBorder="1" applyAlignment="1">
      <alignment horizontal="right" vertical="center" wrapText="1"/>
    </xf>
    <xf numFmtId="0" fontId="37" fillId="4" borderId="0" xfId="0" applyFont="1" applyFill="1" applyBorder="1" applyAlignment="1">
      <alignment horizontal="right" vertical="center" wrapText="1"/>
    </xf>
    <xf numFmtId="0" fontId="36" fillId="4" borderId="0" xfId="0" applyFont="1" applyFill="1" applyBorder="1" applyAlignment="1">
      <alignment horizontal="right" vertical="center" wrapText="1"/>
    </xf>
    <xf numFmtId="3" fontId="36" fillId="5" borderId="0" xfId="0" applyNumberFormat="1" applyFont="1" applyFill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right"/>
    </xf>
    <xf numFmtId="0" fontId="57" fillId="0" borderId="0" xfId="0" applyFont="1"/>
    <xf numFmtId="0" fontId="50" fillId="4" borderId="0" xfId="0" applyFont="1" applyFill="1" applyBorder="1" applyAlignment="1">
      <alignment horizontal="center" vertical="center" wrapText="1"/>
    </xf>
    <xf numFmtId="164" fontId="49" fillId="4" borderId="0" xfId="0" applyNumberFormat="1" applyFont="1" applyFill="1" applyBorder="1" applyAlignment="1">
      <alignment horizontal="center" vertical="center" wrapText="1"/>
    </xf>
    <xf numFmtId="10" fontId="49" fillId="4" borderId="0" xfId="0" applyNumberFormat="1" applyFont="1" applyFill="1" applyBorder="1" applyAlignment="1">
      <alignment horizontal="center" vertical="center" wrapText="1"/>
    </xf>
    <xf numFmtId="164" fontId="47" fillId="5" borderId="0" xfId="0" applyNumberFormat="1" applyFont="1" applyFill="1" applyBorder="1" applyAlignment="1">
      <alignment horizontal="center" vertical="center" wrapText="1"/>
    </xf>
    <xf numFmtId="0" fontId="47" fillId="5" borderId="0" xfId="0" applyFont="1" applyFill="1" applyBorder="1" applyAlignment="1">
      <alignment horizontal="right" vertical="center" wrapText="1"/>
    </xf>
    <xf numFmtId="0" fontId="49" fillId="5" borderId="0" xfId="0" applyFont="1" applyFill="1" applyBorder="1" applyAlignment="1">
      <alignment horizontal="right" vertical="center" wrapText="1"/>
    </xf>
    <xf numFmtId="1" fontId="49" fillId="4" borderId="0" xfId="0" applyNumberFormat="1" applyFont="1" applyFill="1" applyBorder="1" applyAlignment="1">
      <alignment vertical="center" wrapText="1"/>
    </xf>
    <xf numFmtId="49" fontId="44" fillId="0" borderId="1" xfId="0" applyNumberFormat="1" applyFont="1" applyBorder="1" applyAlignment="1">
      <alignment horizontal="left"/>
    </xf>
    <xf numFmtId="0" fontId="36" fillId="5" borderId="0" xfId="0" applyFont="1" applyFill="1" applyBorder="1" applyAlignment="1">
      <alignment horizontal="left" vertical="top" wrapText="1"/>
    </xf>
    <xf numFmtId="0" fontId="36" fillId="5" borderId="0" xfId="0" applyFont="1" applyFill="1" applyBorder="1" applyAlignment="1">
      <alignment vertical="center" wrapText="1"/>
    </xf>
    <xf numFmtId="164" fontId="36" fillId="5" borderId="0" xfId="0" applyNumberFormat="1" applyFont="1" applyFill="1" applyBorder="1" applyAlignment="1">
      <alignment horizontal="right" vertical="center" wrapText="1"/>
    </xf>
    <xf numFmtId="1" fontId="37" fillId="4" borderId="0" xfId="0" applyNumberFormat="1" applyFont="1" applyFill="1" applyBorder="1" applyAlignment="1">
      <alignment horizontal="center" vertical="center" wrapText="1"/>
    </xf>
    <xf numFmtId="1" fontId="36" fillId="5" borderId="0" xfId="0" applyNumberFormat="1" applyFont="1" applyFill="1" applyBorder="1" applyAlignment="1">
      <alignment horizontal="center" vertical="center" wrapText="1"/>
    </xf>
    <xf numFmtId="10" fontId="36" fillId="5" borderId="0" xfId="0" applyNumberFormat="1" applyFont="1" applyFill="1" applyBorder="1" applyAlignment="1">
      <alignment horizontal="center" vertical="center" wrapText="1"/>
    </xf>
    <xf numFmtId="166" fontId="37" fillId="4" borderId="0" xfId="0" applyNumberFormat="1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left" vertical="center"/>
    </xf>
    <xf numFmtId="16" fontId="37" fillId="4" borderId="0" xfId="0" applyNumberFormat="1" applyFont="1" applyFill="1" applyBorder="1" applyAlignment="1">
      <alignment horizontal="center" vertical="center" wrapText="1"/>
    </xf>
    <xf numFmtId="1" fontId="36" fillId="5" borderId="0" xfId="0" applyNumberFormat="1" applyFont="1" applyFill="1" applyBorder="1" applyAlignment="1">
      <alignment horizontal="center" vertical="center"/>
    </xf>
    <xf numFmtId="4" fontId="36" fillId="4" borderId="0" xfId="0" applyNumberFormat="1" applyFont="1" applyFill="1" applyBorder="1" applyAlignment="1">
      <alignment horizontal="center" vertical="center" wrapText="1"/>
    </xf>
    <xf numFmtId="10" fontId="37" fillId="4" borderId="0" xfId="0" applyNumberFormat="1" applyFont="1" applyFill="1" applyBorder="1" applyAlignment="1">
      <alignment horizontal="center" vertical="center" wrapText="1"/>
    </xf>
    <xf numFmtId="10" fontId="42" fillId="0" borderId="1" xfId="0" applyNumberFormat="1" applyFont="1" applyBorder="1"/>
    <xf numFmtId="166" fontId="49" fillId="4" borderId="0" xfId="0" applyNumberFormat="1" applyFont="1" applyFill="1" applyBorder="1" applyAlignment="1">
      <alignment horizontal="center" vertical="center"/>
    </xf>
    <xf numFmtId="3" fontId="37" fillId="4" borderId="0" xfId="0" applyNumberFormat="1" applyFont="1" applyFill="1" applyBorder="1" applyAlignment="1">
      <alignment horizontal="right" vertical="center"/>
    </xf>
    <xf numFmtId="1" fontId="49" fillId="4" borderId="0" xfId="0" applyNumberFormat="1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right" vertical="center"/>
    </xf>
    <xf numFmtId="1" fontId="47" fillId="5" borderId="0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49" fontId="44" fillId="0" borderId="1" xfId="0" applyNumberFormat="1" applyFont="1" applyBorder="1" applyAlignment="1">
      <alignment vertical="center"/>
    </xf>
    <xf numFmtId="0" fontId="37" fillId="4" borderId="0" xfId="0" applyFont="1" applyFill="1" applyBorder="1" applyAlignment="1">
      <alignment vertical="center"/>
    </xf>
    <xf numFmtId="3" fontId="37" fillId="4" borderId="0" xfId="0" applyNumberFormat="1" applyFont="1" applyFill="1" applyBorder="1" applyAlignment="1">
      <alignment vertical="center"/>
    </xf>
    <xf numFmtId="165" fontId="37" fillId="4" borderId="0" xfId="0" applyNumberFormat="1" applyFont="1" applyFill="1" applyBorder="1" applyAlignment="1">
      <alignment horizontal="center" vertical="center"/>
    </xf>
    <xf numFmtId="1" fontId="37" fillId="4" borderId="0" xfId="0" applyNumberFormat="1" applyFont="1" applyFill="1" applyBorder="1" applyAlignment="1">
      <alignment horizontal="center" vertical="center"/>
    </xf>
    <xf numFmtId="3" fontId="36" fillId="5" borderId="0" xfId="0" applyNumberFormat="1" applyFont="1" applyFill="1" applyBorder="1" applyAlignment="1">
      <alignment horizontal="center" vertical="center"/>
    </xf>
    <xf numFmtId="3" fontId="36" fillId="5" borderId="0" xfId="0" applyNumberFormat="1" applyFont="1" applyFill="1" applyBorder="1" applyAlignment="1">
      <alignment horizontal="right" vertical="center"/>
    </xf>
    <xf numFmtId="0" fontId="2" fillId="0" borderId="1" xfId="0" applyFont="1" applyBorder="1"/>
    <xf numFmtId="49" fontId="38" fillId="0" borderId="1" xfId="0" applyNumberFormat="1" applyFont="1" applyBorder="1" applyAlignment="1">
      <alignment horizontal="right" vertical="center"/>
    </xf>
    <xf numFmtId="49" fontId="34" fillId="0" borderId="1" xfId="0" applyNumberFormat="1" applyFont="1" applyBorder="1" applyAlignment="1">
      <alignment horizontal="right" vertical="center"/>
    </xf>
    <xf numFmtId="0" fontId="37" fillId="4" borderId="0" xfId="0" applyFont="1" applyFill="1" applyBorder="1" applyAlignment="1">
      <alignment horizontal="right"/>
    </xf>
    <xf numFmtId="0" fontId="36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2" fontId="36" fillId="4" borderId="0" xfId="0" applyNumberFormat="1" applyFont="1" applyFill="1" applyBorder="1" applyAlignment="1">
      <alignment horizontal="center" vertical="center"/>
    </xf>
    <xf numFmtId="0" fontId="58" fillId="0" borderId="1" xfId="0" applyFont="1" applyBorder="1"/>
    <xf numFmtId="9" fontId="37" fillId="4" borderId="0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right" vertical="center"/>
    </xf>
    <xf numFmtId="1" fontId="36" fillId="5" borderId="0" xfId="0" applyNumberFormat="1" applyFont="1" applyFill="1" applyBorder="1" applyAlignment="1">
      <alignment horizontal="right" vertical="center"/>
    </xf>
    <xf numFmtId="49" fontId="37" fillId="4" borderId="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justify" vertical="center"/>
    </xf>
    <xf numFmtId="0" fontId="36" fillId="4" borderId="0" xfId="0" applyFont="1" applyFill="1" applyBorder="1" applyAlignment="1">
      <alignment vertical="center"/>
    </xf>
    <xf numFmtId="3" fontId="37" fillId="4" borderId="0" xfId="0" applyNumberFormat="1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vertical="center"/>
    </xf>
    <xf numFmtId="166" fontId="36" fillId="5" borderId="0" xfId="0" applyNumberFormat="1" applyFont="1" applyFill="1" applyBorder="1" applyAlignment="1">
      <alignment horizontal="center" vertical="center" wrapText="1"/>
    </xf>
    <xf numFmtId="0" fontId="34" fillId="0" borderId="1" xfId="0" applyFont="1" applyBorder="1"/>
    <xf numFmtId="166" fontId="36" fillId="4" borderId="0" xfId="0" applyNumberFormat="1" applyFont="1" applyFill="1" applyBorder="1" applyAlignment="1">
      <alignment horizontal="center" vertical="center" wrapText="1"/>
    </xf>
    <xf numFmtId="3" fontId="36" fillId="4" borderId="0" xfId="0" applyNumberFormat="1" applyFont="1" applyFill="1" applyBorder="1" applyAlignment="1">
      <alignment horizontal="center" vertical="center"/>
    </xf>
    <xf numFmtId="3" fontId="36" fillId="4" borderId="0" xfId="0" applyNumberFormat="1" applyFont="1" applyFill="1" applyBorder="1" applyAlignment="1">
      <alignment horizontal="right" vertical="center"/>
    </xf>
    <xf numFmtId="1" fontId="36" fillId="4" borderId="0" xfId="0" applyNumberFormat="1" applyFont="1" applyFill="1" applyBorder="1" applyAlignment="1">
      <alignment horizontal="center" vertical="center"/>
    </xf>
    <xf numFmtId="3" fontId="36" fillId="4" borderId="0" xfId="0" applyNumberFormat="1" applyFont="1" applyFill="1" applyBorder="1" applyAlignment="1">
      <alignment horizontal="center" vertical="center" wrapText="1"/>
    </xf>
    <xf numFmtId="0" fontId="53" fillId="4" borderId="0" xfId="0" applyFont="1" applyFill="1" applyBorder="1" applyAlignment="1">
      <alignment vertical="center"/>
    </xf>
    <xf numFmtId="0" fontId="51" fillId="5" borderId="0" xfId="0" applyFont="1" applyFill="1" applyBorder="1" applyAlignment="1">
      <alignment horizontal="center" vertical="center" wrapText="1"/>
    </xf>
    <xf numFmtId="0" fontId="51" fillId="5" borderId="0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 wrapText="1"/>
    </xf>
    <xf numFmtId="3" fontId="53" fillId="4" borderId="0" xfId="0" applyNumberFormat="1" applyFont="1" applyFill="1" applyBorder="1" applyAlignment="1">
      <alignment horizontal="right" vertical="center"/>
    </xf>
    <xf numFmtId="166" fontId="53" fillId="4" borderId="0" xfId="0" applyNumberFormat="1" applyFont="1" applyFill="1" applyBorder="1" applyAlignment="1">
      <alignment horizontal="center" vertical="center"/>
    </xf>
    <xf numFmtId="1" fontId="53" fillId="4" borderId="0" xfId="0" applyNumberFormat="1" applyFont="1" applyFill="1" applyBorder="1" applyAlignment="1">
      <alignment horizontal="center" vertical="center"/>
    </xf>
    <xf numFmtId="3" fontId="51" fillId="5" borderId="0" xfId="0" applyNumberFormat="1" applyFont="1" applyFill="1" applyBorder="1" applyAlignment="1">
      <alignment horizontal="right" vertical="center"/>
    </xf>
    <xf numFmtId="1" fontId="51" fillId="5" borderId="0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justify" vertical="center"/>
    </xf>
    <xf numFmtId="49" fontId="34" fillId="0" borderId="1" xfId="0" applyNumberFormat="1" applyFont="1" applyBorder="1" applyAlignment="1">
      <alignment horizontal="center" vertical="center"/>
    </xf>
    <xf numFmtId="9" fontId="53" fillId="4" borderId="0" xfId="0" applyNumberFormat="1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right"/>
    </xf>
    <xf numFmtId="0" fontId="51" fillId="4" borderId="0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right" vertical="center"/>
    </xf>
    <xf numFmtId="0" fontId="51" fillId="4" borderId="0" xfId="0" applyFont="1" applyFill="1" applyBorder="1" applyAlignment="1">
      <alignment horizontal="center" vertical="center" wrapText="1"/>
    </xf>
    <xf numFmtId="1" fontId="53" fillId="4" borderId="0" xfId="0" applyNumberFormat="1" applyFont="1" applyFill="1" applyBorder="1" applyAlignment="1">
      <alignment vertical="center"/>
    </xf>
    <xf numFmtId="49" fontId="53" fillId="4" borderId="0" xfId="0" applyNumberFormat="1" applyFont="1" applyFill="1" applyBorder="1" applyAlignment="1">
      <alignment horizontal="center" vertical="center" wrapText="1"/>
    </xf>
    <xf numFmtId="166" fontId="51" fillId="5" borderId="0" xfId="0" applyNumberFormat="1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right" vertical="center"/>
    </xf>
    <xf numFmtId="166" fontId="51" fillId="4" borderId="0" xfId="0" applyNumberFormat="1" applyFont="1" applyFill="1" applyBorder="1" applyAlignment="1">
      <alignment horizontal="center" vertical="center"/>
    </xf>
    <xf numFmtId="166" fontId="36" fillId="4" borderId="0" xfId="0" applyNumberFormat="1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vertical="center" wrapText="1"/>
    </xf>
    <xf numFmtId="0" fontId="51" fillId="5" borderId="0" xfId="0" applyFont="1" applyFill="1" applyBorder="1" applyAlignment="1">
      <alignment vertical="center"/>
    </xf>
    <xf numFmtId="165" fontId="37" fillId="4" borderId="0" xfId="0" applyNumberFormat="1" applyFont="1" applyFill="1" applyBorder="1" applyAlignment="1">
      <alignment horizontal="right" vertical="center" wrapText="1"/>
    </xf>
    <xf numFmtId="0" fontId="37" fillId="5" borderId="0" xfId="0" applyFont="1" applyFill="1" applyBorder="1" applyAlignment="1">
      <alignment horizontal="justify" vertical="center" wrapText="1"/>
    </xf>
    <xf numFmtId="0" fontId="34" fillId="0" borderId="1" xfId="0" applyFont="1" applyBorder="1" applyAlignment="1">
      <alignment horizontal="right"/>
    </xf>
    <xf numFmtId="3" fontId="36" fillId="4" borderId="0" xfId="0" applyNumberFormat="1" applyFont="1" applyFill="1" applyAlignment="1">
      <alignment horizontal="right" vertical="center" wrapText="1"/>
    </xf>
    <xf numFmtId="166" fontId="0" fillId="0" borderId="0" xfId="0" applyNumberFormat="1" applyFill="1"/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 wrapText="1"/>
    </xf>
    <xf numFmtId="0" fontId="47" fillId="5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left" vertical="center" wrapText="1"/>
    </xf>
    <xf numFmtId="164" fontId="36" fillId="4" borderId="0" xfId="0" applyNumberFormat="1" applyFont="1" applyFill="1" applyBorder="1" applyAlignment="1">
      <alignment horizontal="right" vertical="center" wrapText="1"/>
    </xf>
    <xf numFmtId="164" fontId="36" fillId="4" borderId="0" xfId="0" applyNumberFormat="1" applyFont="1" applyFill="1" applyBorder="1" applyAlignment="1">
      <alignment horizontal="right"/>
    </xf>
    <xf numFmtId="3" fontId="37" fillId="4" borderId="0" xfId="0" applyNumberFormat="1" applyFont="1" applyFill="1" applyBorder="1" applyAlignment="1">
      <alignment horizontal="right"/>
    </xf>
    <xf numFmtId="166" fontId="0" fillId="0" borderId="0" xfId="0" applyNumberFormat="1" applyAlignment="1"/>
    <xf numFmtId="0" fontId="47" fillId="5" borderId="0" xfId="0" applyFont="1" applyFill="1" applyBorder="1" applyAlignment="1">
      <alignment horizontal="center" vertical="center" wrapText="1"/>
    </xf>
    <xf numFmtId="3" fontId="47" fillId="5" borderId="0" xfId="0" applyNumberFormat="1" applyFont="1" applyFill="1" applyBorder="1" applyAlignment="1">
      <alignment horizontal="right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justify" vertical="center" wrapText="1"/>
    </xf>
    <xf numFmtId="0" fontId="36" fillId="5" borderId="0" xfId="0" applyFont="1" applyFill="1" applyAlignment="1">
      <alignment horizontal="justify" vertical="center" wrapText="1"/>
    </xf>
    <xf numFmtId="0" fontId="36" fillId="5" borderId="0" xfId="0" applyFont="1" applyFill="1" applyAlignment="1">
      <alignment horizontal="right" vertical="center" wrapText="1"/>
    </xf>
    <xf numFmtId="164" fontId="53" fillId="4" borderId="0" xfId="0" applyNumberFormat="1" applyFont="1" applyFill="1" applyBorder="1" applyAlignment="1">
      <alignment horizontal="center" vertical="center"/>
    </xf>
    <xf numFmtId="0" fontId="0" fillId="0" borderId="4" xfId="0" applyBorder="1"/>
    <xf numFmtId="0" fontId="62" fillId="0" borderId="0" xfId="0" applyFont="1" applyAlignment="1">
      <alignment horizontal="justify" vertical="center"/>
    </xf>
    <xf numFmtId="0" fontId="60" fillId="0" borderId="0" xfId="0" applyFont="1" applyAlignment="1">
      <alignment horizontal="justify" vertical="center"/>
    </xf>
    <xf numFmtId="0" fontId="64" fillId="0" borderId="0" xfId="1" applyFont="1"/>
    <xf numFmtId="0" fontId="64" fillId="0" borderId="0" xfId="1" applyFont="1" applyFill="1"/>
    <xf numFmtId="0" fontId="64" fillId="0" borderId="0" xfId="1" applyFont="1" applyFill="1" applyAlignment="1">
      <alignment wrapText="1"/>
    </xf>
    <xf numFmtId="0" fontId="34" fillId="4" borderId="0" xfId="0" applyFont="1" applyFill="1" applyBorder="1" applyAlignment="1">
      <alignment horizontal="left"/>
    </xf>
    <xf numFmtId="0" fontId="36" fillId="5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0" fontId="61" fillId="0" borderId="0" xfId="0" applyFont="1" applyAlignment="1">
      <alignment horizontal="left" wrapText="1"/>
    </xf>
    <xf numFmtId="0" fontId="34" fillId="4" borderId="2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vertical="center" wrapText="1"/>
    </xf>
    <xf numFmtId="0" fontId="63" fillId="0" borderId="0" xfId="0" applyFont="1" applyAlignment="1">
      <alignment horizontal="left" vertical="center" wrapText="1"/>
    </xf>
    <xf numFmtId="0" fontId="44" fillId="4" borderId="0" xfId="0" applyFont="1" applyFill="1" applyBorder="1" applyAlignment="1">
      <alignment horizontal="left" vertical="center" wrapText="1"/>
    </xf>
    <xf numFmtId="3" fontId="47" fillId="5" borderId="0" xfId="0" applyNumberFormat="1" applyFont="1" applyFill="1" applyBorder="1" applyAlignment="1">
      <alignment horizontal="right" vertical="center" wrapText="1"/>
    </xf>
    <xf numFmtId="1" fontId="47" fillId="5" borderId="0" xfId="0" applyNumberFormat="1" applyFont="1" applyFill="1" applyBorder="1" applyAlignment="1">
      <alignment horizontal="center" vertical="center" wrapText="1"/>
    </xf>
    <xf numFmtId="0" fontId="47" fillId="4" borderId="0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/>
    </xf>
    <xf numFmtId="0" fontId="39" fillId="0" borderId="0" xfId="0" applyFont="1" applyAlignment="1">
      <alignment horizontal="left" wrapText="1"/>
    </xf>
    <xf numFmtId="16" fontId="47" fillId="5" borderId="0" xfId="0" applyNumberFormat="1" applyFont="1" applyFill="1" applyBorder="1" applyAlignment="1">
      <alignment horizontal="center" vertical="center" wrapText="1"/>
    </xf>
    <xf numFmtId="49" fontId="47" fillId="5" borderId="0" xfId="0" applyNumberFormat="1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 vertical="top" wrapText="1"/>
    </xf>
    <xf numFmtId="0" fontId="34" fillId="4" borderId="0" xfId="0" applyFont="1" applyFill="1" applyBorder="1" applyAlignment="1">
      <alignment vertical="center" wrapText="1"/>
    </xf>
    <xf numFmtId="0" fontId="39" fillId="0" borderId="0" xfId="0" applyFont="1" applyFill="1" applyAlignment="1">
      <alignment horizontal="left" wrapText="1"/>
    </xf>
    <xf numFmtId="0" fontId="36" fillId="5" borderId="0" xfId="0" applyFont="1" applyFill="1" applyBorder="1" applyAlignment="1">
      <alignment vertical="center" wrapText="1"/>
    </xf>
    <xf numFmtId="0" fontId="34" fillId="4" borderId="0" xfId="0" applyFont="1" applyFill="1" applyBorder="1" applyAlignment="1">
      <alignment horizontal="justify" vertical="center" wrapText="1"/>
    </xf>
    <xf numFmtId="0" fontId="31" fillId="2" borderId="0" xfId="0" applyFont="1" applyFill="1" applyBorder="1" applyAlignment="1">
      <alignment horizontal="right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right" vertical="center" wrapText="1"/>
    </xf>
    <xf numFmtId="0" fontId="44" fillId="4" borderId="0" xfId="0" applyFont="1" applyFill="1" applyBorder="1" applyAlignment="1">
      <alignment horizontal="justify" vertical="center" wrapText="1"/>
    </xf>
    <xf numFmtId="0" fontId="36" fillId="4" borderId="0" xfId="0" applyFont="1" applyFill="1" applyBorder="1" applyAlignment="1">
      <alignment vertical="center"/>
    </xf>
    <xf numFmtId="0" fontId="59" fillId="4" borderId="3" xfId="0" applyFont="1" applyFill="1" applyBorder="1" applyAlignment="1">
      <alignment horizontal="justify" vertical="center" wrapText="1"/>
    </xf>
    <xf numFmtId="49" fontId="44" fillId="0" borderId="1" xfId="0" applyNumberFormat="1" applyFont="1" applyBorder="1" applyAlignment="1">
      <alignment horizontal="right"/>
    </xf>
    <xf numFmtId="0" fontId="51" fillId="5" borderId="0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E74B5"/>
      <color rgb="FFDEEAF6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2C913D-99C5-4DAA-ABC1-3A3115A42448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F8F4E-B998-41CE-9D46-7DE901BED568}"/>
            </a:ext>
          </a:extLst>
        </xdr:cNvPr>
        <xdr:cNvSpPr/>
      </xdr:nvSpPr>
      <xdr:spPr>
        <a:xfrm>
          <a:off x="9258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58"/>
  <sheetViews>
    <sheetView tabSelected="1" topLeftCell="A25" workbookViewId="0"/>
  </sheetViews>
  <sheetFormatPr defaultRowHeight="15" x14ac:dyDescent="0.25"/>
  <cols>
    <col min="2" max="2" width="92.140625" customWidth="1"/>
  </cols>
  <sheetData>
    <row r="1" spans="1:2" x14ac:dyDescent="0.25">
      <c r="A1" s="66" t="s">
        <v>520</v>
      </c>
    </row>
    <row r="2" spans="1:2" x14ac:dyDescent="0.25">
      <c r="A2" s="66"/>
      <c r="B2" s="368" t="s">
        <v>635</v>
      </c>
    </row>
    <row r="3" spans="1:2" x14ac:dyDescent="0.25">
      <c r="A3" s="66"/>
      <c r="B3" s="368" t="s">
        <v>636</v>
      </c>
    </row>
    <row r="4" spans="1:2" x14ac:dyDescent="0.25">
      <c r="A4" s="66"/>
      <c r="B4" s="368" t="s">
        <v>565</v>
      </c>
    </row>
    <row r="5" spans="1:2" x14ac:dyDescent="0.25">
      <c r="A5" s="66"/>
      <c r="B5" s="368" t="s">
        <v>566</v>
      </c>
    </row>
    <row r="6" spans="1:2" x14ac:dyDescent="0.25">
      <c r="A6" s="66"/>
      <c r="B6" s="368" t="s">
        <v>637</v>
      </c>
    </row>
    <row r="7" spans="1:2" x14ac:dyDescent="0.25">
      <c r="A7" s="66"/>
      <c r="B7" s="368" t="s">
        <v>569</v>
      </c>
    </row>
    <row r="8" spans="1:2" x14ac:dyDescent="0.25">
      <c r="A8" s="66"/>
      <c r="B8" s="368" t="s">
        <v>570</v>
      </c>
    </row>
    <row r="9" spans="1:2" x14ac:dyDescent="0.25">
      <c r="A9" s="66"/>
      <c r="B9" s="368" t="s">
        <v>571</v>
      </c>
    </row>
    <row r="10" spans="1:2" x14ac:dyDescent="0.25">
      <c r="A10" s="66"/>
      <c r="B10" s="368" t="s">
        <v>572</v>
      </c>
    </row>
    <row r="11" spans="1:2" x14ac:dyDescent="0.25">
      <c r="A11" s="66"/>
      <c r="B11" s="368" t="s">
        <v>573</v>
      </c>
    </row>
    <row r="12" spans="1:2" x14ac:dyDescent="0.25">
      <c r="A12" s="66"/>
      <c r="B12" s="368" t="s">
        <v>692</v>
      </c>
    </row>
    <row r="13" spans="1:2" x14ac:dyDescent="0.25">
      <c r="A13" s="66"/>
      <c r="B13" s="368" t="s">
        <v>574</v>
      </c>
    </row>
    <row r="14" spans="1:2" x14ac:dyDescent="0.25">
      <c r="A14" s="66"/>
      <c r="B14" s="368" t="s">
        <v>575</v>
      </c>
    </row>
    <row r="15" spans="1:2" x14ac:dyDescent="0.25">
      <c r="A15" s="66"/>
      <c r="B15" s="368" t="s">
        <v>576</v>
      </c>
    </row>
    <row r="16" spans="1:2" x14ac:dyDescent="0.25">
      <c r="A16" s="66"/>
      <c r="B16" s="368" t="s">
        <v>577</v>
      </c>
    </row>
    <row r="17" spans="1:2" x14ac:dyDescent="0.25">
      <c r="A17" s="66"/>
      <c r="B17" s="368" t="s">
        <v>578</v>
      </c>
    </row>
    <row r="18" spans="1:2" x14ac:dyDescent="0.25">
      <c r="A18" s="66"/>
      <c r="B18" s="368" t="s">
        <v>579</v>
      </c>
    </row>
    <row r="19" spans="1:2" x14ac:dyDescent="0.25">
      <c r="A19" s="66"/>
      <c r="B19" s="368" t="s">
        <v>580</v>
      </c>
    </row>
    <row r="20" spans="1:2" x14ac:dyDescent="0.25">
      <c r="A20" s="66"/>
      <c r="B20" s="368" t="s">
        <v>581</v>
      </c>
    </row>
    <row r="21" spans="1:2" x14ac:dyDescent="0.25">
      <c r="A21" s="66"/>
      <c r="B21" s="368" t="s">
        <v>582</v>
      </c>
    </row>
    <row r="22" spans="1:2" x14ac:dyDescent="0.25">
      <c r="A22" s="66"/>
      <c r="B22" s="368" t="s">
        <v>583</v>
      </c>
    </row>
    <row r="23" spans="1:2" x14ac:dyDescent="0.25">
      <c r="A23" s="66"/>
      <c r="B23" s="368" t="s">
        <v>584</v>
      </c>
    </row>
    <row r="24" spans="1:2" x14ac:dyDescent="0.25">
      <c r="A24" s="66"/>
      <c r="B24" s="368" t="s">
        <v>585</v>
      </c>
    </row>
    <row r="25" spans="1:2" x14ac:dyDescent="0.25">
      <c r="A25" s="66"/>
      <c r="B25" s="368" t="s">
        <v>586</v>
      </c>
    </row>
    <row r="26" spans="1:2" x14ac:dyDescent="0.25">
      <c r="A26" s="66"/>
      <c r="B26" s="368" t="s">
        <v>587</v>
      </c>
    </row>
    <row r="27" spans="1:2" s="78" customFormat="1" x14ac:dyDescent="0.25">
      <c r="A27" s="66"/>
      <c r="B27" s="368" t="s">
        <v>600</v>
      </c>
    </row>
    <row r="28" spans="1:2" x14ac:dyDescent="0.25">
      <c r="A28" s="66"/>
      <c r="B28" s="368" t="s">
        <v>675</v>
      </c>
    </row>
    <row r="29" spans="1:2" x14ac:dyDescent="0.25">
      <c r="A29" s="66"/>
      <c r="B29" s="368" t="s">
        <v>676</v>
      </c>
    </row>
    <row r="30" spans="1:2" x14ac:dyDescent="0.25">
      <c r="A30" s="66"/>
      <c r="B30" s="368" t="s">
        <v>677</v>
      </c>
    </row>
    <row r="31" spans="1:2" x14ac:dyDescent="0.25">
      <c r="A31" s="66"/>
      <c r="B31" s="368" t="s">
        <v>550</v>
      </c>
    </row>
    <row r="32" spans="1:2" x14ac:dyDescent="0.25">
      <c r="A32" s="66"/>
      <c r="B32" s="368" t="s">
        <v>551</v>
      </c>
    </row>
    <row r="33" spans="1:2" s="78" customFormat="1" x14ac:dyDescent="0.25">
      <c r="A33" s="66"/>
      <c r="B33" s="368" t="s">
        <v>611</v>
      </c>
    </row>
    <row r="34" spans="1:2" s="78" customFormat="1" x14ac:dyDescent="0.25">
      <c r="A34" s="66"/>
      <c r="B34" s="368" t="s">
        <v>616</v>
      </c>
    </row>
    <row r="35" spans="1:2" x14ac:dyDescent="0.25">
      <c r="A35" s="66"/>
      <c r="B35" s="368" t="s">
        <v>617</v>
      </c>
    </row>
    <row r="36" spans="1:2" x14ac:dyDescent="0.25">
      <c r="A36" s="66"/>
      <c r="B36" s="368" t="s">
        <v>618</v>
      </c>
    </row>
    <row r="37" spans="1:2" x14ac:dyDescent="0.25">
      <c r="A37" s="66"/>
      <c r="B37" s="368" t="s">
        <v>619</v>
      </c>
    </row>
    <row r="38" spans="1:2" x14ac:dyDescent="0.25">
      <c r="A38" s="66"/>
      <c r="B38" s="368" t="s">
        <v>620</v>
      </c>
    </row>
    <row r="39" spans="1:2" s="70" customFormat="1" x14ac:dyDescent="0.25">
      <c r="A39" s="66"/>
      <c r="B39" s="368" t="s">
        <v>621</v>
      </c>
    </row>
    <row r="40" spans="1:2" x14ac:dyDescent="0.25">
      <c r="A40" s="66"/>
      <c r="B40" s="368" t="s">
        <v>622</v>
      </c>
    </row>
    <row r="41" spans="1:2" x14ac:dyDescent="0.25">
      <c r="A41" s="66"/>
      <c r="B41" s="368" t="s">
        <v>623</v>
      </c>
    </row>
    <row r="42" spans="1:2" s="78" customFormat="1" x14ac:dyDescent="0.25">
      <c r="A42" s="66"/>
      <c r="B42" s="368" t="s">
        <v>659</v>
      </c>
    </row>
    <row r="43" spans="1:2" x14ac:dyDescent="0.25">
      <c r="A43" s="66"/>
      <c r="B43" s="368" t="s">
        <v>660</v>
      </c>
    </row>
    <row r="44" spans="1:2" x14ac:dyDescent="0.25">
      <c r="A44" s="66"/>
      <c r="B44" s="368" t="s">
        <v>625</v>
      </c>
    </row>
    <row r="45" spans="1:2" x14ac:dyDescent="0.25">
      <c r="A45" s="66"/>
      <c r="B45" s="368" t="s">
        <v>626</v>
      </c>
    </row>
    <row r="46" spans="1:2" x14ac:dyDescent="0.25">
      <c r="A46" s="66"/>
      <c r="B46" s="368" t="s">
        <v>627</v>
      </c>
    </row>
    <row r="47" spans="1:2" s="78" customFormat="1" x14ac:dyDescent="0.25">
      <c r="A47" s="66"/>
      <c r="B47" s="368" t="s">
        <v>678</v>
      </c>
    </row>
    <row r="48" spans="1:2" x14ac:dyDescent="0.25">
      <c r="A48" s="66"/>
      <c r="B48" s="368" t="s">
        <v>679</v>
      </c>
    </row>
    <row r="49" spans="1:2" x14ac:dyDescent="0.25">
      <c r="A49" s="66"/>
      <c r="B49" s="368" t="s">
        <v>680</v>
      </c>
    </row>
    <row r="50" spans="1:2" x14ac:dyDescent="0.25">
      <c r="A50" s="66"/>
      <c r="B50" s="368" t="s">
        <v>665</v>
      </c>
    </row>
    <row r="51" spans="1:2" x14ac:dyDescent="0.25">
      <c r="A51" s="66"/>
      <c r="B51" s="369" t="s">
        <v>674</v>
      </c>
    </row>
    <row r="52" spans="1:2" x14ac:dyDescent="0.25">
      <c r="A52" s="66"/>
      <c r="B52" s="368" t="s">
        <v>630</v>
      </c>
    </row>
    <row r="53" spans="1:2" x14ac:dyDescent="0.25">
      <c r="A53" s="66"/>
      <c r="B53" s="369" t="s">
        <v>631</v>
      </c>
    </row>
    <row r="54" spans="1:2" s="78" customFormat="1" x14ac:dyDescent="0.25">
      <c r="A54" s="66"/>
      <c r="B54" s="369" t="s">
        <v>681</v>
      </c>
    </row>
    <row r="55" spans="1:2" x14ac:dyDescent="0.25">
      <c r="A55" s="66"/>
      <c r="B55" s="369" t="s">
        <v>682</v>
      </c>
    </row>
    <row r="56" spans="1:2" x14ac:dyDescent="0.25">
      <c r="A56" s="66"/>
      <c r="B56" s="369" t="s">
        <v>683</v>
      </c>
    </row>
    <row r="57" spans="1:2" x14ac:dyDescent="0.25">
      <c r="A57" s="66"/>
      <c r="B57" s="369" t="s">
        <v>667</v>
      </c>
    </row>
    <row r="58" spans="1:2" ht="30" x14ac:dyDescent="0.25">
      <c r="A58" s="66"/>
      <c r="B58" s="370" t="s">
        <v>668</v>
      </c>
    </row>
  </sheetData>
  <hyperlinks>
    <hyperlink ref="B2" location="'Tabela 1'!A1" display="Tabela 1: Org. dijelovi,  mreža bankomata i POS uređaja banaka koje posluju u FBiH" xr:uid="{BBF4B344-B4F7-48E3-99D3-124ED0A472B9}"/>
    <hyperlink ref="B3" location="'Tabela 2'!A1" display="Tabela 2: Struktura vlasništva prema ukupnom kapitalu" xr:uid="{55EBF0B7-1132-4CBD-AD18-5BA9D0F98BBA}"/>
    <hyperlink ref="B4" location="'Tabela 3'!A1" display="Tabela 3: Struktura vlasništva prema učešću državnog, privatnog i stranog kapitala" xr:uid="{CEC96BE0-EB46-4FE5-AB41-539F6AEA45B8}"/>
    <hyperlink ref="B5" location="'Tabela 4'!A1" display="Tabela 4: Tržišni udjeli banaka prema vrsti vlasništva (većinskom kapitalu)" xr:uid="{DC727F1F-1EC6-4BC4-854B-BE1009148C7C}"/>
    <hyperlink ref="B6" location="'Tabela 5'!A1" display="Tabela 5: Kvalifikaciona struktura zaposlenih  u bankama FBiH" xr:uid="{CC7F0778-E0C8-4CD5-B5D2-5E934B8A8E20}"/>
    <hyperlink ref="B7" location="'Tabela 6'!A1" display="Tabela 6: Ukupna aktiva po zaposlenom" xr:uid="{0A1E21C9-63EB-4738-B078-81BDA0E25303}"/>
    <hyperlink ref="B8" location="'Tabela 7'!A1" display="Tabela 7: Bilans stanja" xr:uid="{6CAAAF43-0F86-4A4D-964B-F0DBD212147F}"/>
    <hyperlink ref="B9" location="'Tabela 8'!A1" display="Tabela 8: Aktiva banaka prema vlasničkoj strukturi" xr:uid="{96268232-1161-4947-A650-795135112A3B}"/>
    <hyperlink ref="B10" location="'Tabela 9'!A1" display="Tabela 9: Učešće grupa banaka u ukupnoj aktivi " xr:uid="{28D9D0A7-32A7-4FA6-8C13-6BF21CDE17D5}"/>
    <hyperlink ref="B11" location="'Tabla 10'!A1" display="Tabela 10: Novčana sredstva banaka" xr:uid="{4767A1D6-598B-45A4-B458-1AEAB3F46982}"/>
    <hyperlink ref="B12" location="'Tabela 11'!A1" display="Tabela 11: Ulaganja u vrijednosne papire prema vrsti instrumenta" xr:uid="{537402B1-0D21-46BB-B56F-5EF9F55624B7}"/>
    <hyperlink ref="B13" location="'Tabela 12'!A1" display="Tabela 12: Vrijednosni papiri entitetskih vlada BiH" xr:uid="{43FA025B-AE02-4E05-8B0A-D65ACCFCB856}"/>
    <hyperlink ref="B14" location="'Tabela 13'!A1" display="Tabela 13: Sektorska struktura depozita" xr:uid="{DA6EB249-57F0-443B-8C7F-CB33117E9C41}"/>
    <hyperlink ref="B15" location="'Tabela 14'!A1" display="Tabela 14: Štednja stanovništva  " xr:uid="{0D4B47A5-41E0-4BAC-A9B2-B0028CDC3FAA}"/>
    <hyperlink ref="B16" location="'Tabela 15'!A1" display="Tabela 15: Ročna struktura štednih depozita stanovništva" xr:uid="{EAC9F0A0-28D5-4442-BD0D-D9A44C3FD7AE}"/>
    <hyperlink ref="B17" location="'Tabela 16'!A1" display="Tabela 16: Krediti, štednja i depoziti stanovništva" xr:uid="{54D7593C-7ADA-4655-96B8-28EEB6D7FB25}"/>
    <hyperlink ref="B18" location="'Tabela 17'!A1" display="Tabela 17: Izvještaj o stanju regulatornog kapitala " xr:uid="{9FF74056-37EF-416E-8E1F-BF6B30FCEBA1}"/>
    <hyperlink ref="B19" location="'Tabela 18'!A1" display="Tabela 18: Struktura izloženosti riziku" xr:uid="{F8F9E289-4D4B-43D9-9E6E-C6797FDD28DC}"/>
    <hyperlink ref="B20" location="'Tabela 19'!A1" display="Tabela 19: Pokazatelji adekvatnosti kapitala" xr:uid="{050032BA-14CD-441D-B5CE-C89ADA6F8F20}"/>
    <hyperlink ref="B21" location="'Tabela 20'!A1" display="Tabela 20: Stopa finansijske poluge" xr:uid="{F23A8244-A6C7-47DC-8B4D-ED52CF57D830}"/>
    <hyperlink ref="B22" location="'Tabela 21'!A1" display="Tabela 21: Finansijska imovina, vanbilansne stavke i ECL " xr:uid="{DD12517F-16D8-49E7-9ACA-A42373157331}"/>
    <hyperlink ref="B23" location="'Tabela 22'!A1" display="Tabela 22: Izloženosti prema nivoima kreditnog rizika" xr:uid="{EF0240FF-9B38-4C49-90FF-A0C18AC3D04C}"/>
    <hyperlink ref="B24" location="'Tabela 23'!A1" display="Tabela 23: Sektorska struktura kredita" xr:uid="{A4792F5C-CFD9-4DDF-B3A3-7EF1A955BEF9}"/>
    <hyperlink ref="B25" location="'Tabela 24'!A1" display="Tabela 24: Ročna struktura kredita" xr:uid="{31AFE0D1-4BAE-40C8-BDA2-0608F52A56E1}"/>
    <hyperlink ref="B26" location="'Tabela 25'!A1" display="Tabela 25: Krediti prema nivoima kreditnog rizika" xr:uid="{8C9EF8BA-E66B-4470-B544-3038946F1B2F}"/>
    <hyperlink ref="B28" location="'Tabela 27'!A1" display="Tabela 27: Ostvareni finansijski rezultat: dobit/gubitak" xr:uid="{AB5E31A0-7B5F-4800-B678-8804EE82D5BB}"/>
    <hyperlink ref="B29" location="'Tabela 28'!A1" display="Tabela 28: Struktura ukupnih prihoda" xr:uid="{42938E32-610A-44D5-9ED4-EF8340921542}"/>
    <hyperlink ref="B30" location="'Tabela 29'!A1" display="Tabela 29: Struktura ukupnih rashoda" xr:uid="{D94DD3D9-A4EF-4A17-8DEF-E723A788C48A}"/>
    <hyperlink ref="B31" location="'Tabela 30'!A1" display="Tabela 30: Pokazatelji profitabilnosti, produktivnosti i efikasnosti" xr:uid="{14A1B57B-12B5-4692-8D77-BE53B08B91FA}"/>
    <hyperlink ref="B32" location="'Tabela 31'!A1" display="Tabela 31: LCR" xr:uid="{F47C4671-3005-4940-9914-3FA5D16F7A8D}"/>
    <hyperlink ref="B35" location="'Tabela 34'!A1" display="Tabela 34: Ročna struktura depozita po preostalom dospijeću" xr:uid="{F2358CB4-54E3-44B9-9BA0-F5820CA8BE28}"/>
    <hyperlink ref="B36" location="'Tabela 35'!A1" display="Tabela 35: Koeficijenti likvidnosti" xr:uid="{C754894E-FD8E-4010-872E-D7B0CE5E4D9F}"/>
    <hyperlink ref="B37" location="'Tabela 36'!A1" display="Tabela 36: Ročna usklađenost finansijske aktive i obaveza do 180 dana" xr:uid="{7CED5262-A7C1-4685-8EA7-C61E25CC35C9}"/>
    <hyperlink ref="B38" location="'Tabela 37'!A1" display="Tabela 37: Devizna usklađenost finansijske aktive i obaveza (EUR i ukupno)" xr:uid="{CD2A7205-DE75-4088-82EF-26A4A9A02777}"/>
    <hyperlink ref="B40" location="'Tabela 39'!A1" display="Tabela 39: Kvalifikaciona struktura zaposlenih u MKO u FBiH" xr:uid="{16AC1F4A-F630-404D-9F4B-52F73BD3824F}"/>
    <hyperlink ref="B41" location="'Tabela 40'!A1" display="Tabela 40: Bilans stanja mikrokreditnog sektora   " xr:uid="{C927635E-AE3F-4286-A427-FC1002A3518A}"/>
    <hyperlink ref="B43" location="'Tabela 42'!A1" display="Tabela 42: Ročna struktura uzetih kredita " xr:uid="{713AC26E-B8E5-4676-96C6-9765B6186E2A}"/>
    <hyperlink ref="B42" location="'Tabela 41'!A1" display="Tabela 41: Struktura kapitala mikrokreditnog sektora  " xr:uid="{EF544E2E-0057-40C6-BEDD-DF21B8C21FE4}"/>
    <hyperlink ref="B44" location="'Tabela 43'!A1" display="Tabela 43: Neto mikrokrediti  " xr:uid="{51CF4066-6A4B-4E33-A695-00F0663B1373}"/>
    <hyperlink ref="B45" location="'Tabela 44'!A1" display="Tabela 44: Sektorska i ročna struktura mikrokredita" xr:uid="{FC12C73B-98B6-4B36-AB68-7F28E1B95B04}"/>
    <hyperlink ref="B46" location="'Tabela 45'!A1" display="Tabela 45: RKG " xr:uid="{05FBB105-4592-4366-BB39-7FE36E2CC8B0}"/>
    <hyperlink ref="B48" location="'Tabela 47'!A1" display="Tabela 47: Struktura ukupnih prihoda" xr:uid="{2A15DC91-6B63-4C9E-B6E9-9F4BE1B78B6A}"/>
    <hyperlink ref="B50" location="'Tabela 48'!A1" display="Tabela 48: Kvalifikaciona struktura zaposlenih u lizing društvima FBiH" xr:uid="{976E6B71-0676-4DF8-99E4-B60FB862C6B4}"/>
    <hyperlink ref="B52" location="'Tabela 51'!A1" display="Tabela 51: Struktura neto bilansnih pozicija aktive" xr:uid="{BA6B6034-ABB7-406A-A53D-553A774729B1}"/>
    <hyperlink ref="B58" location="'Tabela 57'!A1" display="Tabela 57: Nominalni iznos otkupljenih novčanih potraživanja i isplaćenih kupčevih obaveza prema dobavljačima u FBiH, prema vrsti faktoringa i domicilnosti" xr:uid="{61D4AFA4-D650-4E02-940C-5D6A800A1C37}"/>
    <hyperlink ref="B57" location="'Tabela 56'!A1" display="Tabela 56: Struktura broja zaključenih ugovora i iznosa finansiranja lizing sistema" xr:uid="{B4D0F7AD-2F35-4717-903C-1B24709B2DCF}"/>
    <hyperlink ref="B56" location="'Tabela 55'!A1" display="Tabela 55: Struktura ukupnih rashoda" xr:uid="{10E21CB9-4515-41DD-9542-37CF8C3C1FC1}"/>
    <hyperlink ref="B55" location="'Tabela 54'!A1" display="Tabela 54: Struktura ukupnih prihoda" xr:uid="{100968BF-EFCA-40C5-AEAF-F52064D71B52}"/>
    <hyperlink ref="B53" location="'Tabela 52'!A1" display="Tabela 52: Pregled rezervi za finansijski lizing" xr:uid="{7E1B06DA-361F-4AF9-8BDD-D93D370BB69D}"/>
    <hyperlink ref="B49" location="'Tabela 48'!A1" display="Tabela 48: Struktura ukupnih rashoda" xr:uid="{44EB777C-6FA4-4B92-850B-854ABD5E6847}"/>
    <hyperlink ref="B39" location="'Tabela 38'!A1" display="Tabela 38: Ukupna ponderisana pozicija bankarske knjige" xr:uid="{065892B1-C25D-459F-9A5E-30543D464209}"/>
    <hyperlink ref="B27" location="'Tabela 26 '!A1" display="Tabela 26: Pokazatelji kreditnog rizika" xr:uid="{52D72661-884E-4005-8301-8D0972251B6F}"/>
    <hyperlink ref="B33" location="'Tabela 32'!A1" display="Tabela 32: Zaštitni sloj likvidnosti" xr:uid="{54F6FDF3-405F-436E-974E-36C44018D3EF}"/>
    <hyperlink ref="B34" location="'Tabela 33'!A1" display="Tabela 33: Neto likvidnosni odlivi" xr:uid="{694F2008-6C48-4928-BDA5-FA27D95EB03D}"/>
    <hyperlink ref="B47" location="'Tabela 46'!A1" display="Tabela 46: Ostvareni finansijski rezultat" xr:uid="{2AA1617E-816A-4DB2-BA7D-4162E8730F1B}"/>
    <hyperlink ref="B51" location="'Tabela 50'!A1" display="Tabela 50: Struktura potraživanja po finansijskom lizingu " xr:uid="{8352A693-711F-4E49-980C-1850E4EDE506}"/>
    <hyperlink ref="B54" location="'Tabela 53'!A1" display="Tabela 53: Ostvareni finansijski rezultat" xr:uid="{71CD3BC5-0FA7-4A2D-B4D4-44AA21A0829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4"/>
  <sheetViews>
    <sheetView workbookViewId="0">
      <selection activeCell="I21" sqref="I21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2:12" ht="16.5" thickBot="1" x14ac:dyDescent="0.3">
      <c r="B3" s="114"/>
      <c r="C3" s="115" t="s">
        <v>55</v>
      </c>
      <c r="D3" s="116"/>
      <c r="E3" s="116"/>
      <c r="F3" s="116"/>
      <c r="G3" s="116"/>
      <c r="H3" s="116"/>
      <c r="I3" s="116"/>
      <c r="J3" s="116"/>
      <c r="K3" s="116"/>
      <c r="L3" s="117" t="s">
        <v>347</v>
      </c>
    </row>
    <row r="4" spans="2:12" ht="20.100000000000001" customHeight="1" thickTop="1" x14ac:dyDescent="0.25">
      <c r="B4" s="383" t="s">
        <v>572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</row>
    <row r="5" spans="2:12" ht="15.75" x14ac:dyDescent="0.25">
      <c r="B5" s="378" t="s">
        <v>135</v>
      </c>
      <c r="C5" s="380" t="s">
        <v>49</v>
      </c>
      <c r="D5" s="380" t="s">
        <v>303</v>
      </c>
      <c r="E5" s="380"/>
      <c r="F5" s="380"/>
      <c r="G5" s="380" t="s">
        <v>502</v>
      </c>
      <c r="H5" s="380"/>
      <c r="I5" s="380"/>
      <c r="J5" s="380" t="s">
        <v>563</v>
      </c>
      <c r="K5" s="380"/>
      <c r="L5" s="380"/>
    </row>
    <row r="6" spans="2:12" ht="15.75" x14ac:dyDescent="0.25">
      <c r="B6" s="378"/>
      <c r="C6" s="380"/>
      <c r="D6" s="127" t="s">
        <v>2</v>
      </c>
      <c r="E6" s="127" t="s">
        <v>26</v>
      </c>
      <c r="F6" s="127" t="s">
        <v>46</v>
      </c>
      <c r="G6" s="127" t="s">
        <v>2</v>
      </c>
      <c r="H6" s="127" t="s">
        <v>26</v>
      </c>
      <c r="I6" s="127" t="s">
        <v>46</v>
      </c>
      <c r="J6" s="127" t="s">
        <v>2</v>
      </c>
      <c r="K6" s="127" t="s">
        <v>26</v>
      </c>
      <c r="L6" s="127" t="s">
        <v>46</v>
      </c>
    </row>
    <row r="7" spans="2:12" x14ac:dyDescent="0.25">
      <c r="B7" s="14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  <c r="L7" s="129">
        <v>11</v>
      </c>
    </row>
    <row r="8" spans="2:12" ht="15.75" x14ac:dyDescent="0.25">
      <c r="B8" s="130" t="s">
        <v>331</v>
      </c>
      <c r="C8" s="131" t="s">
        <v>50</v>
      </c>
      <c r="D8" s="132">
        <v>13686527</v>
      </c>
      <c r="E8" s="133">
        <f>D8/D$13*100</f>
        <v>56.516157894928099</v>
      </c>
      <c r="F8" s="144">
        <v>3</v>
      </c>
      <c r="G8" s="132">
        <v>13375256</v>
      </c>
      <c r="H8" s="133">
        <f>G8/G$13*100</f>
        <v>54.824626447516643</v>
      </c>
      <c r="I8" s="144">
        <v>3</v>
      </c>
      <c r="J8" s="149">
        <v>13704010</v>
      </c>
      <c r="K8" s="133">
        <f>J8/J$13*100</f>
        <v>53.755411330976578</v>
      </c>
      <c r="L8" s="144">
        <v>3</v>
      </c>
    </row>
    <row r="9" spans="2:12" ht="15.75" x14ac:dyDescent="0.25">
      <c r="B9" s="130" t="s">
        <v>332</v>
      </c>
      <c r="C9" s="131" t="s">
        <v>51</v>
      </c>
      <c r="D9" s="132">
        <v>6652374</v>
      </c>
      <c r="E9" s="133">
        <f t="shared" ref="E9:E12" si="0">D9/D$13*100</f>
        <v>27.469833607906107</v>
      </c>
      <c r="F9" s="144">
        <v>5</v>
      </c>
      <c r="G9" s="132">
        <v>7906422</v>
      </c>
      <c r="H9" s="133">
        <f t="shared" ref="H9:H12" si="1">G9/G$13*100</f>
        <v>32.408099903764644</v>
      </c>
      <c r="I9" s="144">
        <v>6</v>
      </c>
      <c r="J9" s="132">
        <v>8457218</v>
      </c>
      <c r="K9" s="133">
        <f t="shared" ref="K9:K12" si="2">J9/J$13*100</f>
        <v>33.174321407072753</v>
      </c>
      <c r="L9" s="144">
        <v>6</v>
      </c>
    </row>
    <row r="10" spans="2:12" ht="15.75" x14ac:dyDescent="0.25">
      <c r="B10" s="130" t="s">
        <v>333</v>
      </c>
      <c r="C10" s="131" t="s">
        <v>52</v>
      </c>
      <c r="D10" s="132">
        <v>3451044</v>
      </c>
      <c r="E10" s="133">
        <f t="shared" si="0"/>
        <v>14.250492298473109</v>
      </c>
      <c r="F10" s="144">
        <v>5</v>
      </c>
      <c r="G10" s="132">
        <v>2708664</v>
      </c>
      <c r="H10" s="133">
        <f t="shared" si="1"/>
        <v>11.102702779807446</v>
      </c>
      <c r="I10" s="144">
        <v>4</v>
      </c>
      <c r="J10" s="132">
        <v>2888622</v>
      </c>
      <c r="K10" s="133">
        <f t="shared" si="2"/>
        <v>11.330921663783682</v>
      </c>
      <c r="L10" s="144">
        <v>4</v>
      </c>
    </row>
    <row r="11" spans="2:12" ht="15.75" x14ac:dyDescent="0.25">
      <c r="B11" s="130" t="s">
        <v>334</v>
      </c>
      <c r="C11" s="131" t="s">
        <v>53</v>
      </c>
      <c r="D11" s="132">
        <v>427071</v>
      </c>
      <c r="E11" s="133">
        <f t="shared" si="0"/>
        <v>1.7635161986926877</v>
      </c>
      <c r="F11" s="144">
        <v>2</v>
      </c>
      <c r="G11" s="132">
        <v>406096</v>
      </c>
      <c r="H11" s="133">
        <f t="shared" si="1"/>
        <v>1.664570868911273</v>
      </c>
      <c r="I11" s="144">
        <v>2</v>
      </c>
      <c r="J11" s="132">
        <v>443416</v>
      </c>
      <c r="K11" s="133">
        <f t="shared" si="2"/>
        <v>1.7393455981669828</v>
      </c>
      <c r="L11" s="144">
        <v>2</v>
      </c>
    </row>
    <row r="12" spans="2:12" ht="15.75" x14ac:dyDescent="0.25">
      <c r="B12" s="130" t="s">
        <v>335</v>
      </c>
      <c r="C12" s="131" t="s">
        <v>54</v>
      </c>
      <c r="D12" s="132">
        <v>0</v>
      </c>
      <c r="E12" s="133">
        <f t="shared" si="0"/>
        <v>0</v>
      </c>
      <c r="F12" s="144">
        <v>0</v>
      </c>
      <c r="G12" s="132">
        <v>0</v>
      </c>
      <c r="H12" s="133">
        <f t="shared" si="1"/>
        <v>0</v>
      </c>
      <c r="I12" s="144">
        <v>0</v>
      </c>
      <c r="J12" s="132">
        <v>0</v>
      </c>
      <c r="K12" s="133">
        <f t="shared" si="2"/>
        <v>0</v>
      </c>
      <c r="L12" s="144">
        <v>0</v>
      </c>
    </row>
    <row r="13" spans="2:12" ht="20.100000000000001" customHeight="1" x14ac:dyDescent="0.25">
      <c r="B13" s="380" t="s">
        <v>5</v>
      </c>
      <c r="C13" s="380"/>
      <c r="D13" s="135">
        <f>SUM(D8:D12)</f>
        <v>24217016</v>
      </c>
      <c r="E13" s="136">
        <f>SUM(E8:E12)</f>
        <v>100</v>
      </c>
      <c r="F13" s="127">
        <f t="shared" ref="F13:L13" si="3">SUM(F8:F12)</f>
        <v>15</v>
      </c>
      <c r="G13" s="135">
        <f t="shared" si="3"/>
        <v>24396438</v>
      </c>
      <c r="H13" s="136">
        <f t="shared" si="3"/>
        <v>100</v>
      </c>
      <c r="I13" s="127">
        <f t="shared" si="3"/>
        <v>15</v>
      </c>
      <c r="J13" s="135">
        <f t="shared" si="3"/>
        <v>25493266</v>
      </c>
      <c r="K13" s="136">
        <f t="shared" si="3"/>
        <v>99.999999999999986</v>
      </c>
      <c r="L13" s="127">
        <f t="shared" si="3"/>
        <v>15</v>
      </c>
    </row>
    <row r="14" spans="2:12" ht="15.75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</row>
  </sheetData>
  <mergeCells count="7">
    <mergeCell ref="B4:L4"/>
    <mergeCell ref="B5:B6"/>
    <mergeCell ref="B13:C13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3 F13:G13 I13:J13 L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6"/>
  <sheetViews>
    <sheetView workbookViewId="0"/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114"/>
      <c r="C3" s="121" t="s">
        <v>60</v>
      </c>
      <c r="D3" s="116"/>
      <c r="E3" s="116"/>
      <c r="F3" s="116"/>
      <c r="G3" s="116"/>
      <c r="H3" s="116"/>
      <c r="I3" s="116"/>
      <c r="J3" s="116"/>
      <c r="K3" s="117" t="s">
        <v>348</v>
      </c>
    </row>
    <row r="4" spans="2:13" ht="20.100000000000001" customHeight="1" thickTop="1" x14ac:dyDescent="0.25">
      <c r="B4" s="383" t="s">
        <v>573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13" ht="15.75" x14ac:dyDescent="0.25">
      <c r="B5" s="378" t="s">
        <v>135</v>
      </c>
      <c r="C5" s="380" t="s">
        <v>28</v>
      </c>
      <c r="D5" s="380" t="s">
        <v>303</v>
      </c>
      <c r="E5" s="380"/>
      <c r="F5" s="390" t="s">
        <v>502</v>
      </c>
      <c r="G5" s="390"/>
      <c r="H5" s="380" t="s">
        <v>563</v>
      </c>
      <c r="I5" s="380"/>
      <c r="J5" s="380" t="s">
        <v>1</v>
      </c>
      <c r="K5" s="380"/>
    </row>
    <row r="6" spans="2:13" ht="15.75" x14ac:dyDescent="0.25">
      <c r="B6" s="378"/>
      <c r="C6" s="380"/>
      <c r="D6" s="127" t="s">
        <v>2</v>
      </c>
      <c r="E6" s="127" t="s">
        <v>26</v>
      </c>
      <c r="F6" s="127" t="s">
        <v>2</v>
      </c>
      <c r="G6" s="127" t="s">
        <v>26</v>
      </c>
      <c r="H6" s="127" t="s">
        <v>2</v>
      </c>
      <c r="I6" s="127" t="s">
        <v>26</v>
      </c>
      <c r="J6" s="127" t="s">
        <v>431</v>
      </c>
      <c r="K6" s="127" t="s">
        <v>432</v>
      </c>
    </row>
    <row r="7" spans="2:13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</row>
    <row r="8" spans="2:13" ht="18" customHeight="1" x14ac:dyDescent="0.25">
      <c r="B8" s="141" t="s">
        <v>331</v>
      </c>
      <c r="C8" s="131" t="s">
        <v>56</v>
      </c>
      <c r="D8" s="132">
        <v>1004445</v>
      </c>
      <c r="E8" s="133">
        <f>D8/D$13*100</f>
        <v>13.144484706676771</v>
      </c>
      <c r="F8" s="132">
        <v>1267712</v>
      </c>
      <c r="G8" s="133">
        <f>F8/F$13*100</f>
        <v>17.0974757286791</v>
      </c>
      <c r="H8" s="149">
        <v>1549707</v>
      </c>
      <c r="I8" s="143">
        <f>H8/H$13*100</f>
        <v>20.606517943692349</v>
      </c>
      <c r="J8" s="134">
        <f>F8/D8*100</f>
        <v>126.21019568020151</v>
      </c>
      <c r="K8" s="134">
        <f>H8/F8*100</f>
        <v>122.2444056694265</v>
      </c>
      <c r="M8" s="19"/>
    </row>
    <row r="9" spans="2:13" ht="18" customHeight="1" x14ac:dyDescent="0.25">
      <c r="B9" s="141" t="s">
        <v>332</v>
      </c>
      <c r="C9" s="131" t="s">
        <v>57</v>
      </c>
      <c r="D9" s="132">
        <v>4329659</v>
      </c>
      <c r="E9" s="133">
        <f t="shared" ref="E9:E12" si="0">D9/D$13*100</f>
        <v>56.65928598442467</v>
      </c>
      <c r="F9" s="132">
        <v>4478515</v>
      </c>
      <c r="G9" s="133">
        <f t="shared" ref="G9:G12" si="1">F9/F$13*100</f>
        <v>60.401180641206587</v>
      </c>
      <c r="H9" s="149">
        <v>4511038</v>
      </c>
      <c r="I9" s="143">
        <f>H9/H$13*100</f>
        <v>59.983458480653475</v>
      </c>
      <c r="J9" s="134">
        <f t="shared" ref="J9:J12" si="2">F9/D9*100</f>
        <v>103.43805366658205</v>
      </c>
      <c r="K9" s="134">
        <f t="shared" ref="K9:K13" si="3">H9/F9*100</f>
        <v>100.72620053745493</v>
      </c>
      <c r="M9" s="19"/>
    </row>
    <row r="10" spans="2:13" ht="20.45" customHeight="1" x14ac:dyDescent="0.25">
      <c r="B10" s="141" t="s">
        <v>333</v>
      </c>
      <c r="C10" s="131" t="s">
        <v>312</v>
      </c>
      <c r="D10" s="132">
        <v>48611</v>
      </c>
      <c r="E10" s="133">
        <f t="shared" si="0"/>
        <v>0.63613890862741551</v>
      </c>
      <c r="F10" s="132">
        <v>30194</v>
      </c>
      <c r="G10" s="133">
        <f t="shared" si="1"/>
        <v>0.40722276207193497</v>
      </c>
      <c r="H10" s="149">
        <v>7040</v>
      </c>
      <c r="I10" s="143">
        <f>H10/H$13*100</f>
        <v>9.3611170578434585E-2</v>
      </c>
      <c r="J10" s="134">
        <f t="shared" si="2"/>
        <v>62.113513402316343</v>
      </c>
      <c r="K10" s="134">
        <f t="shared" si="3"/>
        <v>23.315890574286282</v>
      </c>
      <c r="M10" s="19"/>
    </row>
    <row r="11" spans="2:13" ht="21" customHeight="1" x14ac:dyDescent="0.25">
      <c r="B11" s="141" t="s">
        <v>334</v>
      </c>
      <c r="C11" s="131" t="s">
        <v>311</v>
      </c>
      <c r="D11" s="132">
        <v>2258758</v>
      </c>
      <c r="E11" s="133">
        <f t="shared" si="0"/>
        <v>29.558821027616052</v>
      </c>
      <c r="F11" s="132">
        <v>1638190</v>
      </c>
      <c r="G11" s="133">
        <f t="shared" si="1"/>
        <v>22.094066920534647</v>
      </c>
      <c r="H11" s="149">
        <v>1452683</v>
      </c>
      <c r="I11" s="143">
        <f>H11/H$13*100</f>
        <v>19.316385810993193</v>
      </c>
      <c r="J11" s="134">
        <f t="shared" si="2"/>
        <v>72.526140471887643</v>
      </c>
      <c r="K11" s="134">
        <f t="shared" si="3"/>
        <v>88.676099841898676</v>
      </c>
      <c r="M11" s="19"/>
    </row>
    <row r="12" spans="2:13" ht="21" customHeight="1" x14ac:dyDescent="0.25">
      <c r="B12" s="141" t="s">
        <v>335</v>
      </c>
      <c r="C12" s="131" t="s">
        <v>58</v>
      </c>
      <c r="D12" s="132">
        <v>97</v>
      </c>
      <c r="E12" s="133">
        <f t="shared" si="0"/>
        <v>1.269372655095746E-3</v>
      </c>
      <c r="F12" s="132">
        <v>4</v>
      </c>
      <c r="G12" s="133">
        <f t="shared" si="1"/>
        <v>5.3947507726294625E-5</v>
      </c>
      <c r="H12" s="149">
        <v>2</v>
      </c>
      <c r="I12" s="143">
        <f>H12/H$13*100</f>
        <v>2.6594082550691644E-5</v>
      </c>
      <c r="J12" s="134">
        <f t="shared" si="2"/>
        <v>4.1237113402061851</v>
      </c>
      <c r="K12" s="134">
        <f t="shared" si="3"/>
        <v>50</v>
      </c>
      <c r="M12" s="19"/>
    </row>
    <row r="13" spans="2:13" ht="19.5" customHeight="1" x14ac:dyDescent="0.25">
      <c r="B13" s="380" t="s">
        <v>59</v>
      </c>
      <c r="C13" s="380"/>
      <c r="D13" s="135">
        <f t="shared" ref="D13:I13" si="4">SUM(D8:D12)</f>
        <v>7641570</v>
      </c>
      <c r="E13" s="136">
        <f t="shared" si="4"/>
        <v>100.00000000000001</v>
      </c>
      <c r="F13" s="135">
        <f t="shared" si="4"/>
        <v>7414615</v>
      </c>
      <c r="G13" s="136">
        <f t="shared" si="4"/>
        <v>99.999999999999986</v>
      </c>
      <c r="H13" s="150">
        <f t="shared" si="4"/>
        <v>7520470</v>
      </c>
      <c r="I13" s="151">
        <f t="shared" si="4"/>
        <v>100.00000000000001</v>
      </c>
      <c r="J13" s="136">
        <f>F13/D13*100</f>
        <v>97.029995144976752</v>
      </c>
      <c r="K13" s="136">
        <f t="shared" si="3"/>
        <v>101.42765335759172</v>
      </c>
      <c r="M13" s="19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9"/>
    </row>
    <row r="16" spans="2:13" x14ac:dyDescent="0.25">
      <c r="D16" s="78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T22"/>
  <sheetViews>
    <sheetView workbookViewId="0"/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20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20" ht="16.5" thickBot="1" x14ac:dyDescent="0.3">
      <c r="B3" s="114"/>
      <c r="C3" s="115" t="s">
        <v>65</v>
      </c>
      <c r="D3" s="116"/>
      <c r="E3" s="116"/>
      <c r="F3" s="116"/>
      <c r="G3" s="116"/>
      <c r="H3" s="116"/>
      <c r="I3" s="116"/>
      <c r="J3" s="116"/>
      <c r="K3" s="117" t="s">
        <v>348</v>
      </c>
    </row>
    <row r="4" spans="2:20" ht="20.100000000000001" customHeight="1" thickTop="1" x14ac:dyDescent="0.25">
      <c r="B4" s="383" t="s">
        <v>692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20" ht="15.75" x14ac:dyDescent="0.25">
      <c r="B5" s="378" t="s">
        <v>135</v>
      </c>
      <c r="C5" s="380" t="s">
        <v>61</v>
      </c>
      <c r="D5" s="380" t="s">
        <v>521</v>
      </c>
      <c r="E5" s="380"/>
      <c r="F5" s="380" t="s">
        <v>502</v>
      </c>
      <c r="G5" s="380"/>
      <c r="H5" s="380" t="s">
        <v>563</v>
      </c>
      <c r="I5" s="380"/>
      <c r="J5" s="380" t="s">
        <v>1</v>
      </c>
      <c r="K5" s="380"/>
    </row>
    <row r="6" spans="2:20" ht="15.75" x14ac:dyDescent="0.25">
      <c r="B6" s="378"/>
      <c r="C6" s="380"/>
      <c r="D6" s="380" t="s">
        <v>2</v>
      </c>
      <c r="E6" s="127" t="s">
        <v>26</v>
      </c>
      <c r="F6" s="380" t="s">
        <v>2</v>
      </c>
      <c r="G6" s="127" t="s">
        <v>26</v>
      </c>
      <c r="H6" s="380" t="s">
        <v>2</v>
      </c>
      <c r="I6" s="127" t="s">
        <v>26</v>
      </c>
      <c r="J6" s="392" t="s">
        <v>431</v>
      </c>
      <c r="K6" s="392" t="s">
        <v>432</v>
      </c>
    </row>
    <row r="7" spans="2:20" ht="15.75" hidden="1" x14ac:dyDescent="0.25">
      <c r="B7" s="152"/>
      <c r="C7" s="380"/>
      <c r="D7" s="380"/>
      <c r="E7" s="127" t="s">
        <v>62</v>
      </c>
      <c r="F7" s="380"/>
      <c r="G7" s="127" t="s">
        <v>62</v>
      </c>
      <c r="H7" s="380"/>
      <c r="I7" s="127" t="s">
        <v>62</v>
      </c>
      <c r="J7" s="392"/>
      <c r="K7" s="392"/>
    </row>
    <row r="8" spans="2:20" x14ac:dyDescent="0.25">
      <c r="B8" s="148">
        <v>1</v>
      </c>
      <c r="C8" s="129">
        <v>2</v>
      </c>
      <c r="D8" s="129">
        <v>3</v>
      </c>
      <c r="E8" s="129">
        <v>4</v>
      </c>
      <c r="F8" s="129">
        <v>5</v>
      </c>
      <c r="G8" s="129">
        <v>6</v>
      </c>
      <c r="H8" s="129">
        <v>7</v>
      </c>
      <c r="I8" s="129">
        <v>8</v>
      </c>
      <c r="J8" s="129">
        <v>9</v>
      </c>
      <c r="K8" s="129">
        <v>10</v>
      </c>
    </row>
    <row r="9" spans="2:20" ht="23.1" customHeight="1" x14ac:dyDescent="0.25">
      <c r="B9" s="130" t="s">
        <v>331</v>
      </c>
      <c r="C9" s="147" t="s">
        <v>63</v>
      </c>
      <c r="D9" s="132">
        <v>11762</v>
      </c>
      <c r="E9" s="133">
        <f>D9/D$14*100</f>
        <v>0.80409086869432655</v>
      </c>
      <c r="F9" s="132">
        <v>11844</v>
      </c>
      <c r="G9" s="133">
        <f>F9/F$14*100</f>
        <v>0.70188371984148945</v>
      </c>
      <c r="H9" s="132">
        <v>5587</v>
      </c>
      <c r="I9" s="133">
        <f>H9/H$14*100</f>
        <v>0.2743394640289748</v>
      </c>
      <c r="J9" s="134">
        <f>F9/D9*100</f>
        <v>100.69716034687978</v>
      </c>
      <c r="K9" s="134">
        <f>H9/F9*100</f>
        <v>47.171563660925365</v>
      </c>
      <c r="M9" s="19"/>
      <c r="N9" s="78"/>
      <c r="O9" s="19"/>
      <c r="P9" s="78"/>
      <c r="Q9" s="19"/>
      <c r="R9" s="78"/>
      <c r="S9" s="78"/>
      <c r="T9" s="78"/>
    </row>
    <row r="10" spans="2:20" ht="23.1" customHeight="1" x14ac:dyDescent="0.25">
      <c r="B10" s="130" t="s">
        <v>332</v>
      </c>
      <c r="C10" s="147" t="s">
        <v>64</v>
      </c>
      <c r="D10" s="132">
        <f>SUM(D11:D13)</f>
        <v>1451008</v>
      </c>
      <c r="E10" s="133">
        <f t="shared" ref="E10:E13" si="0">D10/D$14*100</f>
        <v>99.195909131305669</v>
      </c>
      <c r="F10" s="132">
        <f>SUM(F11:F13)</f>
        <v>1675615</v>
      </c>
      <c r="G10" s="133">
        <f t="shared" ref="G10:G13" si="1">F10/F$14*100</f>
        <v>99.29811628015851</v>
      </c>
      <c r="H10" s="132">
        <f>SUM(H11:H13)</f>
        <v>2030941</v>
      </c>
      <c r="I10" s="133">
        <f t="shared" ref="I10:I13" si="2">H10/H$14*100</f>
        <v>99.725660535971031</v>
      </c>
      <c r="J10" s="134">
        <f t="shared" ref="J10:J13" si="3">F10/D10*100</f>
        <v>115.47937709509529</v>
      </c>
      <c r="K10" s="134">
        <f t="shared" ref="K10:K14" si="4">H10/F10*100</f>
        <v>121.20570656147144</v>
      </c>
      <c r="M10" s="19"/>
      <c r="N10" s="78"/>
      <c r="O10" s="19"/>
      <c r="P10" s="78"/>
      <c r="Q10" s="19"/>
      <c r="R10" s="78"/>
      <c r="S10" s="78"/>
      <c r="T10" s="78"/>
    </row>
    <row r="11" spans="2:20" ht="18.75" customHeight="1" x14ac:dyDescent="0.25">
      <c r="B11" s="130" t="s">
        <v>365</v>
      </c>
      <c r="C11" s="147" t="s">
        <v>498</v>
      </c>
      <c r="D11" s="132">
        <v>747632</v>
      </c>
      <c r="E11" s="133">
        <f t="shared" si="0"/>
        <v>51.110700930426525</v>
      </c>
      <c r="F11" s="132">
        <v>992337</v>
      </c>
      <c r="G11" s="133">
        <f t="shared" si="1"/>
        <v>58.806584337752795</v>
      </c>
      <c r="H11" s="132">
        <v>1145764</v>
      </c>
      <c r="I11" s="133">
        <f t="shared" si="2"/>
        <v>56.260655389957812</v>
      </c>
      <c r="J11" s="134">
        <f t="shared" si="3"/>
        <v>132.73067498448435</v>
      </c>
      <c r="K11" s="134">
        <f t="shared" si="4"/>
        <v>115.46117901479033</v>
      </c>
      <c r="M11" s="19"/>
      <c r="N11" s="78"/>
      <c r="O11" s="19"/>
      <c r="P11" s="78"/>
      <c r="Q11" s="19"/>
      <c r="R11" s="78"/>
      <c r="S11" s="78"/>
      <c r="T11" s="78"/>
    </row>
    <row r="12" spans="2:20" ht="23.25" customHeight="1" x14ac:dyDescent="0.25">
      <c r="B12" s="130" t="s">
        <v>366</v>
      </c>
      <c r="C12" s="147" t="s">
        <v>499</v>
      </c>
      <c r="D12" s="132">
        <v>549649</v>
      </c>
      <c r="E12" s="133">
        <f t="shared" si="0"/>
        <v>37.575900517511293</v>
      </c>
      <c r="F12" s="132">
        <v>544646</v>
      </c>
      <c r="G12" s="133">
        <f t="shared" si="1"/>
        <v>32.276102708273207</v>
      </c>
      <c r="H12" s="132">
        <v>722649</v>
      </c>
      <c r="I12" s="133">
        <f t="shared" si="2"/>
        <v>35.484363583510756</v>
      </c>
      <c r="J12" s="134">
        <f t="shared" si="3"/>
        <v>99.089782752265535</v>
      </c>
      <c r="K12" s="134">
        <f t="shared" si="4"/>
        <v>132.68232943967274</v>
      </c>
      <c r="M12" s="19"/>
      <c r="N12" s="78"/>
      <c r="O12" s="19"/>
      <c r="P12" s="78"/>
      <c r="Q12" s="19"/>
      <c r="R12" s="78"/>
      <c r="S12" s="78"/>
      <c r="T12" s="78"/>
    </row>
    <row r="13" spans="2:20" ht="24.75" customHeight="1" x14ac:dyDescent="0.25">
      <c r="B13" s="130" t="s">
        <v>367</v>
      </c>
      <c r="C13" s="153" t="s">
        <v>560</v>
      </c>
      <c r="D13" s="132">
        <v>153727</v>
      </c>
      <c r="E13" s="133">
        <f t="shared" si="0"/>
        <v>10.509307683367856</v>
      </c>
      <c r="F13" s="132">
        <v>138632</v>
      </c>
      <c r="G13" s="133">
        <f t="shared" si="1"/>
        <v>8.2154292341325021</v>
      </c>
      <c r="H13" s="132">
        <v>162528</v>
      </c>
      <c r="I13" s="133">
        <f t="shared" si="2"/>
        <v>7.9806415625024556</v>
      </c>
      <c r="J13" s="134">
        <f t="shared" si="3"/>
        <v>90.180644909482396</v>
      </c>
      <c r="K13" s="134">
        <f t="shared" si="4"/>
        <v>117.23700155808183</v>
      </c>
      <c r="M13" s="19"/>
      <c r="N13" s="78"/>
      <c r="O13" s="19"/>
      <c r="P13" s="78"/>
      <c r="Q13" s="19"/>
      <c r="R13" s="78"/>
      <c r="S13" s="78"/>
      <c r="T13" s="78"/>
    </row>
    <row r="14" spans="2:20" ht="21" customHeight="1" x14ac:dyDescent="0.25">
      <c r="B14" s="380" t="s">
        <v>59</v>
      </c>
      <c r="C14" s="380"/>
      <c r="D14" s="135">
        <f t="shared" ref="D14:I14" si="5">D9+D10</f>
        <v>1462770</v>
      </c>
      <c r="E14" s="127">
        <f t="shared" si="5"/>
        <v>100</v>
      </c>
      <c r="F14" s="135">
        <f t="shared" si="5"/>
        <v>1687459</v>
      </c>
      <c r="G14" s="127">
        <f t="shared" si="5"/>
        <v>100</v>
      </c>
      <c r="H14" s="135">
        <f t="shared" si="5"/>
        <v>2036528</v>
      </c>
      <c r="I14" s="127">
        <f t="shared" si="5"/>
        <v>100</v>
      </c>
      <c r="J14" s="136">
        <f>F14/D14*100</f>
        <v>115.36051464003228</v>
      </c>
      <c r="K14" s="136">
        <f t="shared" si="4"/>
        <v>120.68607296532834</v>
      </c>
      <c r="L14" s="19"/>
      <c r="M14" s="19"/>
      <c r="N14" s="78"/>
      <c r="O14" s="19"/>
      <c r="P14" s="78"/>
      <c r="Q14" s="19"/>
      <c r="R14" s="78"/>
      <c r="S14" s="78"/>
      <c r="T14" s="78"/>
    </row>
    <row r="15" spans="2:20" s="72" customFormat="1" ht="21" customHeight="1" x14ac:dyDescent="0.25">
      <c r="B15" s="118"/>
      <c r="C15" s="118"/>
      <c r="D15" s="119"/>
      <c r="E15" s="118"/>
      <c r="F15" s="119"/>
      <c r="G15" s="118"/>
      <c r="H15" s="119"/>
      <c r="I15" s="118"/>
      <c r="J15" s="120"/>
      <c r="K15" s="120"/>
      <c r="L15" s="19"/>
      <c r="M15" s="19"/>
      <c r="N15" s="78"/>
      <c r="O15" s="78"/>
      <c r="P15" s="78"/>
      <c r="Q15" s="78"/>
      <c r="R15" s="78"/>
      <c r="S15" s="78"/>
      <c r="T15" s="78"/>
    </row>
    <row r="16" spans="2:20" ht="29.25" customHeight="1" x14ac:dyDescent="0.25">
      <c r="B16" s="391" t="s">
        <v>688</v>
      </c>
      <c r="C16" s="391"/>
      <c r="D16" s="391"/>
      <c r="E16" s="391"/>
      <c r="F16" s="391"/>
      <c r="G16" s="391"/>
      <c r="H16" s="391"/>
      <c r="I16" s="391"/>
      <c r="J16" s="391"/>
      <c r="K16" s="391"/>
    </row>
    <row r="17" spans="2:11" ht="15.75" x14ac:dyDescent="0.25">
      <c r="B17" s="110" t="s">
        <v>648</v>
      </c>
      <c r="C17" s="99"/>
      <c r="D17" s="113"/>
      <c r="E17" s="113"/>
      <c r="F17" s="113"/>
      <c r="G17" s="113"/>
      <c r="H17" s="113"/>
      <c r="I17" s="113"/>
      <c r="J17" s="113"/>
      <c r="K17" s="113"/>
    </row>
    <row r="18" spans="2:11" x14ac:dyDescent="0.25"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2:11" x14ac:dyDescent="0.25">
      <c r="B19" s="366"/>
    </row>
    <row r="20" spans="2:11" x14ac:dyDescent="0.25">
      <c r="B20" s="78"/>
    </row>
    <row r="21" spans="2:11" x14ac:dyDescent="0.25">
      <c r="B21" s="78"/>
    </row>
    <row r="22" spans="2:11" x14ac:dyDescent="0.25">
      <c r="B22" s="73"/>
    </row>
  </sheetData>
  <mergeCells count="14">
    <mergeCell ref="B16:K16"/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M14"/>
  <sheetViews>
    <sheetView workbookViewId="0">
      <selection activeCell="I24" sqref="I24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66"/>
    </row>
    <row r="3" spans="2:13" ht="16.5" thickBot="1" x14ac:dyDescent="0.3">
      <c r="B3" s="157"/>
      <c r="C3" s="157"/>
      <c r="D3" s="157"/>
      <c r="E3" s="157"/>
      <c r="F3" s="157"/>
      <c r="G3" s="157"/>
      <c r="H3" s="157"/>
      <c r="I3" s="157"/>
      <c r="J3" s="157"/>
      <c r="K3" s="158" t="s">
        <v>347</v>
      </c>
    </row>
    <row r="4" spans="2:13" ht="20.100000000000001" customHeight="1" thickTop="1" x14ac:dyDescent="0.25">
      <c r="B4" s="383" t="s">
        <v>574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13" ht="15.75" x14ac:dyDescent="0.25">
      <c r="B5" s="378" t="s">
        <v>135</v>
      </c>
      <c r="C5" s="380" t="s">
        <v>61</v>
      </c>
      <c r="D5" s="380" t="s">
        <v>303</v>
      </c>
      <c r="E5" s="380"/>
      <c r="F5" s="380" t="s">
        <v>502</v>
      </c>
      <c r="G5" s="380"/>
      <c r="H5" s="380" t="s">
        <v>563</v>
      </c>
      <c r="I5" s="380"/>
      <c r="J5" s="380" t="s">
        <v>1</v>
      </c>
      <c r="K5" s="380"/>
    </row>
    <row r="6" spans="2:13" ht="15.75" x14ac:dyDescent="0.25">
      <c r="B6" s="378"/>
      <c r="C6" s="380"/>
      <c r="D6" s="127" t="s">
        <v>2</v>
      </c>
      <c r="E6" s="127" t="s">
        <v>26</v>
      </c>
      <c r="F6" s="127" t="s">
        <v>2</v>
      </c>
      <c r="G6" s="127" t="s">
        <v>26</v>
      </c>
      <c r="H6" s="127" t="s">
        <v>2</v>
      </c>
      <c r="I6" s="127" t="s">
        <v>26</v>
      </c>
      <c r="J6" s="156" t="s">
        <v>431</v>
      </c>
      <c r="K6" s="156" t="s">
        <v>432</v>
      </c>
    </row>
    <row r="7" spans="2:13" s="54" customFormat="1" ht="12.75" x14ac:dyDescent="0.2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</row>
    <row r="8" spans="2:13" ht="15.75" x14ac:dyDescent="0.25">
      <c r="B8" s="141" t="s">
        <v>331</v>
      </c>
      <c r="C8" s="131" t="s">
        <v>66</v>
      </c>
      <c r="D8" s="132">
        <f>D9+D10</f>
        <v>532147</v>
      </c>
      <c r="E8" s="133">
        <f t="shared" ref="E8:I8" si="0">E9+E10</f>
        <v>72.575132699431023</v>
      </c>
      <c r="F8" s="132">
        <f>F9+F10</f>
        <v>699554</v>
      </c>
      <c r="G8" s="133">
        <f t="shared" si="0"/>
        <v>71.537889657104813</v>
      </c>
      <c r="H8" s="132">
        <f>H9+H10</f>
        <v>724079</v>
      </c>
      <c r="I8" s="133">
        <f t="shared" si="0"/>
        <v>65.949708814619555</v>
      </c>
      <c r="J8" s="134">
        <f>F8/D8*100</f>
        <v>131.45878864298774</v>
      </c>
      <c r="K8" s="134">
        <f>H8/F8*100</f>
        <v>103.5058051272668</v>
      </c>
    </row>
    <row r="9" spans="2:13" ht="15.75" x14ac:dyDescent="0.25">
      <c r="B9" s="141" t="s">
        <v>90</v>
      </c>
      <c r="C9" s="131" t="s">
        <v>68</v>
      </c>
      <c r="D9" s="132">
        <v>18921</v>
      </c>
      <c r="E9" s="133">
        <f t="shared" ref="E9:E13" si="1">D9/D$14*100</f>
        <v>2.5804788635582541</v>
      </c>
      <c r="F9" s="132">
        <v>100007</v>
      </c>
      <c r="G9" s="133">
        <f t="shared" ref="G9:G13" si="2">F9/F$14*100</f>
        <v>10.226929916687034</v>
      </c>
      <c r="H9" s="132">
        <v>77256</v>
      </c>
      <c r="I9" s="133">
        <f t="shared" ref="I9:I13" si="3">H9/H$14*100</f>
        <v>7.0365398032289974</v>
      </c>
      <c r="J9" s="134">
        <f t="shared" ref="J9:J13" si="4">F9/D9*100</f>
        <v>528.55028803974426</v>
      </c>
      <c r="K9" s="134">
        <f t="shared" ref="K9:K14" si="5">H9/F9*100</f>
        <v>77.250592458527905</v>
      </c>
    </row>
    <row r="10" spans="2:13" ht="15.75" x14ac:dyDescent="0.25">
      <c r="B10" s="141" t="s">
        <v>123</v>
      </c>
      <c r="C10" s="131" t="s">
        <v>69</v>
      </c>
      <c r="D10" s="132">
        <v>513226</v>
      </c>
      <c r="E10" s="133">
        <f t="shared" si="1"/>
        <v>69.994653835872768</v>
      </c>
      <c r="F10" s="132">
        <v>599547</v>
      </c>
      <c r="G10" s="133">
        <f t="shared" si="2"/>
        <v>61.310959740417779</v>
      </c>
      <c r="H10" s="132">
        <v>646823</v>
      </c>
      <c r="I10" s="133">
        <f t="shared" si="3"/>
        <v>58.913169011390565</v>
      </c>
      <c r="J10" s="134">
        <f t="shared" si="4"/>
        <v>116.81929598266652</v>
      </c>
      <c r="K10" s="134">
        <f t="shared" si="5"/>
        <v>107.88528672481057</v>
      </c>
    </row>
    <row r="11" spans="2:13" ht="15.75" x14ac:dyDescent="0.25">
      <c r="B11" s="141" t="s">
        <v>332</v>
      </c>
      <c r="C11" s="131" t="s">
        <v>67</v>
      </c>
      <c r="D11" s="132">
        <f>D12+D13</f>
        <v>201089</v>
      </c>
      <c r="E11" s="133">
        <f t="shared" ref="E11:I11" si="6">E12+E13</f>
        <v>27.424867300568984</v>
      </c>
      <c r="F11" s="132">
        <f>F12+F13</f>
        <v>278325</v>
      </c>
      <c r="G11" s="133">
        <f t="shared" si="6"/>
        <v>28.462110342895183</v>
      </c>
      <c r="H11" s="132">
        <f>H12+H13</f>
        <v>373847</v>
      </c>
      <c r="I11" s="133">
        <f t="shared" si="6"/>
        <v>34.050291185380438</v>
      </c>
      <c r="J11" s="134">
        <f t="shared" si="4"/>
        <v>138.4088637369523</v>
      </c>
      <c r="K11" s="134">
        <f t="shared" si="5"/>
        <v>134.32030899128716</v>
      </c>
    </row>
    <row r="12" spans="2:13" ht="15.75" x14ac:dyDescent="0.25">
      <c r="B12" s="141" t="s">
        <v>365</v>
      </c>
      <c r="C12" s="131" t="s">
        <v>68</v>
      </c>
      <c r="D12" s="132">
        <v>0</v>
      </c>
      <c r="E12" s="133">
        <f t="shared" si="1"/>
        <v>0</v>
      </c>
      <c r="F12" s="132">
        <v>41759</v>
      </c>
      <c r="G12" s="133">
        <f t="shared" si="2"/>
        <v>4.2703647383776522</v>
      </c>
      <c r="H12" s="132">
        <v>17978</v>
      </c>
      <c r="I12" s="133">
        <f t="shared" si="3"/>
        <v>1.6374509757488209</v>
      </c>
      <c r="J12" s="134" t="s">
        <v>112</v>
      </c>
      <c r="K12" s="134">
        <f>H12/F12*100</f>
        <v>43.051797217366314</v>
      </c>
    </row>
    <row r="13" spans="2:13" ht="15.75" x14ac:dyDescent="0.25">
      <c r="B13" s="141" t="s">
        <v>366</v>
      </c>
      <c r="C13" s="131" t="s">
        <v>69</v>
      </c>
      <c r="D13" s="132">
        <v>201089</v>
      </c>
      <c r="E13" s="133">
        <f t="shared" si="1"/>
        <v>27.424867300568984</v>
      </c>
      <c r="F13" s="132">
        <v>236566</v>
      </c>
      <c r="G13" s="133">
        <f t="shared" si="2"/>
        <v>24.191745604517532</v>
      </c>
      <c r="H13" s="132">
        <v>355869</v>
      </c>
      <c r="I13" s="133">
        <f t="shared" si="3"/>
        <v>32.412840209631618</v>
      </c>
      <c r="J13" s="134">
        <f t="shared" si="4"/>
        <v>117.64243693091119</v>
      </c>
      <c r="K13" s="134">
        <f t="shared" si="5"/>
        <v>150.4311693142717</v>
      </c>
    </row>
    <row r="14" spans="2:13" ht="15.75" x14ac:dyDescent="0.25">
      <c r="B14" s="380" t="s">
        <v>18</v>
      </c>
      <c r="C14" s="380"/>
      <c r="D14" s="135">
        <f t="shared" ref="D14:I14" si="7">D8+D11</f>
        <v>733236</v>
      </c>
      <c r="E14" s="127">
        <f t="shared" si="7"/>
        <v>100</v>
      </c>
      <c r="F14" s="135">
        <f t="shared" si="7"/>
        <v>977879</v>
      </c>
      <c r="G14" s="127">
        <f t="shared" si="7"/>
        <v>100</v>
      </c>
      <c r="H14" s="135">
        <f t="shared" si="7"/>
        <v>1097926</v>
      </c>
      <c r="I14" s="127">
        <f t="shared" si="7"/>
        <v>100</v>
      </c>
      <c r="J14" s="136">
        <f>F14/D14*100</f>
        <v>133.36483751479741</v>
      </c>
      <c r="K14" s="136">
        <f t="shared" si="5"/>
        <v>112.27626321865998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T15"/>
  <sheetViews>
    <sheetView workbookViewId="0">
      <selection activeCell="M13" sqref="M13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20" x14ac:dyDescent="0.25">
      <c r="M2" s="66"/>
    </row>
    <row r="3" spans="2:20" ht="16.5" thickBot="1" x14ac:dyDescent="0.3">
      <c r="B3" s="157"/>
      <c r="C3" s="159" t="s">
        <v>77</v>
      </c>
      <c r="D3" s="160"/>
      <c r="E3" s="160"/>
      <c r="F3" s="160"/>
      <c r="G3" s="160"/>
      <c r="H3" s="160"/>
      <c r="I3" s="160"/>
      <c r="J3" s="160"/>
      <c r="K3" s="161" t="s">
        <v>348</v>
      </c>
    </row>
    <row r="4" spans="2:20" ht="20.100000000000001" customHeight="1" thickTop="1" x14ac:dyDescent="0.25">
      <c r="B4" s="383" t="s">
        <v>575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20" ht="15.75" x14ac:dyDescent="0.25">
      <c r="B5" s="378" t="s">
        <v>135</v>
      </c>
      <c r="C5" s="380" t="s">
        <v>70</v>
      </c>
      <c r="D5" s="380" t="s">
        <v>303</v>
      </c>
      <c r="E5" s="380"/>
      <c r="F5" s="380" t="s">
        <v>502</v>
      </c>
      <c r="G5" s="380"/>
      <c r="H5" s="380" t="s">
        <v>563</v>
      </c>
      <c r="I5" s="380"/>
      <c r="J5" s="380" t="s">
        <v>1</v>
      </c>
      <c r="K5" s="380"/>
    </row>
    <row r="6" spans="2:20" ht="15.75" x14ac:dyDescent="0.25">
      <c r="B6" s="378"/>
      <c r="C6" s="380"/>
      <c r="D6" s="127" t="s">
        <v>2</v>
      </c>
      <c r="E6" s="127" t="s">
        <v>26</v>
      </c>
      <c r="F6" s="127" t="s">
        <v>2</v>
      </c>
      <c r="G6" s="127" t="s">
        <v>26</v>
      </c>
      <c r="H6" s="127" t="s">
        <v>2</v>
      </c>
      <c r="I6" s="127" t="s">
        <v>26</v>
      </c>
      <c r="J6" s="127" t="s">
        <v>431</v>
      </c>
      <c r="K6" s="127" t="s">
        <v>432</v>
      </c>
    </row>
    <row r="7" spans="2:20" x14ac:dyDescent="0.25">
      <c r="B7" s="14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</row>
    <row r="8" spans="2:20" ht="15.75" x14ac:dyDescent="0.25">
      <c r="B8" s="141" t="s">
        <v>331</v>
      </c>
      <c r="C8" s="147" t="s">
        <v>71</v>
      </c>
      <c r="D8" s="132">
        <v>2157147</v>
      </c>
      <c r="E8" s="133">
        <f>D8/D$15*100</f>
        <v>11.11112770827515</v>
      </c>
      <c r="F8" s="132">
        <v>2236845</v>
      </c>
      <c r="G8" s="133">
        <f>F8/F$15*100</f>
        <v>11.377146129198202</v>
      </c>
      <c r="H8" s="149">
        <v>2383480</v>
      </c>
      <c r="I8" s="133">
        <f>H8/H$15*100</f>
        <v>11.575518788897723</v>
      </c>
      <c r="J8" s="134">
        <f t="shared" ref="J8:J15" si="0">F8/D8*100</f>
        <v>103.6946021759296</v>
      </c>
      <c r="K8" s="134">
        <f>H8/F8*100</f>
        <v>106.55543857531478</v>
      </c>
      <c r="M8" s="20"/>
      <c r="N8" s="62"/>
      <c r="O8" s="36"/>
      <c r="P8" s="78"/>
      <c r="Q8" s="19"/>
      <c r="R8" s="78"/>
      <c r="S8" s="78"/>
      <c r="T8" s="78"/>
    </row>
    <row r="9" spans="2:20" ht="20.45" customHeight="1" x14ac:dyDescent="0.25">
      <c r="B9" s="141" t="s">
        <v>332</v>
      </c>
      <c r="C9" s="147" t="s">
        <v>72</v>
      </c>
      <c r="D9" s="132">
        <v>1651976</v>
      </c>
      <c r="E9" s="133">
        <f t="shared" ref="E9:E14" si="1">D9/D$15*100</f>
        <v>8.5090706878138338</v>
      </c>
      <c r="F9" s="132">
        <v>1453080</v>
      </c>
      <c r="G9" s="133">
        <f t="shared" ref="G9:G14" si="2">F9/F$15*100</f>
        <v>7.3907237637902146</v>
      </c>
      <c r="H9" s="149">
        <v>1560836</v>
      </c>
      <c r="I9" s="133">
        <f t="shared" ref="I9:I14" si="3">H9/H$15*100</f>
        <v>7.5802970632805682</v>
      </c>
      <c r="J9" s="134">
        <f t="shared" si="0"/>
        <v>87.960115643326546</v>
      </c>
      <c r="K9" s="134">
        <f t="shared" ref="K9:K15" si="4">H9/F9*100</f>
        <v>107.4156963140364</v>
      </c>
      <c r="M9" s="20"/>
      <c r="N9" s="62"/>
      <c r="O9" s="36"/>
      <c r="P9" s="78"/>
      <c r="Q9" s="19"/>
      <c r="R9" s="78"/>
      <c r="S9" s="78"/>
      <c r="T9" s="78"/>
    </row>
    <row r="10" spans="2:20" ht="15.75" x14ac:dyDescent="0.25">
      <c r="B10" s="141" t="s">
        <v>333</v>
      </c>
      <c r="C10" s="131" t="s">
        <v>73</v>
      </c>
      <c r="D10" s="132">
        <v>3236224</v>
      </c>
      <c r="E10" s="133">
        <f t="shared" si="1"/>
        <v>16.669285012372843</v>
      </c>
      <c r="F10" s="132">
        <v>3783548</v>
      </c>
      <c r="G10" s="133">
        <f t="shared" si="2"/>
        <v>19.244059594131731</v>
      </c>
      <c r="H10" s="149">
        <v>4221235</v>
      </c>
      <c r="I10" s="133">
        <f t="shared" si="3"/>
        <v>20.500690190332072</v>
      </c>
      <c r="J10" s="134">
        <f t="shared" si="0"/>
        <v>116.91242633390024</v>
      </c>
      <c r="K10" s="134">
        <f t="shared" si="4"/>
        <v>111.5681630046718</v>
      </c>
      <c r="M10" s="20"/>
      <c r="N10" s="62"/>
      <c r="O10" s="36"/>
      <c r="P10" s="78"/>
      <c r="Q10" s="19"/>
      <c r="R10" s="78"/>
      <c r="S10" s="78"/>
      <c r="T10" s="78"/>
    </row>
    <row r="11" spans="2:20" ht="15.75" x14ac:dyDescent="0.25">
      <c r="B11" s="141" t="s">
        <v>334</v>
      </c>
      <c r="C11" s="147" t="s">
        <v>74</v>
      </c>
      <c r="D11" s="132">
        <v>1208613</v>
      </c>
      <c r="E11" s="133">
        <f t="shared" si="1"/>
        <v>6.2253770340554233</v>
      </c>
      <c r="F11" s="132">
        <v>568484</v>
      </c>
      <c r="G11" s="133">
        <f t="shared" si="2"/>
        <v>2.8914500289966942</v>
      </c>
      <c r="H11" s="149">
        <v>357294</v>
      </c>
      <c r="I11" s="133">
        <f t="shared" si="3"/>
        <v>1.7352205221610517</v>
      </c>
      <c r="J11" s="134">
        <f t="shared" si="0"/>
        <v>47.036065307919081</v>
      </c>
      <c r="K11" s="134">
        <f t="shared" si="4"/>
        <v>62.850317687041326</v>
      </c>
      <c r="M11" s="20"/>
      <c r="N11" s="62"/>
      <c r="O11" s="36"/>
      <c r="P11" s="78"/>
      <c r="Q11" s="19"/>
      <c r="R11" s="78"/>
      <c r="S11" s="78"/>
      <c r="T11" s="78"/>
    </row>
    <row r="12" spans="2:20" ht="18.75" customHeight="1" x14ac:dyDescent="0.25">
      <c r="B12" s="141" t="s">
        <v>335</v>
      </c>
      <c r="C12" s="147" t="s">
        <v>500</v>
      </c>
      <c r="D12" s="132">
        <v>803516</v>
      </c>
      <c r="E12" s="133">
        <f t="shared" si="1"/>
        <v>4.1387855772659048</v>
      </c>
      <c r="F12" s="132">
        <v>848319</v>
      </c>
      <c r="G12" s="133">
        <f t="shared" si="2"/>
        <v>4.3147599530478375</v>
      </c>
      <c r="H12" s="149">
        <v>800602</v>
      </c>
      <c r="I12" s="133">
        <f t="shared" si="3"/>
        <v>3.8881733823774884</v>
      </c>
      <c r="J12" s="134">
        <f t="shared" si="0"/>
        <v>105.57586905550107</v>
      </c>
      <c r="K12" s="134">
        <f t="shared" si="4"/>
        <v>94.375111249423867</v>
      </c>
      <c r="M12" s="20"/>
      <c r="N12" s="62"/>
      <c r="O12" s="36"/>
      <c r="P12" s="78"/>
      <c r="Q12" s="19"/>
      <c r="R12" s="78"/>
      <c r="S12" s="78"/>
      <c r="T12" s="78"/>
    </row>
    <row r="13" spans="2:20" ht="15.75" x14ac:dyDescent="0.25">
      <c r="B13" s="141" t="s">
        <v>336</v>
      </c>
      <c r="C13" s="147" t="s">
        <v>75</v>
      </c>
      <c r="D13" s="132">
        <v>9877414</v>
      </c>
      <c r="E13" s="133">
        <f t="shared" si="1"/>
        <v>50.877018757416572</v>
      </c>
      <c r="F13" s="132">
        <v>10236559</v>
      </c>
      <c r="G13" s="133">
        <f t="shared" si="2"/>
        <v>52.065667314078091</v>
      </c>
      <c r="H13" s="149">
        <v>10717633</v>
      </c>
      <c r="I13" s="133">
        <f t="shared" si="3"/>
        <v>52.050850925541759</v>
      </c>
      <c r="J13" s="134">
        <f t="shared" si="0"/>
        <v>103.63602254598219</v>
      </c>
      <c r="K13" s="134">
        <f t="shared" si="4"/>
        <v>104.69956750114955</v>
      </c>
      <c r="M13" s="20"/>
      <c r="N13" s="62"/>
      <c r="O13" s="36"/>
      <c r="P13" s="78"/>
      <c r="Q13" s="19"/>
      <c r="R13" s="78"/>
      <c r="S13" s="78"/>
      <c r="T13" s="78"/>
    </row>
    <row r="14" spans="2:20" ht="15.75" x14ac:dyDescent="0.25">
      <c r="B14" s="141" t="s">
        <v>337</v>
      </c>
      <c r="C14" s="147" t="s">
        <v>76</v>
      </c>
      <c r="D14" s="132">
        <v>479404</v>
      </c>
      <c r="E14" s="133">
        <f t="shared" si="1"/>
        <v>2.469335222800273</v>
      </c>
      <c r="F14" s="132">
        <v>534027</v>
      </c>
      <c r="G14" s="133">
        <f t="shared" si="2"/>
        <v>2.7161932167572305</v>
      </c>
      <c r="H14" s="149">
        <v>549617</v>
      </c>
      <c r="I14" s="133">
        <f t="shared" si="3"/>
        <v>2.6692491274093344</v>
      </c>
      <c r="J14" s="134">
        <f t="shared" si="0"/>
        <v>111.3939391411002</v>
      </c>
      <c r="K14" s="134">
        <f t="shared" si="4"/>
        <v>102.91932804895632</v>
      </c>
      <c r="M14" s="20"/>
      <c r="N14" s="62"/>
      <c r="O14" s="36"/>
      <c r="P14" s="78"/>
      <c r="Q14" s="19"/>
      <c r="R14" s="78"/>
      <c r="S14" s="78"/>
      <c r="T14" s="78"/>
    </row>
    <row r="15" spans="2:20" ht="17.45" customHeight="1" x14ac:dyDescent="0.25">
      <c r="B15" s="380" t="s">
        <v>18</v>
      </c>
      <c r="C15" s="380"/>
      <c r="D15" s="135">
        <f t="shared" ref="D15:I15" si="5">SUM(D8:D14)</f>
        <v>19414294</v>
      </c>
      <c r="E15" s="136">
        <f t="shared" si="5"/>
        <v>99.999999999999986</v>
      </c>
      <c r="F15" s="135">
        <f t="shared" si="5"/>
        <v>19660862</v>
      </c>
      <c r="G15" s="136">
        <f t="shared" si="5"/>
        <v>100</v>
      </c>
      <c r="H15" s="135">
        <f t="shared" si="5"/>
        <v>20590697</v>
      </c>
      <c r="I15" s="136">
        <f t="shared" si="5"/>
        <v>100</v>
      </c>
      <c r="J15" s="136">
        <f t="shared" si="0"/>
        <v>101.27003330638755</v>
      </c>
      <c r="K15" s="136">
        <f t="shared" si="4"/>
        <v>104.72937046198687</v>
      </c>
      <c r="M15" s="20"/>
      <c r="N15" s="62"/>
      <c r="O15" s="36"/>
      <c r="P15" s="78"/>
      <c r="Q15" s="19"/>
      <c r="R15" s="78"/>
      <c r="S15" s="78"/>
      <c r="T15" s="78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J13"/>
  <sheetViews>
    <sheetView workbookViewId="0">
      <selection activeCell="G20" sqref="G20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2" spans="2:10" ht="15.75" x14ac:dyDescent="0.25">
      <c r="C2" s="5"/>
      <c r="D2" s="4"/>
      <c r="E2" s="4"/>
      <c r="F2" s="4"/>
      <c r="G2" s="4"/>
      <c r="H2" s="4"/>
      <c r="J2" s="66"/>
    </row>
    <row r="3" spans="2:10" ht="15.75" x14ac:dyDescent="0.25">
      <c r="C3" s="4"/>
      <c r="D3" s="4"/>
      <c r="E3" s="4"/>
      <c r="F3" s="4"/>
      <c r="G3" s="4"/>
      <c r="H3" s="4"/>
    </row>
    <row r="4" spans="2:10" ht="16.5" thickBot="1" x14ac:dyDescent="0.3">
      <c r="B4" s="114"/>
      <c r="C4" s="162" t="s">
        <v>83</v>
      </c>
      <c r="D4" s="116"/>
      <c r="E4" s="116"/>
      <c r="F4" s="116"/>
      <c r="G4" s="116"/>
      <c r="H4" s="117" t="s">
        <v>348</v>
      </c>
    </row>
    <row r="5" spans="2:10" ht="20.100000000000001" customHeight="1" thickTop="1" x14ac:dyDescent="0.25">
      <c r="B5" s="383" t="s">
        <v>576</v>
      </c>
      <c r="C5" s="383"/>
      <c r="D5" s="383"/>
      <c r="E5" s="383"/>
      <c r="F5" s="383"/>
      <c r="G5" s="383"/>
      <c r="H5" s="383"/>
    </row>
    <row r="6" spans="2:10" ht="15.75" x14ac:dyDescent="0.25">
      <c r="B6" s="378" t="s">
        <v>135</v>
      </c>
      <c r="C6" s="380" t="s">
        <v>0</v>
      </c>
      <c r="D6" s="380" t="s">
        <v>303</v>
      </c>
      <c r="E6" s="380" t="s">
        <v>502</v>
      </c>
      <c r="F6" s="380" t="s">
        <v>563</v>
      </c>
      <c r="G6" s="380" t="s">
        <v>1</v>
      </c>
      <c r="H6" s="380"/>
    </row>
    <row r="7" spans="2:10" ht="15.75" x14ac:dyDescent="0.25">
      <c r="B7" s="378"/>
      <c r="C7" s="380"/>
      <c r="D7" s="380"/>
      <c r="E7" s="380"/>
      <c r="F7" s="380"/>
      <c r="G7" s="127" t="s">
        <v>79</v>
      </c>
      <c r="H7" s="127" t="s">
        <v>436</v>
      </c>
    </row>
    <row r="8" spans="2:10" s="53" customFormat="1" ht="12.75" x14ac:dyDescent="0.2">
      <c r="B8" s="148">
        <v>1</v>
      </c>
      <c r="C8" s="129">
        <v>2</v>
      </c>
      <c r="D8" s="129">
        <v>3</v>
      </c>
      <c r="E8" s="129">
        <v>4</v>
      </c>
      <c r="F8" s="129">
        <v>5</v>
      </c>
      <c r="G8" s="129">
        <v>6</v>
      </c>
      <c r="H8" s="129">
        <v>7</v>
      </c>
    </row>
    <row r="9" spans="2:10" ht="15.75" x14ac:dyDescent="0.25">
      <c r="B9" s="130" t="s">
        <v>331</v>
      </c>
      <c r="C9" s="131" t="s">
        <v>80</v>
      </c>
      <c r="D9" s="132">
        <v>96979</v>
      </c>
      <c r="E9" s="132">
        <v>105980</v>
      </c>
      <c r="F9" s="132">
        <v>117958</v>
      </c>
      <c r="G9" s="137">
        <f>E9/D9*100</f>
        <v>109.28139081656853</v>
      </c>
      <c r="H9" s="137">
        <f>F9/E9*100</f>
        <v>111.30213247782601</v>
      </c>
      <c r="J9" s="19"/>
    </row>
    <row r="10" spans="2:10" ht="15.75" x14ac:dyDescent="0.25">
      <c r="B10" s="130" t="s">
        <v>332</v>
      </c>
      <c r="C10" s="131" t="s">
        <v>81</v>
      </c>
      <c r="D10" s="132">
        <v>9476470</v>
      </c>
      <c r="E10" s="132">
        <v>9809340</v>
      </c>
      <c r="F10" s="132">
        <v>10227767</v>
      </c>
      <c r="G10" s="137">
        <f>E10/D10*100</f>
        <v>103.51259487973898</v>
      </c>
      <c r="H10" s="137">
        <f t="shared" ref="H10:H11" si="0">F10/E10*100</f>
        <v>104.26559788935852</v>
      </c>
    </row>
    <row r="11" spans="2:10" ht="17.45" customHeight="1" x14ac:dyDescent="0.25">
      <c r="B11" s="380" t="s">
        <v>82</v>
      </c>
      <c r="C11" s="380"/>
      <c r="D11" s="135">
        <f>SUM(D9:D10)</f>
        <v>9573449</v>
      </c>
      <c r="E11" s="135">
        <f>SUM(E9:E10)</f>
        <v>9915320</v>
      </c>
      <c r="F11" s="135">
        <f>F9+F10</f>
        <v>10345725</v>
      </c>
      <c r="G11" s="151">
        <f>E11/D11*100</f>
        <v>103.57103275945796</v>
      </c>
      <c r="H11" s="151">
        <f t="shared" si="0"/>
        <v>104.3408079618207</v>
      </c>
      <c r="J11" s="19"/>
    </row>
    <row r="12" spans="2:10" ht="15.75" x14ac:dyDescent="0.25">
      <c r="C12" s="4"/>
      <c r="D12" s="4"/>
      <c r="E12" s="4"/>
      <c r="F12" s="4"/>
      <c r="G12" s="4"/>
      <c r="H12" s="4"/>
    </row>
    <row r="13" spans="2:10" x14ac:dyDescent="0.25">
      <c r="F13" s="19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ignoredErrors>
    <ignoredError sqref="D11:E11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N12"/>
  <sheetViews>
    <sheetView workbookViewId="0">
      <selection activeCell="H11" sqref="H11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114"/>
      <c r="C4" s="115" t="s">
        <v>87</v>
      </c>
      <c r="D4" s="116"/>
      <c r="E4" s="116"/>
      <c r="F4" s="116"/>
      <c r="G4" s="116"/>
      <c r="H4" s="116"/>
      <c r="I4" s="116"/>
      <c r="J4" s="116"/>
      <c r="K4" s="117" t="s">
        <v>346</v>
      </c>
    </row>
    <row r="5" spans="2:14" ht="20.100000000000001" customHeight="1" thickTop="1" x14ac:dyDescent="0.25">
      <c r="B5" s="383" t="s">
        <v>577</v>
      </c>
      <c r="C5" s="383"/>
      <c r="D5" s="383"/>
      <c r="E5" s="383"/>
      <c r="F5" s="383"/>
      <c r="G5" s="383"/>
      <c r="H5" s="383"/>
      <c r="I5" s="383"/>
      <c r="J5" s="383"/>
      <c r="K5" s="383"/>
    </row>
    <row r="6" spans="2:14" ht="15.75" x14ac:dyDescent="0.25">
      <c r="B6" s="378" t="s">
        <v>135</v>
      </c>
      <c r="C6" s="380" t="s">
        <v>437</v>
      </c>
      <c r="D6" s="380" t="s">
        <v>303</v>
      </c>
      <c r="E6" s="380"/>
      <c r="F6" s="390" t="s">
        <v>502</v>
      </c>
      <c r="G6" s="390"/>
      <c r="H6" s="380" t="s">
        <v>563</v>
      </c>
      <c r="I6" s="380"/>
      <c r="J6" s="389" t="s">
        <v>84</v>
      </c>
      <c r="K6" s="389"/>
    </row>
    <row r="7" spans="2:14" ht="15.75" x14ac:dyDescent="0.25">
      <c r="B7" s="378"/>
      <c r="C7" s="380"/>
      <c r="D7" s="127" t="s">
        <v>2</v>
      </c>
      <c r="E7" s="127" t="s">
        <v>26</v>
      </c>
      <c r="F7" s="127" t="s">
        <v>2</v>
      </c>
      <c r="G7" s="127" t="s">
        <v>26</v>
      </c>
      <c r="H7" s="127" t="s">
        <v>2</v>
      </c>
      <c r="I7" s="127" t="s">
        <v>26</v>
      </c>
      <c r="J7" s="127" t="s">
        <v>431</v>
      </c>
      <c r="K7" s="127" t="s">
        <v>432</v>
      </c>
    </row>
    <row r="8" spans="2:14" ht="16.350000000000001" customHeight="1" x14ac:dyDescent="0.25">
      <c r="B8" s="148">
        <v>1</v>
      </c>
      <c r="C8" s="129">
        <v>2</v>
      </c>
      <c r="D8" s="129">
        <v>3</v>
      </c>
      <c r="E8" s="129">
        <v>4</v>
      </c>
      <c r="F8" s="129">
        <v>5</v>
      </c>
      <c r="G8" s="129">
        <v>6</v>
      </c>
      <c r="H8" s="129">
        <v>7</v>
      </c>
      <c r="I8" s="129">
        <v>8</v>
      </c>
      <c r="J8" s="129">
        <v>9</v>
      </c>
      <c r="K8" s="129">
        <v>10</v>
      </c>
    </row>
    <row r="9" spans="2:14" ht="17.45" customHeight="1" x14ac:dyDescent="0.25">
      <c r="B9" s="141" t="s">
        <v>331</v>
      </c>
      <c r="C9" s="131" t="s">
        <v>85</v>
      </c>
      <c r="D9" s="132">
        <v>5634426</v>
      </c>
      <c r="E9" s="133">
        <f>D9/D11*100</f>
        <v>58.854713698271119</v>
      </c>
      <c r="F9" s="132">
        <v>6142454</v>
      </c>
      <c r="G9" s="133">
        <f>F9/F11*100</f>
        <v>61.949125192126928</v>
      </c>
      <c r="H9" s="132">
        <v>6583905</v>
      </c>
      <c r="I9" s="133">
        <f>H9/H11*100</f>
        <v>63.638894325917228</v>
      </c>
      <c r="J9" s="134">
        <f>F9/D9*100</f>
        <v>109.01649963989233</v>
      </c>
      <c r="K9" s="134">
        <f>H9/F9*100</f>
        <v>107.18688328801484</v>
      </c>
      <c r="M9" s="19"/>
      <c r="N9" s="35"/>
    </row>
    <row r="10" spans="2:14" ht="15.75" x14ac:dyDescent="0.25">
      <c r="B10" s="141" t="s">
        <v>332</v>
      </c>
      <c r="C10" s="131" t="s">
        <v>86</v>
      </c>
      <c r="D10" s="132">
        <v>3939023</v>
      </c>
      <c r="E10" s="133">
        <f>D10/D11*100</f>
        <v>41.145286301728873</v>
      </c>
      <c r="F10" s="132">
        <v>3772866</v>
      </c>
      <c r="G10" s="133">
        <f>F10/F11*100</f>
        <v>38.050874807873072</v>
      </c>
      <c r="H10" s="132">
        <v>3761820</v>
      </c>
      <c r="I10" s="133">
        <f>H10/H11*100</f>
        <v>36.361105674082772</v>
      </c>
      <c r="J10" s="134">
        <f>F10/D10*100</f>
        <v>95.781771266631338</v>
      </c>
      <c r="K10" s="134">
        <f t="shared" ref="K10:K11" si="0">H10/F10*100</f>
        <v>99.707225223477323</v>
      </c>
      <c r="M10" s="19"/>
      <c r="N10" s="35"/>
    </row>
    <row r="11" spans="2:14" ht="22.35" customHeight="1" x14ac:dyDescent="0.25">
      <c r="B11" s="380" t="s">
        <v>5</v>
      </c>
      <c r="C11" s="380"/>
      <c r="D11" s="135">
        <f>SUM(D9:D10)</f>
        <v>9573449</v>
      </c>
      <c r="E11" s="136">
        <f>SUM(E9:E10)</f>
        <v>100</v>
      </c>
      <c r="F11" s="135">
        <f>SUM(F9:F10)</f>
        <v>9915320</v>
      </c>
      <c r="G11" s="136">
        <f>SUM(G9:G10)</f>
        <v>100</v>
      </c>
      <c r="H11" s="135">
        <f>H9+H10</f>
        <v>10345725</v>
      </c>
      <c r="I11" s="136">
        <f>SUM(I9:I10)</f>
        <v>100</v>
      </c>
      <c r="J11" s="136">
        <f>F11/D11*100</f>
        <v>103.57103275945796</v>
      </c>
      <c r="K11" s="136">
        <f t="shared" si="0"/>
        <v>104.3408079618207</v>
      </c>
      <c r="M11" s="19"/>
      <c r="N11" s="35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</sheetData>
  <mergeCells count="8">
    <mergeCell ref="J6:K6"/>
    <mergeCell ref="B5:K5"/>
    <mergeCell ref="B6:B7"/>
    <mergeCell ref="B11:C11"/>
    <mergeCell ref="C6:C7"/>
    <mergeCell ref="D6:E6"/>
    <mergeCell ref="H6:I6"/>
    <mergeCell ref="F6:G6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H14"/>
  <sheetViews>
    <sheetView workbookViewId="0">
      <selection activeCell="L20" sqref="L20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8" ht="16.5" thickBot="1" x14ac:dyDescent="0.3">
      <c r="B3" s="174"/>
      <c r="C3" s="115" t="s">
        <v>87</v>
      </c>
      <c r="D3" s="116"/>
      <c r="E3" s="116"/>
      <c r="F3" s="116"/>
      <c r="G3" s="116"/>
      <c r="H3" s="175" t="s">
        <v>346</v>
      </c>
    </row>
    <row r="4" spans="2:8" ht="20.100000000000001" customHeight="1" thickTop="1" x14ac:dyDescent="0.25">
      <c r="B4" s="383" t="s">
        <v>578</v>
      </c>
      <c r="C4" s="383"/>
      <c r="D4" s="383"/>
      <c r="E4" s="383"/>
      <c r="F4" s="383"/>
      <c r="G4" s="383"/>
      <c r="H4" s="383"/>
    </row>
    <row r="5" spans="2:8" x14ac:dyDescent="0.25">
      <c r="B5" s="378" t="s">
        <v>135</v>
      </c>
      <c r="C5" s="380" t="s">
        <v>88</v>
      </c>
      <c r="D5" s="380" t="s">
        <v>303</v>
      </c>
      <c r="E5" s="378" t="s">
        <v>502</v>
      </c>
      <c r="F5" s="380" t="s">
        <v>563</v>
      </c>
      <c r="G5" s="389" t="s">
        <v>302</v>
      </c>
      <c r="H5" s="389"/>
    </row>
    <row r="6" spans="2:8" x14ac:dyDescent="0.25">
      <c r="B6" s="378"/>
      <c r="C6" s="380"/>
      <c r="D6" s="380"/>
      <c r="E6" s="378"/>
      <c r="F6" s="380"/>
      <c r="G6" s="127" t="s">
        <v>78</v>
      </c>
      <c r="H6" s="127" t="s">
        <v>79</v>
      </c>
    </row>
    <row r="7" spans="2:8" ht="15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</row>
    <row r="8" spans="2:8" ht="17.100000000000001" customHeight="1" x14ac:dyDescent="0.25">
      <c r="B8" s="167" t="s">
        <v>331</v>
      </c>
      <c r="C8" s="168" t="s">
        <v>438</v>
      </c>
      <c r="D8" s="169">
        <v>7400278</v>
      </c>
      <c r="E8" s="169">
        <v>7281540</v>
      </c>
      <c r="F8" s="169">
        <v>7553138</v>
      </c>
      <c r="G8" s="170">
        <f>E8/D8*100</f>
        <v>98.395492709868478</v>
      </c>
      <c r="H8" s="170">
        <f>F8/E8*100</f>
        <v>103.7299527297797</v>
      </c>
    </row>
    <row r="9" spans="2:8" ht="17.100000000000001" customHeight="1" x14ac:dyDescent="0.25">
      <c r="B9" s="167" t="s">
        <v>332</v>
      </c>
      <c r="C9" s="171" t="s">
        <v>439</v>
      </c>
      <c r="D9" s="169">
        <f>D10+D11</f>
        <v>9573449</v>
      </c>
      <c r="E9" s="169">
        <f>E10+E11</f>
        <v>9915320</v>
      </c>
      <c r="F9" s="169">
        <f>F10+F11</f>
        <v>10345725</v>
      </c>
      <c r="G9" s="170">
        <f t="shared" ref="G9:G11" si="0">E9/D9*100</f>
        <v>103.57103275945796</v>
      </c>
      <c r="H9" s="170">
        <f t="shared" ref="H9" si="1">F9/E9*100</f>
        <v>104.3408079618207</v>
      </c>
    </row>
    <row r="10" spans="2:8" ht="17.100000000000001" customHeight="1" x14ac:dyDescent="0.25">
      <c r="B10" s="141" t="s">
        <v>365</v>
      </c>
      <c r="C10" s="131" t="s">
        <v>440</v>
      </c>
      <c r="D10" s="137">
        <v>4280620</v>
      </c>
      <c r="E10" s="137">
        <v>4089390</v>
      </c>
      <c r="F10" s="137">
        <v>4040831</v>
      </c>
      <c r="G10" s="134">
        <f t="shared" si="0"/>
        <v>95.532656484341047</v>
      </c>
      <c r="H10" s="134">
        <f>F10/E10*100</f>
        <v>98.812561286646655</v>
      </c>
    </row>
    <row r="11" spans="2:8" ht="17.100000000000001" customHeight="1" x14ac:dyDescent="0.25">
      <c r="B11" s="141" t="s">
        <v>366</v>
      </c>
      <c r="C11" s="131" t="s">
        <v>441</v>
      </c>
      <c r="D11" s="137">
        <v>5292829</v>
      </c>
      <c r="E11" s="137">
        <v>5825930</v>
      </c>
      <c r="F11" s="137">
        <v>6304894</v>
      </c>
      <c r="G11" s="134">
        <f t="shared" si="0"/>
        <v>110.07213722566891</v>
      </c>
      <c r="H11" s="134">
        <f>F11/E11*100</f>
        <v>108.22124536340121</v>
      </c>
    </row>
    <row r="12" spans="2:8" ht="17.100000000000001" customHeight="1" x14ac:dyDescent="0.25">
      <c r="B12" s="167" t="s">
        <v>333</v>
      </c>
      <c r="C12" s="171" t="s">
        <v>442</v>
      </c>
      <c r="D12" s="172">
        <f>D8/D9</f>
        <v>0.77300020086804666</v>
      </c>
      <c r="E12" s="172">
        <f t="shared" ref="E12" si="2">E8/E9</f>
        <v>0.73437266775051135</v>
      </c>
      <c r="F12" s="172">
        <f>F8/F9</f>
        <v>0.73007333947113418</v>
      </c>
      <c r="G12" s="173" t="s">
        <v>112</v>
      </c>
      <c r="H12" s="173" t="s">
        <v>112</v>
      </c>
    </row>
    <row r="13" spans="2:8" ht="17.100000000000001" customHeight="1" x14ac:dyDescent="0.25">
      <c r="B13" s="167" t="s">
        <v>334</v>
      </c>
      <c r="C13" s="171" t="s">
        <v>443</v>
      </c>
      <c r="D13" s="169">
        <v>9877414</v>
      </c>
      <c r="E13" s="169">
        <v>10236559</v>
      </c>
      <c r="F13" s="169">
        <v>10717633</v>
      </c>
      <c r="G13" s="170">
        <f>E13/D13*100</f>
        <v>103.63602254598219</v>
      </c>
      <c r="H13" s="170">
        <f>F13/E13*100</f>
        <v>104.69956750114955</v>
      </c>
    </row>
    <row r="14" spans="2:8" ht="16.5" customHeight="1" x14ac:dyDescent="0.25">
      <c r="B14" s="167" t="s">
        <v>335</v>
      </c>
      <c r="C14" s="171" t="s">
        <v>444</v>
      </c>
      <c r="D14" s="172">
        <f>D8/D13</f>
        <v>0.74921209134293654</v>
      </c>
      <c r="E14" s="172">
        <f t="shared" ref="E14" si="3">E8/E13</f>
        <v>0.71132692147820376</v>
      </c>
      <c r="F14" s="172">
        <f>F8/F13</f>
        <v>0.70473937668886399</v>
      </c>
      <c r="G14" s="173" t="s">
        <v>112</v>
      </c>
      <c r="H14" s="173" t="s">
        <v>112</v>
      </c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L34"/>
  <sheetViews>
    <sheetView topLeftCell="A19" zoomScaleNormal="100" workbookViewId="0">
      <selection activeCell="C35" sqref="C35"/>
    </sheetView>
  </sheetViews>
  <sheetFormatPr defaultColWidth="8.85546875" defaultRowHeight="15" x14ac:dyDescent="0.25"/>
  <cols>
    <col min="1" max="1" width="8.85546875" style="11" customWidth="1"/>
    <col min="2" max="2" width="9.85546875" style="11" customWidth="1"/>
    <col min="3" max="3" width="72.140625" style="11" customWidth="1"/>
    <col min="4" max="4" width="16.140625" style="11" customWidth="1"/>
    <col min="5" max="5" width="16.42578125" style="11" customWidth="1"/>
    <col min="6" max="6" width="15.28515625" style="11" customWidth="1"/>
    <col min="7" max="7" width="11" style="11" customWidth="1"/>
    <col min="8" max="8" width="10.42578125" style="11" customWidth="1"/>
    <col min="9" max="9" width="8.85546875" style="11"/>
    <col min="10" max="11" width="10.7109375" style="11" bestFit="1" customWidth="1"/>
    <col min="12" max="16384" width="8.85546875" style="11"/>
  </cols>
  <sheetData>
    <row r="3" spans="2:12" ht="16.5" thickBot="1" x14ac:dyDescent="0.3">
      <c r="B3" s="111" t="s">
        <v>207</v>
      </c>
      <c r="C3" s="104"/>
      <c r="D3" s="104"/>
      <c r="E3" s="104"/>
      <c r="F3" s="104"/>
      <c r="G3" s="104"/>
      <c r="H3" s="193" t="s">
        <v>349</v>
      </c>
    </row>
    <row r="4" spans="2:12" ht="20.100000000000001" customHeight="1" thickTop="1" x14ac:dyDescent="0.25">
      <c r="B4" s="383" t="s">
        <v>579</v>
      </c>
      <c r="C4" s="383"/>
      <c r="D4" s="383"/>
      <c r="E4" s="383"/>
      <c r="F4" s="383"/>
      <c r="G4" s="383"/>
      <c r="H4" s="383"/>
    </row>
    <row r="5" spans="2:12" ht="20.100000000000001" customHeight="1" x14ac:dyDescent="0.25">
      <c r="B5" s="176" t="s">
        <v>135</v>
      </c>
      <c r="C5" s="176" t="s">
        <v>88</v>
      </c>
      <c r="D5" s="127" t="s">
        <v>521</v>
      </c>
      <c r="E5" s="127" t="s">
        <v>502</v>
      </c>
      <c r="F5" s="127" t="s">
        <v>563</v>
      </c>
      <c r="G5" s="380" t="s">
        <v>1</v>
      </c>
      <c r="H5" s="380"/>
    </row>
    <row r="6" spans="2:12" ht="15" customHeight="1" x14ac:dyDescent="0.25">
      <c r="B6" s="177">
        <v>1</v>
      </c>
      <c r="C6" s="177">
        <v>2</v>
      </c>
      <c r="D6" s="129">
        <v>3</v>
      </c>
      <c r="E6" s="129">
        <v>4</v>
      </c>
      <c r="F6" s="129">
        <v>5</v>
      </c>
      <c r="G6" s="129" t="s">
        <v>445</v>
      </c>
      <c r="H6" s="129" t="s">
        <v>446</v>
      </c>
    </row>
    <row r="7" spans="2:12" ht="20.100000000000001" customHeight="1" x14ac:dyDescent="0.25">
      <c r="B7" s="182">
        <v>1</v>
      </c>
      <c r="C7" s="183" t="s">
        <v>89</v>
      </c>
      <c r="D7" s="184">
        <f>D8+D24</f>
        <v>2696142</v>
      </c>
      <c r="E7" s="185">
        <f>E8+E24</f>
        <v>2698561</v>
      </c>
      <c r="F7" s="185">
        <f>F8+F24</f>
        <v>2798098</v>
      </c>
      <c r="G7" s="169">
        <f>E7/D7*100</f>
        <v>100.08972079363771</v>
      </c>
      <c r="H7" s="170">
        <f>F7/E7*100</f>
        <v>103.68852140085029</v>
      </c>
      <c r="J7" s="36"/>
      <c r="K7" s="36"/>
    </row>
    <row r="8" spans="2:12" ht="20.100000000000001" customHeight="1" x14ac:dyDescent="0.25">
      <c r="B8" s="178" t="s">
        <v>90</v>
      </c>
      <c r="C8" s="178" t="s">
        <v>91</v>
      </c>
      <c r="D8" s="179">
        <f>D9+D23</f>
        <v>2662338</v>
      </c>
      <c r="E8" s="180">
        <f>E9+E23</f>
        <v>2581508</v>
      </c>
      <c r="F8" s="180">
        <f>F9+F23</f>
        <v>2690979</v>
      </c>
      <c r="G8" s="151">
        <f t="shared" ref="G8:G29" si="0">E8/D8*100</f>
        <v>96.96394672652383</v>
      </c>
      <c r="H8" s="136">
        <f t="shared" ref="H8:H26" si="1">F8/E8*100</f>
        <v>104.24058341093657</v>
      </c>
      <c r="J8" s="36"/>
      <c r="K8" s="36"/>
      <c r="L8" s="62"/>
    </row>
    <row r="9" spans="2:12" ht="20.100000000000001" customHeight="1" x14ac:dyDescent="0.25">
      <c r="B9" s="183" t="s">
        <v>92</v>
      </c>
      <c r="C9" s="183" t="s">
        <v>93</v>
      </c>
      <c r="D9" s="186">
        <f>SUM(D10:D22)</f>
        <v>2662338</v>
      </c>
      <c r="E9" s="187">
        <f>SUM(E10:E22)</f>
        <v>2581508</v>
      </c>
      <c r="F9" s="187">
        <f>SUM(F10:F22)</f>
        <v>2690979</v>
      </c>
      <c r="G9" s="169">
        <f t="shared" si="0"/>
        <v>96.96394672652383</v>
      </c>
      <c r="H9" s="170">
        <f t="shared" si="1"/>
        <v>104.24058341093657</v>
      </c>
      <c r="J9" s="36"/>
      <c r="K9" s="36"/>
      <c r="L9" s="62"/>
    </row>
    <row r="10" spans="2:12" ht="15.95" customHeight="1" x14ac:dyDescent="0.25">
      <c r="B10" s="188" t="s">
        <v>94</v>
      </c>
      <c r="C10" s="188" t="s">
        <v>95</v>
      </c>
      <c r="D10" s="189">
        <v>1299335</v>
      </c>
      <c r="E10" s="139">
        <v>1299335</v>
      </c>
      <c r="F10" s="139">
        <v>1299335</v>
      </c>
      <c r="G10" s="137">
        <f t="shared" si="0"/>
        <v>100</v>
      </c>
      <c r="H10" s="134">
        <f t="shared" si="1"/>
        <v>100</v>
      </c>
      <c r="J10" s="36"/>
      <c r="K10" s="36"/>
      <c r="L10" s="62"/>
    </row>
    <row r="11" spans="2:12" ht="15.95" customHeight="1" x14ac:dyDescent="0.25">
      <c r="B11" s="188" t="s">
        <v>96</v>
      </c>
      <c r="C11" s="188" t="s">
        <v>97</v>
      </c>
      <c r="D11" s="190">
        <v>137290</v>
      </c>
      <c r="E11" s="191">
        <v>137290</v>
      </c>
      <c r="F11" s="191">
        <v>137290</v>
      </c>
      <c r="G11" s="137">
        <f t="shared" si="0"/>
        <v>100</v>
      </c>
      <c r="H11" s="134">
        <f t="shared" si="1"/>
        <v>100</v>
      </c>
      <c r="J11" s="36"/>
      <c r="K11" s="36"/>
      <c r="L11" s="62"/>
    </row>
    <row r="12" spans="2:12" ht="15.95" customHeight="1" x14ac:dyDescent="0.25">
      <c r="B12" s="188" t="s">
        <v>98</v>
      </c>
      <c r="C12" s="188" t="s">
        <v>99</v>
      </c>
      <c r="D12" s="189">
        <v>-215</v>
      </c>
      <c r="E12" s="139">
        <v>-214</v>
      </c>
      <c r="F12" s="139">
        <v>-214</v>
      </c>
      <c r="G12" s="137">
        <f t="shared" si="0"/>
        <v>99.534883720930239</v>
      </c>
      <c r="H12" s="134">
        <f>F12/E12*100</f>
        <v>100</v>
      </c>
      <c r="J12" s="36"/>
      <c r="K12" s="36"/>
      <c r="L12" s="62"/>
    </row>
    <row r="13" spans="2:12" ht="15.95" customHeight="1" x14ac:dyDescent="0.25">
      <c r="B13" s="188" t="s">
        <v>100</v>
      </c>
      <c r="C13" s="188" t="s">
        <v>101</v>
      </c>
      <c r="D13" s="189">
        <v>403027</v>
      </c>
      <c r="E13" s="139">
        <v>343453</v>
      </c>
      <c r="F13" s="139">
        <v>356970</v>
      </c>
      <c r="G13" s="137">
        <f t="shared" si="0"/>
        <v>85.218360060244109</v>
      </c>
      <c r="H13" s="134">
        <f>F13/E13*100</f>
        <v>103.93561855625077</v>
      </c>
      <c r="J13" s="36"/>
      <c r="K13" s="36"/>
      <c r="L13" s="62"/>
    </row>
    <row r="14" spans="2:12" ht="15.95" customHeight="1" x14ac:dyDescent="0.25">
      <c r="B14" s="188" t="s">
        <v>102</v>
      </c>
      <c r="C14" s="188" t="s">
        <v>103</v>
      </c>
      <c r="D14" s="189">
        <v>-36302</v>
      </c>
      <c r="E14" s="139">
        <v>-145228</v>
      </c>
      <c r="F14" s="139">
        <v>-135306</v>
      </c>
      <c r="G14" s="137">
        <f t="shared" si="0"/>
        <v>400.05509338328471</v>
      </c>
      <c r="H14" s="134">
        <f t="shared" si="1"/>
        <v>93.167984135290709</v>
      </c>
      <c r="J14" s="36"/>
      <c r="K14" s="36"/>
      <c r="L14" s="62"/>
    </row>
    <row r="15" spans="2:12" ht="15.95" customHeight="1" x14ac:dyDescent="0.25">
      <c r="B15" s="188" t="s">
        <v>104</v>
      </c>
      <c r="C15" s="188" t="s">
        <v>105</v>
      </c>
      <c r="D15" s="189">
        <v>32434</v>
      </c>
      <c r="E15" s="139">
        <v>29151</v>
      </c>
      <c r="F15" s="139">
        <v>25743</v>
      </c>
      <c r="G15" s="137">
        <f t="shared" si="0"/>
        <v>89.877905901214774</v>
      </c>
      <c r="H15" s="134">
        <f t="shared" si="1"/>
        <v>88.309148914273948</v>
      </c>
      <c r="J15" s="36"/>
      <c r="K15" s="36"/>
      <c r="L15" s="62"/>
    </row>
    <row r="16" spans="2:12" ht="15.95" customHeight="1" x14ac:dyDescent="0.25">
      <c r="B16" s="188" t="s">
        <v>106</v>
      </c>
      <c r="C16" s="188" t="s">
        <v>107</v>
      </c>
      <c r="D16" s="189">
        <v>970088</v>
      </c>
      <c r="E16" s="139">
        <v>1000959</v>
      </c>
      <c r="F16" s="139">
        <v>1013732</v>
      </c>
      <c r="G16" s="137">
        <f t="shared" si="0"/>
        <v>103.18228861711516</v>
      </c>
      <c r="H16" s="134">
        <f t="shared" si="1"/>
        <v>101.27607624288308</v>
      </c>
      <c r="J16" s="36"/>
      <c r="K16" s="36"/>
      <c r="L16" s="62"/>
    </row>
    <row r="17" spans="2:12" ht="15.95" customHeight="1" x14ac:dyDescent="0.25">
      <c r="B17" s="188" t="s">
        <v>108</v>
      </c>
      <c r="C17" s="188" t="s">
        <v>109</v>
      </c>
      <c r="D17" s="189">
        <v>-57589</v>
      </c>
      <c r="E17" s="139">
        <v>-58638</v>
      </c>
      <c r="F17" s="139">
        <v>-56324</v>
      </c>
      <c r="G17" s="137">
        <f t="shared" si="0"/>
        <v>101.82152841688517</v>
      </c>
      <c r="H17" s="134">
        <f>F17/E17*100</f>
        <v>96.053753538660942</v>
      </c>
      <c r="J17" s="36"/>
      <c r="K17" s="36"/>
      <c r="L17" s="62"/>
    </row>
    <row r="18" spans="2:12" ht="30" customHeight="1" x14ac:dyDescent="0.25">
      <c r="B18" s="188" t="s">
        <v>110</v>
      </c>
      <c r="C18" s="131" t="s">
        <v>111</v>
      </c>
      <c r="D18" s="189">
        <v>-14</v>
      </c>
      <c r="E18" s="139">
        <v>-34</v>
      </c>
      <c r="F18" s="192">
        <v>-83</v>
      </c>
      <c r="G18" s="137">
        <f t="shared" si="0"/>
        <v>242.85714285714283</v>
      </c>
      <c r="H18" s="134">
        <f t="shared" ref="H18:H21" si="2">F18/E18*100</f>
        <v>244.11764705882354</v>
      </c>
      <c r="J18" s="36"/>
      <c r="K18" s="36"/>
      <c r="L18" s="62"/>
    </row>
    <row r="19" spans="2:12" ht="30" customHeight="1" x14ac:dyDescent="0.25">
      <c r="B19" s="188" t="s">
        <v>113</v>
      </c>
      <c r="C19" s="131" t="s">
        <v>114</v>
      </c>
      <c r="D19" s="189">
        <v>-1255</v>
      </c>
      <c r="E19" s="139">
        <v>0</v>
      </c>
      <c r="F19" s="139">
        <v>0</v>
      </c>
      <c r="G19" s="137">
        <f t="shared" si="0"/>
        <v>0</v>
      </c>
      <c r="H19" s="134" t="s">
        <v>112</v>
      </c>
      <c r="J19" s="36"/>
      <c r="K19" s="36"/>
      <c r="L19" s="62"/>
    </row>
    <row r="20" spans="2:12" ht="30" customHeight="1" x14ac:dyDescent="0.25">
      <c r="B20" s="188" t="s">
        <v>115</v>
      </c>
      <c r="C20" s="131" t="s">
        <v>116</v>
      </c>
      <c r="D20" s="189">
        <v>-1349</v>
      </c>
      <c r="E20" s="139">
        <v>-8300</v>
      </c>
      <c r="F20" s="139">
        <v>-7699</v>
      </c>
      <c r="G20" s="137">
        <f t="shared" si="0"/>
        <v>615.27057079318013</v>
      </c>
      <c r="H20" s="134">
        <f>F20/E20*100</f>
        <v>92.759036144578317</v>
      </c>
      <c r="J20" s="36"/>
      <c r="K20" s="36"/>
      <c r="L20" s="62"/>
    </row>
    <row r="21" spans="2:12" ht="30" customHeight="1" x14ac:dyDescent="0.25">
      <c r="B21" s="188" t="s">
        <v>117</v>
      </c>
      <c r="C21" s="131" t="s">
        <v>118</v>
      </c>
      <c r="D21" s="189">
        <v>-15950</v>
      </c>
      <c r="E21" s="139">
        <v>-16266</v>
      </c>
      <c r="F21" s="139">
        <v>-16266</v>
      </c>
      <c r="G21" s="137">
        <f t="shared" si="0"/>
        <v>101.98119122257052</v>
      </c>
      <c r="H21" s="134">
        <f t="shared" si="2"/>
        <v>100</v>
      </c>
      <c r="J21" s="36"/>
      <c r="K21" s="36"/>
      <c r="L21" s="62"/>
    </row>
    <row r="22" spans="2:12" ht="15.95" customHeight="1" x14ac:dyDescent="0.25">
      <c r="B22" s="188" t="s">
        <v>119</v>
      </c>
      <c r="C22" s="188" t="s">
        <v>120</v>
      </c>
      <c r="D22" s="189">
        <v>-67162</v>
      </c>
      <c r="E22" s="139">
        <v>0</v>
      </c>
      <c r="F22" s="139">
        <v>73801</v>
      </c>
      <c r="G22" s="137">
        <f t="shared" si="0"/>
        <v>0</v>
      </c>
      <c r="H22" s="134" t="s">
        <v>112</v>
      </c>
      <c r="J22" s="36"/>
      <c r="K22" s="36"/>
      <c r="L22" s="62"/>
    </row>
    <row r="23" spans="2:12" ht="20.100000000000001" customHeight="1" x14ac:dyDescent="0.25">
      <c r="B23" s="183" t="s">
        <v>121</v>
      </c>
      <c r="C23" s="183" t="s">
        <v>122</v>
      </c>
      <c r="D23" s="186">
        <v>0</v>
      </c>
      <c r="E23" s="187">
        <v>0</v>
      </c>
      <c r="F23" s="187">
        <v>0</v>
      </c>
      <c r="G23" s="169" t="s">
        <v>112</v>
      </c>
      <c r="H23" s="170" t="s">
        <v>112</v>
      </c>
      <c r="J23" s="36"/>
      <c r="K23" s="36"/>
      <c r="L23" s="62"/>
    </row>
    <row r="24" spans="2:12" ht="20.100000000000001" customHeight="1" x14ac:dyDescent="0.25">
      <c r="B24" s="178" t="s">
        <v>123</v>
      </c>
      <c r="C24" s="178" t="s">
        <v>124</v>
      </c>
      <c r="D24" s="179">
        <f>SUM(D25:D29)</f>
        <v>33804</v>
      </c>
      <c r="E24" s="180">
        <f>SUM(E25:E29)</f>
        <v>117053</v>
      </c>
      <c r="F24" s="180">
        <f>SUM(F25:F29)</f>
        <v>107119</v>
      </c>
      <c r="G24" s="151">
        <f t="shared" si="0"/>
        <v>346.26967222813869</v>
      </c>
      <c r="H24" s="136">
        <f t="shared" si="1"/>
        <v>91.513246136365581</v>
      </c>
      <c r="J24" s="36"/>
      <c r="K24" s="36"/>
      <c r="L24" s="62"/>
    </row>
    <row r="25" spans="2:12" ht="15.95" customHeight="1" x14ac:dyDescent="0.25">
      <c r="B25" s="188" t="s">
        <v>125</v>
      </c>
      <c r="C25" s="188" t="s">
        <v>126</v>
      </c>
      <c r="D25" s="189">
        <v>170158</v>
      </c>
      <c r="E25" s="139">
        <v>117067</v>
      </c>
      <c r="F25" s="139">
        <v>107133</v>
      </c>
      <c r="G25" s="137">
        <f t="shared" si="0"/>
        <v>68.798998577792403</v>
      </c>
      <c r="H25" s="134">
        <f t="shared" si="1"/>
        <v>91.514261064176921</v>
      </c>
      <c r="J25" s="36"/>
      <c r="K25" s="36"/>
    </row>
    <row r="26" spans="2:12" ht="15.95" customHeight="1" x14ac:dyDescent="0.25">
      <c r="B26" s="188" t="s">
        <v>127</v>
      </c>
      <c r="C26" s="188" t="s">
        <v>128</v>
      </c>
      <c r="D26" s="189">
        <v>-14</v>
      </c>
      <c r="E26" s="139">
        <v>-14</v>
      </c>
      <c r="F26" s="139">
        <v>-14</v>
      </c>
      <c r="G26" s="137">
        <f t="shared" si="0"/>
        <v>100</v>
      </c>
      <c r="H26" s="134">
        <f t="shared" si="1"/>
        <v>100</v>
      </c>
      <c r="J26" s="36"/>
      <c r="K26" s="36"/>
    </row>
    <row r="27" spans="2:12" ht="31.5" customHeight="1" x14ac:dyDescent="0.25">
      <c r="B27" s="188" t="s">
        <v>129</v>
      </c>
      <c r="C27" s="131" t="s">
        <v>130</v>
      </c>
      <c r="D27" s="189">
        <v>163609</v>
      </c>
      <c r="E27" s="139">
        <v>0</v>
      </c>
      <c r="F27" s="139">
        <v>0</v>
      </c>
      <c r="G27" s="137">
        <f>E27/D27*100</f>
        <v>0</v>
      </c>
      <c r="H27" s="134" t="s">
        <v>112</v>
      </c>
      <c r="J27" s="36"/>
      <c r="K27" s="36"/>
    </row>
    <row r="28" spans="2:12" ht="30" customHeight="1" x14ac:dyDescent="0.25">
      <c r="B28" s="188" t="s">
        <v>131</v>
      </c>
      <c r="C28" s="131" t="s">
        <v>132</v>
      </c>
      <c r="D28" s="189">
        <v>1255</v>
      </c>
      <c r="E28" s="139">
        <v>0</v>
      </c>
      <c r="F28" s="139">
        <v>0</v>
      </c>
      <c r="G28" s="137">
        <f>E28/D28*100</f>
        <v>0</v>
      </c>
      <c r="H28" s="134" t="s">
        <v>112</v>
      </c>
      <c r="J28" s="36"/>
      <c r="K28" s="36"/>
    </row>
    <row r="29" spans="2:12" ht="15.95" customHeight="1" x14ac:dyDescent="0.25">
      <c r="B29" s="188" t="s">
        <v>133</v>
      </c>
      <c r="C29" s="188" t="s">
        <v>134</v>
      </c>
      <c r="D29" s="189">
        <v>-301204</v>
      </c>
      <c r="E29" s="139">
        <v>0</v>
      </c>
      <c r="F29" s="139">
        <v>0</v>
      </c>
      <c r="G29" s="137">
        <f t="shared" si="0"/>
        <v>0</v>
      </c>
      <c r="H29" s="134" t="s">
        <v>112</v>
      </c>
      <c r="J29" s="36"/>
      <c r="K29" s="36"/>
    </row>
    <row r="31" spans="2:12" ht="28.5" customHeight="1" x14ac:dyDescent="0.25">
      <c r="B31" s="391" t="s">
        <v>689</v>
      </c>
      <c r="C31" s="391"/>
      <c r="D31" s="391"/>
      <c r="E31" s="391"/>
      <c r="F31" s="391"/>
      <c r="G31" s="391"/>
      <c r="H31" s="391"/>
    </row>
    <row r="33" spans="2:3" x14ac:dyDescent="0.25">
      <c r="B33" s="62"/>
      <c r="C33" s="367"/>
    </row>
    <row r="34" spans="2:3" x14ac:dyDescent="0.25">
      <c r="B34" s="62"/>
    </row>
  </sheetData>
  <mergeCells count="3">
    <mergeCell ref="B4:H4"/>
    <mergeCell ref="G5:H5"/>
    <mergeCell ref="B31:H31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Q19"/>
  <sheetViews>
    <sheetView workbookViewId="0">
      <selection activeCell="C18" sqref="C18"/>
    </sheetView>
  </sheetViews>
  <sheetFormatPr defaultColWidth="8.85546875" defaultRowHeight="15" x14ac:dyDescent="0.25"/>
  <cols>
    <col min="1" max="2" width="8.85546875" style="18"/>
    <col min="3" max="3" width="47.5703125" style="18" customWidth="1"/>
    <col min="4" max="4" width="14.140625" style="18" customWidth="1"/>
    <col min="5" max="5" width="11.140625" style="18" customWidth="1"/>
    <col min="6" max="6" width="12.42578125" style="18" customWidth="1"/>
    <col min="7" max="7" width="11.7109375" style="18" customWidth="1"/>
    <col min="8" max="8" width="11.85546875" style="18" bestFit="1" customWidth="1"/>
    <col min="9" max="9" width="10.28515625" style="18" customWidth="1"/>
    <col min="10" max="10" width="10.42578125" style="18" customWidth="1"/>
    <col min="11" max="11" width="10.5703125" style="18" customWidth="1"/>
    <col min="12" max="12" width="8.85546875" style="18"/>
    <col min="13" max="13" width="11.7109375" style="18" bestFit="1" customWidth="1"/>
    <col min="14" max="14" width="8.85546875" style="18"/>
    <col min="15" max="15" width="10.140625" style="18" bestFit="1" customWidth="1"/>
    <col min="16" max="16" width="8.85546875" style="18"/>
    <col min="17" max="17" width="10.140625" style="18" bestFit="1" customWidth="1"/>
    <col min="18" max="16384" width="8.85546875" style="18"/>
  </cols>
  <sheetData>
    <row r="3" spans="2:17" ht="16.5" thickBot="1" x14ac:dyDescent="0.3">
      <c r="B3" s="195"/>
      <c r="C3" s="196"/>
      <c r="D3" s="196"/>
      <c r="E3" s="196"/>
      <c r="F3" s="196"/>
      <c r="G3" s="196"/>
      <c r="H3" s="196"/>
      <c r="I3" s="196"/>
      <c r="J3" s="196"/>
      <c r="K3" s="197" t="s">
        <v>348</v>
      </c>
    </row>
    <row r="4" spans="2:17" ht="20.100000000000001" customHeight="1" thickTop="1" x14ac:dyDescent="0.25">
      <c r="B4" s="383" t="s">
        <v>580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17" ht="15.75" x14ac:dyDescent="0.25">
      <c r="B5" s="378" t="s">
        <v>135</v>
      </c>
      <c r="C5" s="380" t="s">
        <v>393</v>
      </c>
      <c r="D5" s="380" t="s">
        <v>521</v>
      </c>
      <c r="E5" s="380"/>
      <c r="F5" s="390" t="s">
        <v>502</v>
      </c>
      <c r="G5" s="390"/>
      <c r="H5" s="380" t="s">
        <v>563</v>
      </c>
      <c r="I5" s="380"/>
      <c r="J5" s="380" t="s">
        <v>1</v>
      </c>
      <c r="K5" s="380"/>
    </row>
    <row r="6" spans="2:17" ht="15.75" x14ac:dyDescent="0.25">
      <c r="B6" s="378"/>
      <c r="C6" s="380"/>
      <c r="D6" s="127" t="s">
        <v>2</v>
      </c>
      <c r="E6" s="127" t="s">
        <v>26</v>
      </c>
      <c r="F6" s="127" t="s">
        <v>2</v>
      </c>
      <c r="G6" s="127" t="s">
        <v>26</v>
      </c>
      <c r="H6" s="127" t="s">
        <v>297</v>
      </c>
      <c r="I6" s="127" t="s">
        <v>156</v>
      </c>
      <c r="J6" s="164" t="s">
        <v>431</v>
      </c>
      <c r="K6" s="164" t="s">
        <v>432</v>
      </c>
    </row>
    <row r="7" spans="2:17" s="55" customFormat="1" ht="12.75" x14ac:dyDescent="0.2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</row>
    <row r="8" spans="2:17" ht="21.75" customHeight="1" x14ac:dyDescent="0.25">
      <c r="B8" s="130" t="s">
        <v>331</v>
      </c>
      <c r="C8" s="131" t="s">
        <v>136</v>
      </c>
      <c r="D8" s="132">
        <v>13088785</v>
      </c>
      <c r="E8" s="133">
        <f>D8/D12*100</f>
        <v>87.07104466015025</v>
      </c>
      <c r="F8" s="132">
        <v>12843833</v>
      </c>
      <c r="G8" s="133">
        <f>F8/F12*100</f>
        <v>91.006242837345695</v>
      </c>
      <c r="H8" s="137">
        <v>13134112</v>
      </c>
      <c r="I8" s="133">
        <f>H8/H12*100</f>
        <v>90.27361938522499</v>
      </c>
      <c r="J8" s="134">
        <f>F8/D8*100</f>
        <v>98.128535230733789</v>
      </c>
      <c r="K8" s="134">
        <f>H8/F8*100</f>
        <v>102.2600652001626</v>
      </c>
      <c r="L8" s="21"/>
      <c r="M8" s="67"/>
      <c r="O8" s="21"/>
      <c r="Q8" s="21"/>
    </row>
    <row r="9" spans="2:17" ht="20.25" customHeight="1" x14ac:dyDescent="0.25">
      <c r="B9" s="130" t="s">
        <v>332</v>
      </c>
      <c r="C9" s="131" t="s">
        <v>392</v>
      </c>
      <c r="D9" s="132">
        <v>0</v>
      </c>
      <c r="E9" s="133">
        <f>D9/D12*100</f>
        <v>0</v>
      </c>
      <c r="F9" s="132">
        <v>0</v>
      </c>
      <c r="G9" s="133">
        <v>0</v>
      </c>
      <c r="H9" s="137">
        <v>0</v>
      </c>
      <c r="I9" s="133">
        <v>0</v>
      </c>
      <c r="J9" s="134" t="s">
        <v>112</v>
      </c>
      <c r="K9" s="134" t="s">
        <v>112</v>
      </c>
      <c r="L9" s="21"/>
      <c r="M9" s="67"/>
    </row>
    <row r="10" spans="2:17" ht="22.5" customHeight="1" x14ac:dyDescent="0.25">
      <c r="B10" s="130" t="s">
        <v>333</v>
      </c>
      <c r="C10" s="131" t="s">
        <v>137</v>
      </c>
      <c r="D10" s="132">
        <v>237686</v>
      </c>
      <c r="E10" s="133">
        <f>D10/D12*100</f>
        <v>1.5811680244646447</v>
      </c>
      <c r="F10" s="132">
        <v>119065</v>
      </c>
      <c r="G10" s="133">
        <f>F10/F12*100</f>
        <v>0.84364677611648842</v>
      </c>
      <c r="H10" s="137">
        <v>267811</v>
      </c>
      <c r="I10" s="133">
        <f>H10/H12*100</f>
        <v>1.8407234749617247</v>
      </c>
      <c r="J10" s="134">
        <f t="shared" ref="J10:J12" si="0">F10/D10*100</f>
        <v>50.093400536842722</v>
      </c>
      <c r="K10" s="134">
        <f t="shared" ref="K10:K12" si="1">H10/F10*100</f>
        <v>224.92840045353378</v>
      </c>
      <c r="L10" s="21"/>
      <c r="M10" s="67"/>
      <c r="O10" s="21"/>
      <c r="Q10" s="21"/>
    </row>
    <row r="11" spans="2:17" ht="21.75" customHeight="1" x14ac:dyDescent="0.25">
      <c r="B11" s="130" t="s">
        <v>334</v>
      </c>
      <c r="C11" s="131" t="s">
        <v>138</v>
      </c>
      <c r="D11" s="132">
        <v>1705834</v>
      </c>
      <c r="E11" s="133">
        <f>D11/D12*100</f>
        <v>11.3477873153851</v>
      </c>
      <c r="F11" s="132">
        <v>1150236</v>
      </c>
      <c r="G11" s="133">
        <f>F11/F12*100</f>
        <v>8.1501103865378166</v>
      </c>
      <c r="H11" s="137">
        <v>1147302</v>
      </c>
      <c r="I11" s="133">
        <f>H11/H12*100</f>
        <v>7.8856571398132891</v>
      </c>
      <c r="J11" s="134">
        <f t="shared" si="0"/>
        <v>67.429538864860234</v>
      </c>
      <c r="K11" s="134">
        <f t="shared" si="1"/>
        <v>99.744921911677253</v>
      </c>
      <c r="L11" s="21"/>
      <c r="M11" s="67"/>
      <c r="O11" s="21"/>
      <c r="Q11" s="21"/>
    </row>
    <row r="12" spans="2:17" ht="25.5" customHeight="1" x14ac:dyDescent="0.25">
      <c r="B12" s="380" t="s">
        <v>139</v>
      </c>
      <c r="C12" s="380"/>
      <c r="D12" s="135">
        <f t="shared" ref="D12:I12" si="2">SUM(D8:D11)</f>
        <v>15032305</v>
      </c>
      <c r="E12" s="136">
        <f t="shared" si="2"/>
        <v>100</v>
      </c>
      <c r="F12" s="135">
        <f t="shared" si="2"/>
        <v>14113134</v>
      </c>
      <c r="G12" s="127">
        <f t="shared" si="2"/>
        <v>100</v>
      </c>
      <c r="H12" s="151">
        <f t="shared" si="2"/>
        <v>14549225</v>
      </c>
      <c r="I12" s="136">
        <f t="shared" si="2"/>
        <v>100</v>
      </c>
      <c r="J12" s="136">
        <f t="shared" si="0"/>
        <v>93.88536222488834</v>
      </c>
      <c r="K12" s="136">
        <f t="shared" si="1"/>
        <v>103.08996570145229</v>
      </c>
      <c r="L12" s="21"/>
      <c r="M12" s="67"/>
      <c r="O12" s="21"/>
      <c r="Q12" s="21"/>
    </row>
    <row r="13" spans="2:17" x14ac:dyDescent="0.25">
      <c r="K13" s="23"/>
    </row>
    <row r="14" spans="2:17" x14ac:dyDescent="0.25">
      <c r="B14" s="194" t="s">
        <v>690</v>
      </c>
    </row>
    <row r="15" spans="2:17" x14ac:dyDescent="0.25">
      <c r="D15" s="21"/>
      <c r="F15" s="21"/>
      <c r="H15" s="21"/>
    </row>
    <row r="17" spans="4:8" x14ac:dyDescent="0.25">
      <c r="D17" s="67"/>
      <c r="F17" s="21"/>
      <c r="H17" s="21"/>
    </row>
    <row r="18" spans="4:8" x14ac:dyDescent="0.25">
      <c r="D18" s="21"/>
      <c r="F18" s="21"/>
      <c r="H18" s="21"/>
    </row>
    <row r="19" spans="4:8" x14ac:dyDescent="0.25">
      <c r="D19" s="21"/>
      <c r="F19" s="21"/>
      <c r="H19" s="21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N21"/>
  <sheetViews>
    <sheetView workbookViewId="0">
      <selection activeCell="D24" sqref="D24"/>
    </sheetView>
  </sheetViews>
  <sheetFormatPr defaultColWidth="9.140625" defaultRowHeight="15" x14ac:dyDescent="0.25"/>
  <cols>
    <col min="1" max="1" width="9.140625" style="11"/>
    <col min="2" max="2" width="7.140625" style="11" customWidth="1"/>
    <col min="3" max="3" width="45.7109375" style="11" customWidth="1"/>
    <col min="4" max="4" width="18.5703125" style="11" customWidth="1"/>
    <col min="5" max="5" width="16" style="11" customWidth="1"/>
    <col min="6" max="6" width="12.42578125" style="11" customWidth="1"/>
    <col min="7" max="7" width="15" style="11" customWidth="1"/>
    <col min="8" max="16384" width="9.140625" style="11"/>
  </cols>
  <sheetData>
    <row r="2" spans="2:14" x14ac:dyDescent="0.25">
      <c r="H2" s="99"/>
    </row>
    <row r="4" spans="2:14" ht="15.75" thickBot="1" x14ac:dyDescent="0.3">
      <c r="B4" s="82"/>
      <c r="C4" s="82"/>
      <c r="D4" s="82"/>
      <c r="E4" s="82"/>
      <c r="F4" s="82"/>
      <c r="G4" s="82"/>
    </row>
    <row r="5" spans="2:14" ht="16.5" thickTop="1" x14ac:dyDescent="0.25">
      <c r="B5" s="371" t="s">
        <v>564</v>
      </c>
      <c r="C5" s="371"/>
      <c r="D5" s="371"/>
      <c r="E5" s="371"/>
      <c r="F5" s="371"/>
      <c r="G5" s="371"/>
    </row>
    <row r="6" spans="2:14" ht="46.5" customHeight="1" x14ac:dyDescent="0.25">
      <c r="B6" s="84" t="s">
        <v>135</v>
      </c>
      <c r="C6" s="85" t="s">
        <v>88</v>
      </c>
      <c r="D6" s="85" t="s">
        <v>433</v>
      </c>
      <c r="E6" s="85" t="s">
        <v>328</v>
      </c>
      <c r="F6" s="85" t="s">
        <v>329</v>
      </c>
      <c r="G6" s="85" t="s">
        <v>330</v>
      </c>
    </row>
    <row r="7" spans="2:14" ht="15" customHeight="1" x14ac:dyDescent="0.25">
      <c r="B7" s="373" t="s">
        <v>502</v>
      </c>
      <c r="C7" s="373"/>
      <c r="D7" s="86"/>
      <c r="E7" s="86"/>
      <c r="F7" s="86"/>
      <c r="G7" s="86"/>
      <c r="K7" s="62"/>
      <c r="L7" s="62"/>
      <c r="M7" s="62"/>
      <c r="N7" s="62"/>
    </row>
    <row r="8" spans="2:14" ht="15.75" x14ac:dyDescent="0.25">
      <c r="B8" s="87" t="s">
        <v>331</v>
      </c>
      <c r="C8" s="88" t="s">
        <v>561</v>
      </c>
      <c r="D8" s="89">
        <v>408</v>
      </c>
      <c r="E8" s="89">
        <v>123</v>
      </c>
      <c r="F8" s="90">
        <v>23845</v>
      </c>
      <c r="G8" s="90">
        <v>1247</v>
      </c>
      <c r="K8" s="62"/>
      <c r="L8" s="62"/>
      <c r="M8" s="62"/>
      <c r="N8" s="62"/>
    </row>
    <row r="9" spans="2:14" ht="15.75" x14ac:dyDescent="0.25">
      <c r="B9" s="87" t="s">
        <v>641</v>
      </c>
      <c r="C9" s="88" t="s">
        <v>562</v>
      </c>
      <c r="D9" s="89">
        <v>10</v>
      </c>
      <c r="E9" s="89">
        <v>18</v>
      </c>
      <c r="F9" s="89">
        <v>551</v>
      </c>
      <c r="G9" s="89">
        <v>38</v>
      </c>
      <c r="K9" s="62"/>
      <c r="L9" s="62"/>
      <c r="M9" s="62"/>
      <c r="N9" s="62"/>
    </row>
    <row r="10" spans="2:14" ht="15.75" x14ac:dyDescent="0.25">
      <c r="B10" s="372" t="s">
        <v>18</v>
      </c>
      <c r="C10" s="372"/>
      <c r="D10" s="91">
        <f>D8+D9</f>
        <v>418</v>
      </c>
      <c r="E10" s="91">
        <f t="shared" ref="E10:G10" si="0">E8+E9</f>
        <v>141</v>
      </c>
      <c r="F10" s="91">
        <f t="shared" si="0"/>
        <v>24396</v>
      </c>
      <c r="G10" s="91">
        <f t="shared" si="0"/>
        <v>1285</v>
      </c>
      <c r="K10" s="62"/>
      <c r="L10" s="62"/>
      <c r="M10" s="20"/>
      <c r="N10" s="62"/>
    </row>
    <row r="11" spans="2:14" ht="15" customHeight="1" x14ac:dyDescent="0.25">
      <c r="B11" s="373" t="s">
        <v>563</v>
      </c>
      <c r="C11" s="373"/>
      <c r="D11" s="346"/>
      <c r="E11" s="346"/>
      <c r="F11" s="346"/>
      <c r="G11" s="346"/>
      <c r="K11" s="62"/>
      <c r="L11" s="62"/>
      <c r="M11" s="62"/>
      <c r="N11" s="62"/>
    </row>
    <row r="12" spans="2:14" ht="15.75" x14ac:dyDescent="0.25">
      <c r="B12" s="87" t="s">
        <v>331</v>
      </c>
      <c r="C12" s="88" t="s">
        <v>561</v>
      </c>
      <c r="D12" s="90">
        <v>409</v>
      </c>
      <c r="E12" s="90">
        <v>118</v>
      </c>
      <c r="F12" s="90">
        <v>24088</v>
      </c>
      <c r="G12" s="90">
        <v>1250</v>
      </c>
      <c r="K12" s="62"/>
      <c r="L12" s="62"/>
      <c r="M12" s="20"/>
      <c r="N12" s="62"/>
    </row>
    <row r="13" spans="2:14" ht="15.75" x14ac:dyDescent="0.25">
      <c r="B13" s="87" t="s">
        <v>332</v>
      </c>
      <c r="C13" s="88" t="s">
        <v>562</v>
      </c>
      <c r="D13" s="90">
        <v>10</v>
      </c>
      <c r="E13" s="90">
        <v>18</v>
      </c>
      <c r="F13" s="90">
        <v>490</v>
      </c>
      <c r="G13" s="90">
        <v>38</v>
      </c>
      <c r="K13" s="62"/>
      <c r="L13" s="62"/>
      <c r="M13" s="62"/>
      <c r="N13" s="62"/>
    </row>
    <row r="14" spans="2:14" ht="15.75" x14ac:dyDescent="0.25">
      <c r="B14" s="372" t="s">
        <v>18</v>
      </c>
      <c r="C14" s="372"/>
      <c r="D14" s="91">
        <f>D12+D13</f>
        <v>419</v>
      </c>
      <c r="E14" s="91">
        <f t="shared" ref="E14:G14" si="1">E12+E13</f>
        <v>136</v>
      </c>
      <c r="F14" s="91">
        <f t="shared" si="1"/>
        <v>24578</v>
      </c>
      <c r="G14" s="91">
        <f t="shared" si="1"/>
        <v>1288</v>
      </c>
      <c r="I14" s="62"/>
      <c r="J14" s="62"/>
      <c r="K14" s="62"/>
      <c r="L14" s="62"/>
      <c r="M14" s="62"/>
      <c r="N14" s="62"/>
    </row>
    <row r="15" spans="2:14" x14ac:dyDescent="0.25">
      <c r="B15" s="62"/>
      <c r="C15" s="62"/>
      <c r="D15" s="20"/>
      <c r="E15" s="20"/>
      <c r="F15" s="20"/>
      <c r="G15" s="20"/>
      <c r="J15" s="62"/>
      <c r="K15" s="62"/>
      <c r="L15" s="62"/>
      <c r="M15" s="20"/>
      <c r="N15" s="62"/>
    </row>
    <row r="16" spans="2:14" x14ac:dyDescent="0.25">
      <c r="J16" s="62"/>
      <c r="K16" s="62"/>
      <c r="L16" s="62"/>
      <c r="M16" s="62"/>
      <c r="N16" s="62"/>
    </row>
    <row r="17" spans="4:14" x14ac:dyDescent="0.25">
      <c r="D17" s="62"/>
      <c r="E17" s="62"/>
      <c r="F17" s="20"/>
      <c r="G17" s="20"/>
      <c r="K17" s="62"/>
      <c r="L17" s="62"/>
      <c r="M17" s="62"/>
      <c r="N17" s="62"/>
    </row>
    <row r="18" spans="4:14" x14ac:dyDescent="0.25">
      <c r="K18" s="62"/>
      <c r="L18" s="62"/>
      <c r="M18" s="20"/>
      <c r="N18" s="62"/>
    </row>
    <row r="19" spans="4:14" x14ac:dyDescent="0.25">
      <c r="K19" s="62"/>
      <c r="L19" s="62"/>
      <c r="M19" s="62"/>
      <c r="N19" s="62"/>
    </row>
    <row r="20" spans="4:14" x14ac:dyDescent="0.25">
      <c r="K20" s="62"/>
      <c r="L20" s="62"/>
      <c r="M20" s="62"/>
      <c r="N20" s="62"/>
    </row>
    <row r="21" spans="4:14" x14ac:dyDescent="0.25">
      <c r="K21" s="62"/>
      <c r="L21" s="62"/>
      <c r="M21" s="62"/>
      <c r="N21" s="62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J15"/>
  <sheetViews>
    <sheetView workbookViewId="0">
      <selection activeCell="E23" sqref="E23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114"/>
      <c r="C3" s="114"/>
      <c r="D3" s="174"/>
      <c r="E3" s="114"/>
      <c r="F3" s="204" t="s">
        <v>347</v>
      </c>
      <c r="G3" s="1"/>
      <c r="H3" s="1"/>
    </row>
    <row r="4" spans="2:10" ht="20.100000000000001" customHeight="1" thickTop="1" x14ac:dyDescent="0.25">
      <c r="B4" s="203" t="s">
        <v>581</v>
      </c>
      <c r="C4" s="203"/>
      <c r="D4" s="198"/>
      <c r="E4" s="198"/>
      <c r="F4" s="198"/>
      <c r="G4" s="1"/>
      <c r="H4" s="1"/>
    </row>
    <row r="5" spans="2:10" ht="15.95" customHeight="1" x14ac:dyDescent="0.25">
      <c r="B5" s="378" t="s">
        <v>135</v>
      </c>
      <c r="C5" s="376" t="s">
        <v>301</v>
      </c>
      <c r="D5" s="390" t="s">
        <v>140</v>
      </c>
      <c r="E5" s="390"/>
      <c r="F5" s="390"/>
      <c r="G5" s="1"/>
      <c r="H5" s="1"/>
    </row>
    <row r="6" spans="2:10" ht="15.95" customHeight="1" x14ac:dyDescent="0.25">
      <c r="B6" s="378"/>
      <c r="C6" s="376"/>
      <c r="D6" s="122" t="s">
        <v>521</v>
      </c>
      <c r="E6" s="122" t="s">
        <v>502</v>
      </c>
      <c r="F6" s="165" t="s">
        <v>563</v>
      </c>
      <c r="G6" s="1"/>
      <c r="H6" s="1"/>
    </row>
    <row r="7" spans="2:10" s="53" customFormat="1" ht="15.95" customHeight="1" x14ac:dyDescent="0.2">
      <c r="B7" s="148">
        <v>1</v>
      </c>
      <c r="C7" s="123">
        <v>2</v>
      </c>
      <c r="D7" s="123">
        <v>3</v>
      </c>
      <c r="E7" s="123">
        <v>4</v>
      </c>
      <c r="F7" s="128">
        <v>5</v>
      </c>
      <c r="H7" s="74"/>
      <c r="I7" s="74"/>
      <c r="J7" s="74"/>
    </row>
    <row r="8" spans="2:10" ht="20.100000000000001" customHeight="1" x14ac:dyDescent="0.25">
      <c r="B8" s="141" t="s">
        <v>331</v>
      </c>
      <c r="C8" s="353" t="s">
        <v>141</v>
      </c>
      <c r="D8" s="354">
        <v>0.17699999999999999</v>
      </c>
      <c r="E8" s="354">
        <v>0.183</v>
      </c>
      <c r="F8" s="355">
        <v>0.18495690010091001</v>
      </c>
      <c r="G8" s="1"/>
      <c r="H8" s="48"/>
      <c r="I8" s="31"/>
      <c r="J8" s="32"/>
    </row>
    <row r="9" spans="2:10" ht="20.100000000000001" customHeight="1" x14ac:dyDescent="0.25">
      <c r="B9" s="141" t="s">
        <v>332</v>
      </c>
      <c r="C9" s="126" t="s">
        <v>142</v>
      </c>
      <c r="D9" s="240">
        <v>1647657</v>
      </c>
      <c r="E9" s="240">
        <v>1628872</v>
      </c>
      <c r="F9" s="356">
        <v>1708906</v>
      </c>
      <c r="G9" s="1"/>
      <c r="H9" s="65"/>
      <c r="I9" s="19"/>
      <c r="J9" s="32"/>
    </row>
    <row r="10" spans="2:10" ht="20.100000000000001" customHeight="1" x14ac:dyDescent="0.25">
      <c r="B10" s="141" t="s">
        <v>333</v>
      </c>
      <c r="C10" s="353" t="s">
        <v>143</v>
      </c>
      <c r="D10" s="354">
        <v>0.17699999999999999</v>
      </c>
      <c r="E10" s="354">
        <v>0.183</v>
      </c>
      <c r="F10" s="355">
        <v>0.18495690010091001</v>
      </c>
      <c r="G10" s="1"/>
      <c r="H10" s="48"/>
      <c r="I10" s="31"/>
      <c r="J10" s="32"/>
    </row>
    <row r="11" spans="2:10" ht="20.100000000000001" customHeight="1" x14ac:dyDescent="0.25">
      <c r="B11" s="141" t="s">
        <v>334</v>
      </c>
      <c r="C11" s="126" t="s">
        <v>144</v>
      </c>
      <c r="D11" s="240">
        <v>1309430</v>
      </c>
      <c r="E11" s="240">
        <v>1311327</v>
      </c>
      <c r="F11" s="356">
        <v>1381550</v>
      </c>
      <c r="G11" s="1"/>
      <c r="H11" s="65"/>
      <c r="I11" s="19"/>
      <c r="J11" s="32"/>
    </row>
    <row r="12" spans="2:10" ht="20.100000000000001" customHeight="1" x14ac:dyDescent="0.25">
      <c r="B12" s="141" t="s">
        <v>335</v>
      </c>
      <c r="C12" s="353" t="s">
        <v>145</v>
      </c>
      <c r="D12" s="354">
        <v>0.17899999999999999</v>
      </c>
      <c r="E12" s="354">
        <v>0.191</v>
      </c>
      <c r="F12" s="355">
        <v>0.19231942436509999</v>
      </c>
      <c r="G12" s="1"/>
      <c r="H12" s="48"/>
      <c r="I12" s="31"/>
      <c r="J12" s="32"/>
    </row>
    <row r="13" spans="2:10" ht="20.100000000000001" customHeight="1" x14ac:dyDescent="0.25">
      <c r="B13" s="141" t="s">
        <v>336</v>
      </c>
      <c r="C13" s="126" t="s">
        <v>146</v>
      </c>
      <c r="D13" s="240">
        <v>892267</v>
      </c>
      <c r="E13" s="240">
        <v>1004986</v>
      </c>
      <c r="F13" s="356">
        <v>1052191</v>
      </c>
      <c r="G13" s="1"/>
      <c r="H13" s="65"/>
      <c r="I13" s="19"/>
      <c r="J13" s="32"/>
    </row>
    <row r="15" spans="2:10" ht="25.5" customHeight="1" x14ac:dyDescent="0.25">
      <c r="B15" s="391" t="s">
        <v>691</v>
      </c>
      <c r="C15" s="391"/>
      <c r="D15" s="391"/>
      <c r="E15" s="391"/>
      <c r="F15" s="391"/>
    </row>
  </sheetData>
  <mergeCells count="4">
    <mergeCell ref="D5:F5"/>
    <mergeCell ref="C5:C6"/>
    <mergeCell ref="B5:B6"/>
    <mergeCell ref="B15:F15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K11"/>
  <sheetViews>
    <sheetView workbookViewId="0">
      <selection activeCell="F18" sqref="F18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114"/>
      <c r="C3" s="205"/>
      <c r="D3" s="205"/>
      <c r="E3" s="205"/>
      <c r="F3" s="206" t="s">
        <v>350</v>
      </c>
    </row>
    <row r="4" spans="2:11" ht="20.100000000000001" customHeight="1" thickTop="1" x14ac:dyDescent="0.25">
      <c r="B4" s="383" t="s">
        <v>582</v>
      </c>
      <c r="C4" s="383"/>
      <c r="D4" s="383"/>
      <c r="E4" s="383"/>
      <c r="F4" s="383"/>
    </row>
    <row r="5" spans="2:11" ht="20.100000000000001" customHeight="1" x14ac:dyDescent="0.25">
      <c r="B5" s="165" t="s">
        <v>135</v>
      </c>
      <c r="C5" s="208" t="s">
        <v>147</v>
      </c>
      <c r="D5" s="209" t="s">
        <v>521</v>
      </c>
      <c r="E5" s="210" t="s">
        <v>502</v>
      </c>
      <c r="F5" s="208" t="s">
        <v>563</v>
      </c>
    </row>
    <row r="6" spans="2:11" s="54" customFormat="1" ht="14.25" customHeight="1" x14ac:dyDescent="0.2">
      <c r="B6" s="128">
        <v>1</v>
      </c>
      <c r="C6" s="211">
        <v>2</v>
      </c>
      <c r="D6" s="211">
        <v>3</v>
      </c>
      <c r="E6" s="212">
        <v>4</v>
      </c>
      <c r="F6" s="211">
        <v>5</v>
      </c>
    </row>
    <row r="7" spans="2:11" ht="15.75" x14ac:dyDescent="0.25">
      <c r="B7" s="130" t="s">
        <v>331</v>
      </c>
      <c r="C7" s="207" t="s">
        <v>685</v>
      </c>
      <c r="D7" s="132">
        <v>25208367</v>
      </c>
      <c r="E7" s="132">
        <v>25523184</v>
      </c>
      <c r="F7" s="132">
        <v>26700015</v>
      </c>
      <c r="H7" s="19"/>
      <c r="I7" s="19"/>
      <c r="J7" s="19"/>
      <c r="K7" s="19"/>
    </row>
    <row r="8" spans="2:11" ht="20.100000000000001" customHeight="1" x14ac:dyDescent="0.25">
      <c r="B8" s="130" t="s">
        <v>332</v>
      </c>
      <c r="C8" s="147" t="s">
        <v>91</v>
      </c>
      <c r="D8" s="132">
        <v>2662338</v>
      </c>
      <c r="E8" s="132">
        <v>2581508</v>
      </c>
      <c r="F8" s="132">
        <v>2690979</v>
      </c>
      <c r="H8" s="19"/>
      <c r="I8" s="19"/>
      <c r="J8" s="19"/>
      <c r="K8" s="19"/>
    </row>
    <row r="9" spans="2:11" ht="33" customHeight="1" x14ac:dyDescent="0.25">
      <c r="B9" s="152"/>
      <c r="C9" s="163" t="s">
        <v>686</v>
      </c>
      <c r="D9" s="213">
        <f>D8/D7</f>
        <v>0.10561326721401668</v>
      </c>
      <c r="E9" s="213">
        <f>E8/E7</f>
        <v>0.1011436504160296</v>
      </c>
      <c r="F9" s="213">
        <f>F8/F7</f>
        <v>0.10078567371591364</v>
      </c>
      <c r="H9" s="31"/>
      <c r="I9" s="31"/>
      <c r="J9" s="31"/>
      <c r="K9" s="31"/>
    </row>
    <row r="11" spans="2:11" x14ac:dyDescent="0.25">
      <c r="B11" s="99" t="s">
        <v>690</v>
      </c>
      <c r="C11" s="99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1:V21"/>
  <sheetViews>
    <sheetView workbookViewId="0">
      <selection activeCell="E23" sqref="E23"/>
    </sheetView>
  </sheetViews>
  <sheetFormatPr defaultColWidth="9.140625" defaultRowHeight="15" x14ac:dyDescent="0.25"/>
  <cols>
    <col min="1" max="2" width="9.140625" style="11"/>
    <col min="3" max="3" width="46" style="11" customWidth="1"/>
    <col min="4" max="4" width="14" style="11" customWidth="1"/>
    <col min="5" max="5" width="10.5703125" style="11" customWidth="1"/>
    <col min="6" max="6" width="10.28515625" style="11" customWidth="1"/>
    <col min="7" max="7" width="15" style="11" customWidth="1"/>
    <col min="8" max="8" width="11.5703125" style="11" customWidth="1"/>
    <col min="9" max="9" width="9.5703125" style="11" customWidth="1"/>
    <col min="10" max="10" width="14.85546875" style="11" customWidth="1"/>
    <col min="11" max="11" width="12.85546875" style="11" customWidth="1"/>
    <col min="12" max="12" width="10.28515625" style="11" customWidth="1"/>
    <col min="13" max="13" width="9.140625" style="11"/>
    <col min="14" max="14" width="10.140625" style="11" bestFit="1" customWidth="1"/>
    <col min="15" max="15" width="10.5703125" style="11" customWidth="1"/>
    <col min="16" max="16" width="9.140625" style="11"/>
    <col min="17" max="17" width="10.140625" style="11" bestFit="1" customWidth="1"/>
    <col min="18" max="19" width="9.140625" style="11"/>
    <col min="20" max="20" width="10.140625" style="11" bestFit="1" customWidth="1"/>
    <col min="21" max="16384" width="9.140625" style="11"/>
  </cols>
  <sheetData>
    <row r="1" spans="2:22" s="62" customFormat="1" x14ac:dyDescent="0.25"/>
    <row r="3" spans="2:22" ht="16.5" thickBot="1" x14ac:dyDescent="0.3">
      <c r="B3" s="82"/>
      <c r="C3" s="82"/>
      <c r="D3" s="104"/>
      <c r="E3" s="104"/>
      <c r="F3" s="104"/>
      <c r="G3" s="104"/>
      <c r="H3" s="104"/>
      <c r="I3" s="104"/>
      <c r="J3" s="104"/>
      <c r="K3" s="104"/>
      <c r="L3" s="215" t="s">
        <v>347</v>
      </c>
    </row>
    <row r="4" spans="2:22" ht="20.100000000000001" customHeight="1" thickTop="1" x14ac:dyDescent="0.25">
      <c r="B4" s="383" t="s">
        <v>583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</row>
    <row r="5" spans="2:22" ht="15.75" x14ac:dyDescent="0.25">
      <c r="B5" s="378" t="s">
        <v>135</v>
      </c>
      <c r="C5" s="380" t="s">
        <v>88</v>
      </c>
      <c r="D5" s="389" t="s">
        <v>303</v>
      </c>
      <c r="E5" s="389"/>
      <c r="F5" s="389"/>
      <c r="G5" s="380" t="s">
        <v>502</v>
      </c>
      <c r="H5" s="380"/>
      <c r="I5" s="380"/>
      <c r="J5" s="380" t="s">
        <v>563</v>
      </c>
      <c r="K5" s="380"/>
      <c r="L5" s="380"/>
    </row>
    <row r="6" spans="2:22" ht="15.75" x14ac:dyDescent="0.25">
      <c r="B6" s="378"/>
      <c r="C6" s="380"/>
      <c r="D6" s="127" t="s">
        <v>2</v>
      </c>
      <c r="E6" s="127" t="s">
        <v>395</v>
      </c>
      <c r="F6" s="127" t="s">
        <v>396</v>
      </c>
      <c r="G6" s="127" t="s">
        <v>2</v>
      </c>
      <c r="H6" s="127" t="s">
        <v>395</v>
      </c>
      <c r="I6" s="127" t="s">
        <v>396</v>
      </c>
      <c r="J6" s="127" t="s">
        <v>2</v>
      </c>
      <c r="K6" s="127" t="s">
        <v>395</v>
      </c>
      <c r="L6" s="127" t="s">
        <v>396</v>
      </c>
    </row>
    <row r="7" spans="2:22" ht="13.5" customHeight="1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  <c r="L7" s="129">
        <v>11</v>
      </c>
    </row>
    <row r="8" spans="2:22" ht="15.95" customHeight="1" x14ac:dyDescent="0.25">
      <c r="B8" s="141" t="s">
        <v>331</v>
      </c>
      <c r="C8" s="125" t="s">
        <v>447</v>
      </c>
      <c r="D8" s="132">
        <v>7796241</v>
      </c>
      <c r="E8" s="132">
        <v>7696</v>
      </c>
      <c r="F8" s="133">
        <f>E8/D8*100</f>
        <v>9.8714239336623905E-2</v>
      </c>
      <c r="G8" s="132">
        <v>7693909</v>
      </c>
      <c r="H8" s="132">
        <v>9887</v>
      </c>
      <c r="I8" s="133">
        <f>H8/G8*100</f>
        <v>0.12850424927042936</v>
      </c>
      <c r="J8" s="132">
        <v>7633142</v>
      </c>
      <c r="K8" s="132">
        <v>9730</v>
      </c>
      <c r="L8" s="133">
        <f>K8/J8*100</f>
        <v>0.12747044401898983</v>
      </c>
      <c r="N8" s="20"/>
      <c r="O8" s="347"/>
      <c r="P8" s="62"/>
      <c r="Q8" s="20"/>
      <c r="R8" s="20"/>
      <c r="S8" s="62"/>
      <c r="T8" s="20"/>
      <c r="U8" s="20"/>
      <c r="V8" s="62"/>
    </row>
    <row r="9" spans="2:22" ht="16.5" customHeight="1" x14ac:dyDescent="0.25">
      <c r="B9" s="141" t="s">
        <v>332</v>
      </c>
      <c r="C9" s="125" t="s">
        <v>517</v>
      </c>
      <c r="D9" s="132">
        <v>15417105</v>
      </c>
      <c r="E9" s="132">
        <v>1150848</v>
      </c>
      <c r="F9" s="133">
        <f>E9/D9*100</f>
        <v>7.464747759063715</v>
      </c>
      <c r="G9" s="132">
        <v>15460513</v>
      </c>
      <c r="H9" s="132">
        <v>1136925</v>
      </c>
      <c r="I9" s="133">
        <f t="shared" ref="I9:I18" si="0">H9/G9*100</f>
        <v>7.3537339931734476</v>
      </c>
      <c r="J9" s="132">
        <v>16371189</v>
      </c>
      <c r="K9" s="132">
        <v>1131414</v>
      </c>
      <c r="L9" s="133">
        <f t="shared" ref="L9:L11" si="1">K9/J9*100</f>
        <v>6.9110068914359237</v>
      </c>
      <c r="N9" s="20"/>
      <c r="O9" s="347"/>
      <c r="P9" s="62"/>
      <c r="Q9" s="20"/>
      <c r="R9" s="20"/>
      <c r="S9" s="62"/>
      <c r="T9" s="20"/>
      <c r="U9" s="20"/>
      <c r="V9" s="62"/>
    </row>
    <row r="10" spans="2:22" ht="15.95" customHeight="1" x14ac:dyDescent="0.25">
      <c r="B10" s="141" t="s">
        <v>333</v>
      </c>
      <c r="C10" s="125" t="s">
        <v>448</v>
      </c>
      <c r="D10" s="132">
        <v>1325084</v>
      </c>
      <c r="E10" s="132">
        <v>0</v>
      </c>
      <c r="F10" s="133">
        <f t="shared" ref="F10:F11" si="2">E10/D10*100</f>
        <v>0</v>
      </c>
      <c r="G10" s="132">
        <v>1552559</v>
      </c>
      <c r="H10" s="132">
        <v>0</v>
      </c>
      <c r="I10" s="133">
        <f t="shared" si="0"/>
        <v>0</v>
      </c>
      <c r="J10" s="132">
        <v>1885537</v>
      </c>
      <c r="K10" s="132">
        <v>0</v>
      </c>
      <c r="L10" s="133">
        <f t="shared" si="1"/>
        <v>0</v>
      </c>
      <c r="N10" s="20"/>
      <c r="O10" s="347"/>
      <c r="P10" s="62"/>
      <c r="Q10" s="20"/>
      <c r="R10" s="62"/>
      <c r="S10" s="62"/>
      <c r="T10" s="20"/>
      <c r="U10" s="62"/>
      <c r="V10" s="62"/>
    </row>
    <row r="11" spans="2:22" ht="15.95" customHeight="1" x14ac:dyDescent="0.25">
      <c r="B11" s="141" t="s">
        <v>334</v>
      </c>
      <c r="C11" s="125" t="s">
        <v>449</v>
      </c>
      <c r="D11" s="132">
        <v>224665</v>
      </c>
      <c r="E11" s="132">
        <v>36030</v>
      </c>
      <c r="F11" s="133">
        <f t="shared" si="2"/>
        <v>16.037210958538267</v>
      </c>
      <c r="G11" s="132">
        <v>258027</v>
      </c>
      <c r="H11" s="132">
        <v>33250</v>
      </c>
      <c r="I11" s="133">
        <f t="shared" si="0"/>
        <v>12.886248338352187</v>
      </c>
      <c r="J11" s="132">
        <v>203061</v>
      </c>
      <c r="K11" s="132">
        <v>23484</v>
      </c>
      <c r="L11" s="133">
        <f t="shared" si="1"/>
        <v>11.56499771004772</v>
      </c>
      <c r="N11" s="20"/>
      <c r="O11" s="347"/>
      <c r="P11" s="62"/>
      <c r="Q11" s="20"/>
      <c r="R11" s="20"/>
      <c r="S11" s="62"/>
      <c r="T11" s="20"/>
      <c r="U11" s="20"/>
      <c r="V11" s="62"/>
    </row>
    <row r="12" spans="2:22" ht="20.25" customHeight="1" x14ac:dyDescent="0.25">
      <c r="B12" s="376" t="s">
        <v>454</v>
      </c>
      <c r="C12" s="376"/>
      <c r="D12" s="135">
        <f>SUM(D8:D11)</f>
        <v>24763095</v>
      </c>
      <c r="E12" s="135">
        <f>SUM(E8:E11)</f>
        <v>1194574</v>
      </c>
      <c r="F12" s="214">
        <f>E12/D12*100</f>
        <v>4.8240092767079394</v>
      </c>
      <c r="G12" s="135">
        <f>SUM(G8:G11)</f>
        <v>24965008</v>
      </c>
      <c r="H12" s="135">
        <f>SUM(H8:H11)</f>
        <v>1180062</v>
      </c>
      <c r="I12" s="214">
        <f t="shared" si="0"/>
        <v>4.726864097139484</v>
      </c>
      <c r="J12" s="135">
        <f>SUM(J8:J11)</f>
        <v>26092929</v>
      </c>
      <c r="K12" s="135">
        <f>SUM(K8:K11)</f>
        <v>1164628</v>
      </c>
      <c r="L12" s="214">
        <f>K12/J12*100</f>
        <v>4.4633854635483816</v>
      </c>
      <c r="N12" s="20"/>
      <c r="O12" s="347"/>
      <c r="P12" s="62"/>
      <c r="Q12" s="20"/>
      <c r="R12" s="20"/>
      <c r="S12" s="62"/>
      <c r="T12" s="20"/>
      <c r="U12" s="20"/>
      <c r="V12" s="62"/>
    </row>
    <row r="13" spans="2:22" ht="15.95" customHeight="1" x14ac:dyDescent="0.25">
      <c r="B13" s="141" t="s">
        <v>335</v>
      </c>
      <c r="C13" s="125" t="s">
        <v>450</v>
      </c>
      <c r="D13" s="132">
        <v>1350083</v>
      </c>
      <c r="E13" s="132">
        <v>21488</v>
      </c>
      <c r="F13" s="133">
        <f>E13/D13*100</f>
        <v>1.5916058494181471</v>
      </c>
      <c r="G13" s="132">
        <v>1373899</v>
      </c>
      <c r="H13" s="132">
        <v>24965</v>
      </c>
      <c r="I13" s="133">
        <f t="shared" si="0"/>
        <v>1.8170913582439465</v>
      </c>
      <c r="J13" s="132">
        <v>1395965</v>
      </c>
      <c r="K13" s="132">
        <v>23736</v>
      </c>
      <c r="L13" s="133">
        <f>K13/J13*100</f>
        <v>1.7003291629804473</v>
      </c>
      <c r="N13" s="20"/>
      <c r="O13" s="347"/>
      <c r="P13" s="62"/>
      <c r="Q13" s="20"/>
      <c r="R13" s="20"/>
      <c r="S13" s="62"/>
      <c r="T13" s="20"/>
      <c r="U13" s="20"/>
      <c r="V13" s="62"/>
    </row>
    <row r="14" spans="2:22" ht="15.95" customHeight="1" x14ac:dyDescent="0.25">
      <c r="B14" s="141" t="s">
        <v>336</v>
      </c>
      <c r="C14" s="125" t="s">
        <v>451</v>
      </c>
      <c r="D14" s="132">
        <v>48255</v>
      </c>
      <c r="E14" s="132">
        <v>554</v>
      </c>
      <c r="F14" s="133">
        <f t="shared" ref="F14:F17" si="3">E14/D14*100</f>
        <v>1.1480675577660346</v>
      </c>
      <c r="G14" s="132">
        <v>39203</v>
      </c>
      <c r="H14" s="132">
        <v>1432</v>
      </c>
      <c r="I14" s="133">
        <f t="shared" si="0"/>
        <v>3.6527816748718211</v>
      </c>
      <c r="J14" s="132">
        <v>35414</v>
      </c>
      <c r="K14" s="132">
        <v>941</v>
      </c>
      <c r="L14" s="133">
        <f t="shared" ref="L14:L16" si="4">K14/J14*100</f>
        <v>2.6571412435759867</v>
      </c>
      <c r="N14" s="20"/>
      <c r="O14" s="347"/>
      <c r="P14" s="62"/>
      <c r="Q14" s="20"/>
      <c r="R14" s="20"/>
      <c r="S14" s="62"/>
      <c r="T14" s="20"/>
      <c r="U14" s="20"/>
      <c r="V14" s="62"/>
    </row>
    <row r="15" spans="2:22" ht="15.95" customHeight="1" x14ac:dyDescent="0.25">
      <c r="B15" s="141" t="s">
        <v>337</v>
      </c>
      <c r="C15" s="125" t="s">
        <v>452</v>
      </c>
      <c r="D15" s="132">
        <v>2058199</v>
      </c>
      <c r="E15" s="132">
        <v>19685</v>
      </c>
      <c r="F15" s="133">
        <f t="shared" si="3"/>
        <v>0.95641869420789727</v>
      </c>
      <c r="G15" s="132">
        <v>2468359</v>
      </c>
      <c r="H15" s="132">
        <v>32597</v>
      </c>
      <c r="I15" s="133">
        <f t="shared" si="0"/>
        <v>1.3205939654645049</v>
      </c>
      <c r="J15" s="132">
        <v>2200122</v>
      </c>
      <c r="K15" s="132">
        <v>20412</v>
      </c>
      <c r="L15" s="133">
        <f t="shared" si="4"/>
        <v>0.9277667329357191</v>
      </c>
      <c r="N15" s="20"/>
      <c r="O15" s="347"/>
      <c r="P15" s="20"/>
      <c r="Q15" s="20"/>
      <c r="R15" s="20"/>
      <c r="S15" s="62"/>
      <c r="T15" s="20"/>
      <c r="U15" s="20"/>
      <c r="V15" s="62"/>
    </row>
    <row r="16" spans="2:22" ht="15.95" customHeight="1" x14ac:dyDescent="0.25">
      <c r="B16" s="141" t="s">
        <v>338</v>
      </c>
      <c r="C16" s="125" t="s">
        <v>453</v>
      </c>
      <c r="D16" s="132">
        <v>54122</v>
      </c>
      <c r="E16" s="132">
        <v>310</v>
      </c>
      <c r="F16" s="133">
        <f t="shared" si="3"/>
        <v>0.57278001552049074</v>
      </c>
      <c r="G16" s="132">
        <v>8274</v>
      </c>
      <c r="H16" s="132">
        <v>26</v>
      </c>
      <c r="I16" s="133">
        <f t="shared" si="0"/>
        <v>0.31423737007493352</v>
      </c>
      <c r="J16" s="132">
        <v>270656</v>
      </c>
      <c r="K16" s="132">
        <v>2569</v>
      </c>
      <c r="L16" s="133">
        <f t="shared" si="4"/>
        <v>0.94917533695909184</v>
      </c>
      <c r="N16" s="20"/>
      <c r="O16" s="347"/>
      <c r="P16" s="62"/>
      <c r="Q16" s="20"/>
      <c r="R16" s="62"/>
      <c r="S16" s="62"/>
      <c r="T16" s="20"/>
      <c r="U16" s="20"/>
      <c r="V16" s="62"/>
    </row>
    <row r="17" spans="2:22" s="33" customFormat="1" ht="20.25" customHeight="1" x14ac:dyDescent="0.25">
      <c r="B17" s="376" t="s">
        <v>455</v>
      </c>
      <c r="C17" s="376"/>
      <c r="D17" s="135">
        <f>SUM(D13:D16)</f>
        <v>3510659</v>
      </c>
      <c r="E17" s="135">
        <f>SUM(E13:E16)</f>
        <v>42037</v>
      </c>
      <c r="F17" s="214">
        <f t="shared" si="3"/>
        <v>1.1974105146640559</v>
      </c>
      <c r="G17" s="135">
        <f>SUM(G13:G16)</f>
        <v>3889735</v>
      </c>
      <c r="H17" s="135">
        <f>SUM(H13:H16)</f>
        <v>59020</v>
      </c>
      <c r="I17" s="214">
        <f t="shared" si="0"/>
        <v>1.5173270158506942</v>
      </c>
      <c r="J17" s="135">
        <f>SUM(J13:J16)</f>
        <v>3902157</v>
      </c>
      <c r="K17" s="135">
        <f>SUM(K13:K16)</f>
        <v>47658</v>
      </c>
      <c r="L17" s="214">
        <f>K17/J17*100</f>
        <v>1.2213245135959421</v>
      </c>
      <c r="N17" s="20"/>
      <c r="O17" s="347"/>
      <c r="Q17" s="79"/>
      <c r="R17" s="79"/>
      <c r="T17" s="79"/>
      <c r="U17" s="79"/>
    </row>
    <row r="18" spans="2:22" ht="21" customHeight="1" x14ac:dyDescent="0.25">
      <c r="B18" s="376" t="s">
        <v>394</v>
      </c>
      <c r="C18" s="376"/>
      <c r="D18" s="135">
        <f>D12+D17</f>
        <v>28273754</v>
      </c>
      <c r="E18" s="135">
        <f>E12+E17</f>
        <v>1236611</v>
      </c>
      <c r="F18" s="214">
        <f>E18/D18*100</f>
        <v>4.37370644167025</v>
      </c>
      <c r="G18" s="135">
        <f>G12+G17</f>
        <v>28854743</v>
      </c>
      <c r="H18" s="135">
        <f>H12+H17</f>
        <v>1239082</v>
      </c>
      <c r="I18" s="214">
        <f t="shared" si="0"/>
        <v>4.294205635447871</v>
      </c>
      <c r="J18" s="135">
        <f>J12+J17</f>
        <v>29995086</v>
      </c>
      <c r="K18" s="135">
        <f>K12+K17</f>
        <v>1212286</v>
      </c>
      <c r="L18" s="214">
        <f>K18/J18*100</f>
        <v>4.0416153499276515</v>
      </c>
      <c r="N18" s="20"/>
      <c r="O18" s="347"/>
      <c r="P18" s="62"/>
      <c r="Q18" s="20"/>
      <c r="R18" s="20"/>
      <c r="S18" s="62"/>
      <c r="T18" s="20"/>
      <c r="U18" s="20"/>
      <c r="V18" s="62"/>
    </row>
    <row r="21" spans="2:22" x14ac:dyDescent="0.25">
      <c r="C21" s="62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V20"/>
  <sheetViews>
    <sheetView workbookViewId="0">
      <selection activeCell="F20" sqref="F20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1.7109375" bestFit="1" customWidth="1"/>
    <col min="15" max="15" width="11.7109375" style="37" bestFit="1" customWidth="1"/>
    <col min="16" max="16" width="9.5703125" style="37" bestFit="1" customWidth="1"/>
    <col min="17" max="18" width="10.140625" bestFit="1" customWidth="1"/>
  </cols>
  <sheetData>
    <row r="3" spans="2:22" ht="16.5" thickBot="1" x14ac:dyDescent="0.3">
      <c r="B3" s="157"/>
      <c r="C3" s="82"/>
      <c r="D3" s="104"/>
      <c r="E3" s="104"/>
      <c r="F3" s="104"/>
      <c r="G3" s="104"/>
      <c r="H3" s="104"/>
      <c r="I3" s="104"/>
      <c r="J3" s="104"/>
      <c r="K3" s="216"/>
      <c r="L3" s="215" t="s">
        <v>347</v>
      </c>
    </row>
    <row r="4" spans="2:22" ht="16.5" customHeight="1" thickTop="1" x14ac:dyDescent="0.25">
      <c r="B4" s="383" t="s">
        <v>584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</row>
    <row r="5" spans="2:22" ht="15.75" x14ac:dyDescent="0.25">
      <c r="B5" s="378" t="s">
        <v>135</v>
      </c>
      <c r="C5" s="380" t="s">
        <v>88</v>
      </c>
      <c r="D5" s="389" t="s">
        <v>303</v>
      </c>
      <c r="E5" s="389"/>
      <c r="F5" s="389"/>
      <c r="G5" s="380" t="s">
        <v>502</v>
      </c>
      <c r="H5" s="380"/>
      <c r="I5" s="380"/>
      <c r="J5" s="380" t="s">
        <v>563</v>
      </c>
      <c r="K5" s="380"/>
      <c r="L5" s="380"/>
    </row>
    <row r="6" spans="2:22" ht="15.75" x14ac:dyDescent="0.25">
      <c r="B6" s="378"/>
      <c r="C6" s="380"/>
      <c r="D6" s="127" t="s">
        <v>2</v>
      </c>
      <c r="E6" s="127" t="s">
        <v>395</v>
      </c>
      <c r="F6" s="127" t="s">
        <v>396</v>
      </c>
      <c r="G6" s="127" t="s">
        <v>2</v>
      </c>
      <c r="H6" s="127" t="s">
        <v>395</v>
      </c>
      <c r="I6" s="127" t="s">
        <v>396</v>
      </c>
      <c r="J6" s="127" t="s">
        <v>2</v>
      </c>
      <c r="K6" s="127" t="s">
        <v>395</v>
      </c>
      <c r="L6" s="127" t="s">
        <v>396</v>
      </c>
    </row>
    <row r="7" spans="2:22" s="53" customFormat="1" ht="12.75" x14ac:dyDescent="0.2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  <c r="L7" s="129">
        <v>11</v>
      </c>
      <c r="O7" s="56"/>
      <c r="P7" s="56"/>
    </row>
    <row r="8" spans="2:22" ht="20.100000000000001" customHeight="1" x14ac:dyDescent="0.25">
      <c r="B8" s="141" t="s">
        <v>331</v>
      </c>
      <c r="C8" s="125" t="s">
        <v>397</v>
      </c>
      <c r="D8" s="132">
        <v>21793866</v>
      </c>
      <c r="E8" s="132">
        <v>123558</v>
      </c>
      <c r="F8" s="133">
        <f>E8/D8*100</f>
        <v>0.56693933972063515</v>
      </c>
      <c r="G8" s="132">
        <v>22301920</v>
      </c>
      <c r="H8" s="132">
        <v>179478</v>
      </c>
      <c r="I8" s="133">
        <f>H8/G8*100</f>
        <v>0.80476479155157954</v>
      </c>
      <c r="J8" s="132">
        <v>23479159</v>
      </c>
      <c r="K8" s="132">
        <v>156038</v>
      </c>
      <c r="L8" s="133">
        <f>K8/J8*100</f>
        <v>0.66458087361646978</v>
      </c>
      <c r="N8" s="35"/>
      <c r="O8" s="35"/>
      <c r="P8" s="19"/>
      <c r="Q8" s="35"/>
      <c r="R8" s="19"/>
      <c r="S8" s="19"/>
      <c r="T8" s="19"/>
      <c r="U8" s="19"/>
      <c r="V8" s="78"/>
    </row>
    <row r="9" spans="2:22" ht="20.100000000000001" customHeight="1" x14ac:dyDescent="0.25">
      <c r="B9" s="141" t="s">
        <v>332</v>
      </c>
      <c r="C9" s="125" t="s">
        <v>398</v>
      </c>
      <c r="D9" s="132">
        <v>1652439</v>
      </c>
      <c r="E9" s="132">
        <v>113839</v>
      </c>
      <c r="F9" s="133">
        <f t="shared" ref="F9:F16" si="0">E9/D9*100</f>
        <v>6.8891499171830244</v>
      </c>
      <c r="G9" s="132">
        <v>1645274</v>
      </c>
      <c r="H9" s="132">
        <v>204681</v>
      </c>
      <c r="I9" s="133">
        <f t="shared" ref="I9:I16" si="1">H9/G9*100</f>
        <v>12.440541818566391</v>
      </c>
      <c r="J9" s="132">
        <v>1623292</v>
      </c>
      <c r="K9" s="132">
        <v>212980</v>
      </c>
      <c r="L9" s="133">
        <f t="shared" ref="L9:L16" si="2">K9/J9*100</f>
        <v>13.120251932492739</v>
      </c>
      <c r="N9" s="35"/>
      <c r="O9" s="35"/>
      <c r="P9" s="19"/>
      <c r="Q9" s="35"/>
      <c r="R9" s="19"/>
      <c r="S9" s="78"/>
      <c r="T9" s="19"/>
      <c r="U9" s="19"/>
      <c r="V9" s="78"/>
    </row>
    <row r="10" spans="2:22" ht="20.100000000000001" customHeight="1" x14ac:dyDescent="0.25">
      <c r="B10" s="141" t="s">
        <v>333</v>
      </c>
      <c r="C10" s="125" t="s">
        <v>399</v>
      </c>
      <c r="D10" s="132">
        <v>1316790</v>
      </c>
      <c r="E10" s="132">
        <v>957177</v>
      </c>
      <c r="F10" s="133">
        <f t="shared" si="0"/>
        <v>72.690178388353502</v>
      </c>
      <c r="G10" s="132">
        <v>1017814</v>
      </c>
      <c r="H10" s="132">
        <v>795903</v>
      </c>
      <c r="I10" s="133">
        <f t="shared" si="1"/>
        <v>78.19729341510336</v>
      </c>
      <c r="J10" s="132">
        <v>990478</v>
      </c>
      <c r="K10" s="132">
        <v>795610</v>
      </c>
      <c r="L10" s="133">
        <f t="shared" si="2"/>
        <v>80.325862866212077</v>
      </c>
      <c r="M10" s="19"/>
      <c r="N10" s="35"/>
      <c r="O10" s="35"/>
      <c r="P10" s="19"/>
      <c r="Q10" s="35"/>
      <c r="R10" s="19"/>
      <c r="S10" s="78"/>
      <c r="T10" s="19"/>
      <c r="U10" s="19"/>
      <c r="V10" s="78"/>
    </row>
    <row r="11" spans="2:22" ht="20.100000000000001" customHeight="1" x14ac:dyDescent="0.25">
      <c r="B11" s="376" t="s">
        <v>454</v>
      </c>
      <c r="C11" s="376"/>
      <c r="D11" s="135">
        <f>SUM(D8:D10)</f>
        <v>24763095</v>
      </c>
      <c r="E11" s="135">
        <f>SUM(E8:E10)</f>
        <v>1194574</v>
      </c>
      <c r="F11" s="214">
        <f t="shared" si="0"/>
        <v>4.8240092767079394</v>
      </c>
      <c r="G11" s="135">
        <f>SUM(G8:G10)</f>
        <v>24965008</v>
      </c>
      <c r="H11" s="135">
        <f>SUM(H8:H10)</f>
        <v>1180062</v>
      </c>
      <c r="I11" s="214">
        <f t="shared" si="1"/>
        <v>4.726864097139484</v>
      </c>
      <c r="J11" s="135">
        <f>SUM(J8:J10)</f>
        <v>26092929</v>
      </c>
      <c r="K11" s="135">
        <f>SUM(K8:K10)</f>
        <v>1164628</v>
      </c>
      <c r="L11" s="214">
        <f t="shared" si="2"/>
        <v>4.4633854635483816</v>
      </c>
      <c r="N11" s="35"/>
      <c r="O11" s="35"/>
      <c r="P11" s="19"/>
      <c r="Q11" s="35"/>
      <c r="R11" s="19"/>
      <c r="S11" s="78"/>
      <c r="T11" s="19"/>
      <c r="U11" s="19"/>
      <c r="V11" s="78"/>
    </row>
    <row r="12" spans="2:22" ht="20.100000000000001" customHeight="1" x14ac:dyDescent="0.25">
      <c r="B12" s="141" t="s">
        <v>334</v>
      </c>
      <c r="C12" s="125" t="s">
        <v>397</v>
      </c>
      <c r="D12" s="132">
        <v>3027094</v>
      </c>
      <c r="E12" s="132">
        <v>20431</v>
      </c>
      <c r="F12" s="133">
        <f t="shared" si="0"/>
        <v>0.6749377455738077</v>
      </c>
      <c r="G12" s="132">
        <v>3440487</v>
      </c>
      <c r="H12" s="132">
        <v>21343</v>
      </c>
      <c r="I12" s="133">
        <f>H12/G12*100</f>
        <v>0.62034822395782918</v>
      </c>
      <c r="J12" s="132">
        <v>3551968</v>
      </c>
      <c r="K12" s="132">
        <v>19203</v>
      </c>
      <c r="L12" s="133">
        <f>K12/J12*100</f>
        <v>0.54062987053937417</v>
      </c>
      <c r="N12" s="35"/>
      <c r="O12" s="35"/>
      <c r="P12" s="19"/>
      <c r="Q12" s="35"/>
      <c r="R12" s="19"/>
      <c r="S12" s="78"/>
      <c r="T12" s="19"/>
      <c r="U12" s="19"/>
      <c r="V12" s="78"/>
    </row>
    <row r="13" spans="2:22" ht="20.100000000000001" customHeight="1" x14ac:dyDescent="0.25">
      <c r="B13" s="141" t="s">
        <v>335</v>
      </c>
      <c r="C13" s="125" t="s">
        <v>398</v>
      </c>
      <c r="D13" s="132">
        <v>474159</v>
      </c>
      <c r="E13" s="132">
        <v>15610</v>
      </c>
      <c r="F13" s="133">
        <f t="shared" si="0"/>
        <v>3.2921446181555134</v>
      </c>
      <c r="G13" s="132">
        <v>443246</v>
      </c>
      <c r="H13" s="132">
        <v>34354</v>
      </c>
      <c r="I13" s="133">
        <f t="shared" si="1"/>
        <v>7.750549356339369</v>
      </c>
      <c r="J13" s="132">
        <v>345079</v>
      </c>
      <c r="K13" s="189">
        <v>25345</v>
      </c>
      <c r="L13" s="133">
        <f t="shared" si="2"/>
        <v>7.3446949828879768</v>
      </c>
      <c r="N13" s="35"/>
      <c r="O13" s="35"/>
      <c r="P13" s="19"/>
      <c r="Q13" s="35"/>
      <c r="R13" s="19"/>
      <c r="S13" s="78"/>
      <c r="T13" s="19"/>
      <c r="U13" s="19"/>
      <c r="V13" s="78"/>
    </row>
    <row r="14" spans="2:22" ht="20.100000000000001" customHeight="1" x14ac:dyDescent="0.25">
      <c r="B14" s="141" t="s">
        <v>336</v>
      </c>
      <c r="C14" s="125" t="s">
        <v>399</v>
      </c>
      <c r="D14" s="132">
        <v>9406</v>
      </c>
      <c r="E14" s="132">
        <v>5996</v>
      </c>
      <c r="F14" s="133">
        <f t="shared" si="0"/>
        <v>63.746544758664683</v>
      </c>
      <c r="G14" s="132">
        <v>6002</v>
      </c>
      <c r="H14" s="132">
        <v>3323</v>
      </c>
      <c r="I14" s="133">
        <f t="shared" si="1"/>
        <v>55.364878373875371</v>
      </c>
      <c r="J14" s="132">
        <v>5110</v>
      </c>
      <c r="K14" s="132">
        <v>3110</v>
      </c>
      <c r="L14" s="133">
        <f t="shared" si="2"/>
        <v>60.861056751467714</v>
      </c>
      <c r="N14" s="35"/>
      <c r="O14" s="35"/>
      <c r="P14" s="19"/>
      <c r="Q14" s="35"/>
      <c r="R14" s="19"/>
      <c r="S14" s="78"/>
      <c r="T14" s="19"/>
      <c r="U14" s="19"/>
      <c r="V14" s="78"/>
    </row>
    <row r="15" spans="2:22" ht="20.100000000000001" customHeight="1" x14ac:dyDescent="0.25">
      <c r="B15" s="376" t="s">
        <v>455</v>
      </c>
      <c r="C15" s="376"/>
      <c r="D15" s="135">
        <f>SUM(D12:D14)</f>
        <v>3510659</v>
      </c>
      <c r="E15" s="135">
        <f t="shared" ref="E15" si="3">SUM(E12:E14)</f>
        <v>42037</v>
      </c>
      <c r="F15" s="214">
        <f t="shared" si="0"/>
        <v>1.1974105146640559</v>
      </c>
      <c r="G15" s="135">
        <f>SUM(G12:G14)</f>
        <v>3889735</v>
      </c>
      <c r="H15" s="135">
        <f t="shared" ref="H15" si="4">SUM(H12:H14)</f>
        <v>59020</v>
      </c>
      <c r="I15" s="214">
        <f t="shared" si="1"/>
        <v>1.5173270158506942</v>
      </c>
      <c r="J15" s="135">
        <f>SUM(J12:J14)</f>
        <v>3902157</v>
      </c>
      <c r="K15" s="135">
        <f>SUM(K12:K14)</f>
        <v>47658</v>
      </c>
      <c r="L15" s="214">
        <f t="shared" si="2"/>
        <v>1.2213245135959421</v>
      </c>
      <c r="N15" s="35"/>
      <c r="O15" s="35"/>
      <c r="P15" s="19"/>
      <c r="Q15" s="35"/>
      <c r="R15" s="19"/>
      <c r="S15" s="78"/>
      <c r="T15" s="19"/>
      <c r="U15" s="19"/>
      <c r="V15" s="78"/>
    </row>
    <row r="16" spans="2:22" ht="21" customHeight="1" x14ac:dyDescent="0.25">
      <c r="B16" s="376" t="s">
        <v>394</v>
      </c>
      <c r="C16" s="376"/>
      <c r="D16" s="180">
        <f>D11+D15</f>
        <v>28273754</v>
      </c>
      <c r="E16" s="180">
        <f>E11+E15</f>
        <v>1236611</v>
      </c>
      <c r="F16" s="214">
        <f t="shared" si="0"/>
        <v>4.37370644167025</v>
      </c>
      <c r="G16" s="180">
        <f>G11+G15</f>
        <v>28854743</v>
      </c>
      <c r="H16" s="180">
        <f>H11+H15</f>
        <v>1239082</v>
      </c>
      <c r="I16" s="214">
        <f t="shared" si="1"/>
        <v>4.294205635447871</v>
      </c>
      <c r="J16" s="180">
        <f>J11+J15</f>
        <v>29995086</v>
      </c>
      <c r="K16" s="180">
        <f>K11+K15</f>
        <v>1212286</v>
      </c>
      <c r="L16" s="214">
        <f t="shared" si="2"/>
        <v>4.0416153499276515</v>
      </c>
      <c r="N16" s="35"/>
      <c r="O16" s="35"/>
      <c r="P16" s="19"/>
      <c r="Q16" s="35"/>
      <c r="R16" s="19"/>
      <c r="S16" s="78"/>
      <c r="T16" s="19"/>
      <c r="U16" s="19"/>
      <c r="V16" s="78"/>
    </row>
    <row r="17" spans="4:14" x14ac:dyDescent="0.25">
      <c r="N17" s="35"/>
    </row>
    <row r="18" spans="4:14" x14ac:dyDescent="0.25">
      <c r="J18" s="19"/>
    </row>
    <row r="19" spans="4:14" x14ac:dyDescent="0.25">
      <c r="D19" s="19"/>
      <c r="E19" s="19"/>
      <c r="G19" s="19"/>
      <c r="H19" s="19"/>
      <c r="K19" s="19"/>
    </row>
    <row r="20" spans="4:14" x14ac:dyDescent="0.25">
      <c r="D20" s="19"/>
      <c r="G20" s="19"/>
      <c r="H20" s="19"/>
      <c r="I20" s="19"/>
      <c r="K20" s="19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T17"/>
  <sheetViews>
    <sheetView workbookViewId="0">
      <selection activeCell="I12" sqref="I12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20" ht="16.5" thickBot="1" x14ac:dyDescent="0.3">
      <c r="B3" s="157"/>
      <c r="C3" s="157"/>
      <c r="D3" s="160"/>
      <c r="E3" s="160"/>
      <c r="F3" s="160"/>
      <c r="G3" s="160"/>
      <c r="H3" s="160"/>
      <c r="I3" s="160"/>
      <c r="J3" s="160"/>
      <c r="K3" s="218" t="s">
        <v>347</v>
      </c>
    </row>
    <row r="4" spans="2:20" ht="16.5" customHeight="1" thickTop="1" x14ac:dyDescent="0.25">
      <c r="B4" s="383" t="s">
        <v>585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20" ht="15.75" x14ac:dyDescent="0.25">
      <c r="B5" s="378" t="s">
        <v>135</v>
      </c>
      <c r="C5" s="380" t="s">
        <v>70</v>
      </c>
      <c r="D5" s="380" t="s">
        <v>303</v>
      </c>
      <c r="E5" s="380"/>
      <c r="F5" s="380" t="s">
        <v>502</v>
      </c>
      <c r="G5" s="380"/>
      <c r="H5" s="380" t="s">
        <v>563</v>
      </c>
      <c r="I5" s="380"/>
      <c r="J5" s="380" t="s">
        <v>1</v>
      </c>
      <c r="K5" s="380"/>
    </row>
    <row r="6" spans="2:20" ht="15.75" customHeight="1" x14ac:dyDescent="0.25">
      <c r="B6" s="378"/>
      <c r="C6" s="380"/>
      <c r="D6" s="127" t="s">
        <v>2</v>
      </c>
      <c r="E6" s="127" t="s">
        <v>26</v>
      </c>
      <c r="F6" s="127" t="s">
        <v>2</v>
      </c>
      <c r="G6" s="127" t="s">
        <v>26</v>
      </c>
      <c r="H6" s="127" t="s">
        <v>2</v>
      </c>
      <c r="I6" s="127" t="s">
        <v>26</v>
      </c>
      <c r="J6" s="164" t="s">
        <v>431</v>
      </c>
      <c r="K6" s="164" t="s">
        <v>432</v>
      </c>
    </row>
    <row r="7" spans="2:20" s="54" customFormat="1" ht="15.75" customHeight="1" x14ac:dyDescent="0.2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217">
        <v>10</v>
      </c>
    </row>
    <row r="8" spans="2:20" ht="15.75" x14ac:dyDescent="0.25">
      <c r="B8" s="141" t="s">
        <v>331</v>
      </c>
      <c r="C8" s="131" t="s">
        <v>71</v>
      </c>
      <c r="D8" s="132">
        <v>189360</v>
      </c>
      <c r="E8" s="133">
        <f>D8/D$15*100</f>
        <v>1.2440903899733253</v>
      </c>
      <c r="F8" s="132">
        <v>199032</v>
      </c>
      <c r="G8" s="133">
        <f>F8/F$15*100</f>
        <v>1.3047299476074543</v>
      </c>
      <c r="H8" s="202">
        <v>212579</v>
      </c>
      <c r="I8" s="133">
        <f>H8/H$15*100</f>
        <v>1.3177773136792783</v>
      </c>
      <c r="J8" s="134">
        <f>F8/D8*100</f>
        <v>105.10773130544995</v>
      </c>
      <c r="K8" s="134">
        <f>H8/F8*100</f>
        <v>106.80644318501547</v>
      </c>
      <c r="M8" s="19"/>
      <c r="N8" s="35"/>
      <c r="O8" s="19"/>
      <c r="P8" s="78"/>
      <c r="Q8" s="19"/>
      <c r="R8" s="78"/>
      <c r="S8" s="78"/>
      <c r="T8" s="78"/>
    </row>
    <row r="9" spans="2:20" ht="16.5" customHeight="1" x14ac:dyDescent="0.25">
      <c r="B9" s="141" t="s">
        <v>332</v>
      </c>
      <c r="C9" s="131" t="s">
        <v>457</v>
      </c>
      <c r="D9" s="132">
        <v>359635</v>
      </c>
      <c r="E9" s="133">
        <f t="shared" ref="E9:E14" si="0">D9/D$15*100</f>
        <v>2.3627928147341404</v>
      </c>
      <c r="F9" s="132">
        <v>395157</v>
      </c>
      <c r="G9" s="133">
        <f t="shared" ref="G9:G14" si="1">F9/F$15*100</f>
        <v>2.5904034120479058</v>
      </c>
      <c r="H9" s="202">
        <v>405911</v>
      </c>
      <c r="I9" s="133">
        <f t="shared" ref="I9:I14" si="2">H9/H$15*100</f>
        <v>2.5162424659673324</v>
      </c>
      <c r="J9" s="134">
        <f t="shared" ref="J9:J15" si="3">F9/D9*100</f>
        <v>109.87723664270719</v>
      </c>
      <c r="K9" s="134">
        <f t="shared" ref="K9:K14" si="4">H9/F9*100</f>
        <v>102.72144995533421</v>
      </c>
      <c r="M9" s="19"/>
      <c r="N9" s="35"/>
      <c r="O9" s="19"/>
      <c r="P9" s="78"/>
      <c r="Q9" s="19"/>
      <c r="R9" s="78"/>
      <c r="S9" s="78"/>
      <c r="T9" s="78"/>
    </row>
    <row r="10" spans="2:20" ht="16.5" customHeight="1" x14ac:dyDescent="0.25">
      <c r="B10" s="141" t="s">
        <v>456</v>
      </c>
      <c r="C10" s="131" t="s">
        <v>458</v>
      </c>
      <c r="D10" s="132">
        <v>6922742</v>
      </c>
      <c r="E10" s="133">
        <f t="shared" si="0"/>
        <v>45.482239092019</v>
      </c>
      <c r="F10" s="132">
        <v>6500322</v>
      </c>
      <c r="G10" s="133">
        <f t="shared" si="1"/>
        <v>42.612066313414843</v>
      </c>
      <c r="H10" s="202">
        <v>6607809</v>
      </c>
      <c r="I10" s="133">
        <f t="shared" si="2"/>
        <v>40.961810871844158</v>
      </c>
      <c r="J10" s="134">
        <f t="shared" si="3"/>
        <v>93.898082580572833</v>
      </c>
      <c r="K10" s="134">
        <f t="shared" si="4"/>
        <v>101.65356423881771</v>
      </c>
      <c r="M10" s="19"/>
      <c r="N10" s="35"/>
      <c r="O10" s="19"/>
      <c r="P10" s="78"/>
      <c r="Q10" s="19"/>
      <c r="R10" s="78"/>
      <c r="S10" s="78"/>
      <c r="T10" s="78"/>
    </row>
    <row r="11" spans="2:20" ht="15.75" x14ac:dyDescent="0.25">
      <c r="B11" s="141" t="s">
        <v>334</v>
      </c>
      <c r="C11" s="131" t="s">
        <v>74</v>
      </c>
      <c r="D11" s="132">
        <v>247501</v>
      </c>
      <c r="E11" s="133">
        <f t="shared" si="0"/>
        <v>1.6260752831051328</v>
      </c>
      <c r="F11" s="132">
        <v>772554</v>
      </c>
      <c r="G11" s="133">
        <f t="shared" si="1"/>
        <v>5.064383314964072</v>
      </c>
      <c r="H11" s="202">
        <v>1237229</v>
      </c>
      <c r="I11" s="133">
        <f t="shared" si="2"/>
        <v>7.6695831104017804</v>
      </c>
      <c r="J11" s="134">
        <f t="shared" si="3"/>
        <v>312.14176912416514</v>
      </c>
      <c r="K11" s="134">
        <f t="shared" si="4"/>
        <v>160.14789904653915</v>
      </c>
      <c r="M11" s="19"/>
      <c r="N11" s="35"/>
      <c r="O11" s="35"/>
      <c r="P11" s="78"/>
      <c r="Q11" s="19"/>
      <c r="R11" s="78"/>
      <c r="S11" s="78"/>
      <c r="T11" s="78"/>
    </row>
    <row r="12" spans="2:20" ht="15.75" x14ac:dyDescent="0.25">
      <c r="B12" s="141" t="s">
        <v>335</v>
      </c>
      <c r="C12" s="131" t="s">
        <v>459</v>
      </c>
      <c r="D12" s="132">
        <v>86902</v>
      </c>
      <c r="E12" s="133">
        <f t="shared" si="0"/>
        <v>0.57094393255947351</v>
      </c>
      <c r="F12" s="132">
        <v>83921</v>
      </c>
      <c r="G12" s="133">
        <f t="shared" si="1"/>
        <v>0.55013385753630151</v>
      </c>
      <c r="H12" s="202">
        <v>91065</v>
      </c>
      <c r="I12" s="133">
        <f t="shared" si="2"/>
        <v>0.56451197470212722</v>
      </c>
      <c r="J12" s="134">
        <f t="shared" si="3"/>
        <v>96.569699201399274</v>
      </c>
      <c r="K12" s="134">
        <f t="shared" si="4"/>
        <v>108.51276796034367</v>
      </c>
      <c r="M12" s="19"/>
      <c r="N12" s="35"/>
      <c r="O12" s="19"/>
      <c r="P12" s="78"/>
      <c r="Q12" s="19"/>
      <c r="R12" s="78"/>
      <c r="S12" s="78"/>
      <c r="T12" s="78"/>
    </row>
    <row r="13" spans="2:20" ht="15.75" x14ac:dyDescent="0.25">
      <c r="B13" s="141" t="s">
        <v>336</v>
      </c>
      <c r="C13" s="131" t="s">
        <v>149</v>
      </c>
      <c r="D13" s="132">
        <v>7400278</v>
      </c>
      <c r="E13" s="133">
        <f t="shared" si="0"/>
        <v>48.619638481891734</v>
      </c>
      <c r="F13" s="132">
        <v>7281540</v>
      </c>
      <c r="G13" s="133">
        <f t="shared" si="1"/>
        <v>47.733245421347235</v>
      </c>
      <c r="H13" s="202">
        <v>7553138</v>
      </c>
      <c r="I13" s="133">
        <f t="shared" si="2"/>
        <v>46.821905754984634</v>
      </c>
      <c r="J13" s="134">
        <f t="shared" si="3"/>
        <v>98.395492709868478</v>
      </c>
      <c r="K13" s="134">
        <f t="shared" si="4"/>
        <v>103.7299527297797</v>
      </c>
      <c r="M13" s="19"/>
      <c r="N13" s="35"/>
      <c r="O13" s="19"/>
      <c r="P13" s="78"/>
      <c r="Q13" s="19"/>
      <c r="R13" s="78"/>
      <c r="S13" s="78"/>
      <c r="T13" s="78"/>
    </row>
    <row r="14" spans="2:20" ht="15.75" x14ac:dyDescent="0.25">
      <c r="B14" s="141" t="s">
        <v>337</v>
      </c>
      <c r="C14" s="131" t="s">
        <v>76</v>
      </c>
      <c r="D14" s="132">
        <v>14341</v>
      </c>
      <c r="E14" s="133">
        <f t="shared" si="0"/>
        <v>9.4220005717191885E-2</v>
      </c>
      <c r="F14" s="132">
        <v>22125</v>
      </c>
      <c r="G14" s="133">
        <f t="shared" si="1"/>
        <v>0.14503773308219245</v>
      </c>
      <c r="H14" s="202">
        <v>23902</v>
      </c>
      <c r="I14" s="133">
        <f t="shared" si="2"/>
        <v>0.14816850842069121</v>
      </c>
      <c r="J14" s="134">
        <f t="shared" si="3"/>
        <v>154.2779443553448</v>
      </c>
      <c r="K14" s="134">
        <f t="shared" si="4"/>
        <v>108.0316384180791</v>
      </c>
      <c r="M14" s="19"/>
      <c r="N14" s="35"/>
      <c r="O14" s="19"/>
      <c r="P14" s="78"/>
      <c r="Q14" s="19"/>
      <c r="R14" s="78"/>
      <c r="S14" s="78"/>
      <c r="T14" s="78"/>
    </row>
    <row r="15" spans="2:20" ht="15.75" x14ac:dyDescent="0.25">
      <c r="B15" s="380" t="s">
        <v>18</v>
      </c>
      <c r="C15" s="380"/>
      <c r="D15" s="135">
        <f t="shared" ref="D15:I15" si="5">SUM(D8:D14)</f>
        <v>15220759</v>
      </c>
      <c r="E15" s="136">
        <f t="shared" si="5"/>
        <v>99.999999999999986</v>
      </c>
      <c r="F15" s="135">
        <f t="shared" si="5"/>
        <v>15254651</v>
      </c>
      <c r="G15" s="136">
        <f t="shared" si="5"/>
        <v>100.00000000000001</v>
      </c>
      <c r="H15" s="135">
        <f t="shared" si="5"/>
        <v>16131633</v>
      </c>
      <c r="I15" s="136">
        <f t="shared" si="5"/>
        <v>100</v>
      </c>
      <c r="J15" s="136">
        <f t="shared" si="3"/>
        <v>100.22266957909261</v>
      </c>
      <c r="K15" s="136">
        <f>H15/F15*100</f>
        <v>105.74894830435649</v>
      </c>
      <c r="M15" s="19"/>
      <c r="N15" s="35"/>
      <c r="O15" s="35"/>
      <c r="P15" s="78"/>
      <c r="Q15" s="19"/>
      <c r="R15" s="78"/>
      <c r="S15" s="78"/>
      <c r="T15" s="78"/>
    </row>
    <row r="16" spans="2:20" x14ac:dyDescent="0.25">
      <c r="M16" s="19"/>
      <c r="N16" s="19"/>
    </row>
    <row r="17" spans="6:13" x14ac:dyDescent="0.25">
      <c r="F17" s="19"/>
      <c r="H17" s="19"/>
      <c r="M17" s="19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>
      <selection activeCell="I25" sqref="I25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157"/>
      <c r="C3" s="219"/>
      <c r="D3" s="160"/>
      <c r="E3" s="160"/>
      <c r="F3" s="160"/>
      <c r="G3" s="160"/>
      <c r="H3" s="160"/>
      <c r="I3" s="160"/>
      <c r="J3" s="160"/>
      <c r="K3" s="160"/>
      <c r="L3" s="218" t="s">
        <v>351</v>
      </c>
    </row>
    <row r="4" spans="2:16" ht="20.100000000000001" customHeight="1" thickTop="1" x14ac:dyDescent="0.25">
      <c r="B4" s="383" t="s">
        <v>586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</row>
    <row r="5" spans="2:16" ht="15.95" customHeight="1" x14ac:dyDescent="0.25">
      <c r="B5" s="378" t="s">
        <v>135</v>
      </c>
      <c r="C5" s="380" t="s">
        <v>70</v>
      </c>
      <c r="D5" s="380" t="s">
        <v>502</v>
      </c>
      <c r="E5" s="380"/>
      <c r="F5" s="380"/>
      <c r="G5" s="380" t="s">
        <v>563</v>
      </c>
      <c r="H5" s="380"/>
      <c r="I5" s="380"/>
      <c r="J5" s="380" t="s">
        <v>1</v>
      </c>
      <c r="K5" s="380"/>
      <c r="L5" s="380"/>
    </row>
    <row r="6" spans="2:16" ht="15.95" customHeight="1" x14ac:dyDescent="0.25">
      <c r="B6" s="378"/>
      <c r="C6" s="380"/>
      <c r="D6" s="127" t="s">
        <v>150</v>
      </c>
      <c r="E6" s="127" t="s">
        <v>152</v>
      </c>
      <c r="F6" s="380" t="s">
        <v>269</v>
      </c>
      <c r="G6" s="127" t="s">
        <v>150</v>
      </c>
      <c r="H6" s="127" t="s">
        <v>152</v>
      </c>
      <c r="I6" s="380" t="s">
        <v>269</v>
      </c>
      <c r="J6" s="393" t="s">
        <v>460</v>
      </c>
      <c r="K6" s="393" t="s">
        <v>434</v>
      </c>
      <c r="L6" s="393" t="s">
        <v>461</v>
      </c>
    </row>
    <row r="7" spans="2:16" ht="15.95" customHeight="1" x14ac:dyDescent="0.25">
      <c r="B7" s="378"/>
      <c r="C7" s="380"/>
      <c r="D7" s="127" t="s">
        <v>151</v>
      </c>
      <c r="E7" s="127" t="s">
        <v>153</v>
      </c>
      <c r="F7" s="380"/>
      <c r="G7" s="127" t="s">
        <v>151</v>
      </c>
      <c r="H7" s="127" t="s">
        <v>153</v>
      </c>
      <c r="I7" s="380"/>
      <c r="J7" s="393"/>
      <c r="K7" s="393"/>
      <c r="L7" s="393"/>
    </row>
    <row r="8" spans="2:16" x14ac:dyDescent="0.25">
      <c r="B8" s="128">
        <v>1</v>
      </c>
      <c r="C8" s="129">
        <v>2</v>
      </c>
      <c r="D8" s="129">
        <v>3</v>
      </c>
      <c r="E8" s="129">
        <v>4</v>
      </c>
      <c r="F8" s="129">
        <v>5</v>
      </c>
      <c r="G8" s="129">
        <v>6</v>
      </c>
      <c r="H8" s="129">
        <v>7</v>
      </c>
      <c r="I8" s="129">
        <v>8</v>
      </c>
      <c r="J8" s="129">
        <v>9</v>
      </c>
      <c r="K8" s="129">
        <v>10</v>
      </c>
      <c r="L8" s="129">
        <v>11</v>
      </c>
    </row>
    <row r="9" spans="2:16" ht="15.95" customHeight="1" x14ac:dyDescent="0.25">
      <c r="B9" s="141" t="s">
        <v>331</v>
      </c>
      <c r="C9" s="131" t="s">
        <v>71</v>
      </c>
      <c r="D9" s="132">
        <v>4732</v>
      </c>
      <c r="E9" s="132">
        <v>193928</v>
      </c>
      <c r="F9" s="132">
        <v>372</v>
      </c>
      <c r="G9" s="132">
        <v>5064</v>
      </c>
      <c r="H9" s="132">
        <v>207338</v>
      </c>
      <c r="I9" s="132">
        <v>177</v>
      </c>
      <c r="J9" s="137">
        <f>G9/D9*100</f>
        <v>107.01606086221472</v>
      </c>
      <c r="K9" s="137">
        <f>H9/E9*100</f>
        <v>106.91493750257828</v>
      </c>
      <c r="L9" s="137">
        <f>I9/F9*100</f>
        <v>47.580645161290327</v>
      </c>
      <c r="N9" s="19"/>
      <c r="O9" s="19"/>
    </row>
    <row r="10" spans="2:16" ht="15.95" customHeight="1" x14ac:dyDescent="0.25">
      <c r="B10" s="141" t="s">
        <v>332</v>
      </c>
      <c r="C10" s="131" t="s">
        <v>72</v>
      </c>
      <c r="D10" s="132">
        <v>40618</v>
      </c>
      <c r="E10" s="132">
        <v>342373</v>
      </c>
      <c r="F10" s="132">
        <v>12166</v>
      </c>
      <c r="G10" s="132">
        <v>66289</v>
      </c>
      <c r="H10" s="132">
        <v>338348</v>
      </c>
      <c r="I10" s="132">
        <v>1274</v>
      </c>
      <c r="J10" s="137">
        <f t="shared" ref="J10:J16" si="0">G10/D10*100</f>
        <v>163.20104387217489</v>
      </c>
      <c r="K10" s="137">
        <f t="shared" ref="K10:K16" si="1">H10/E10*100</f>
        <v>98.824381595511326</v>
      </c>
      <c r="L10" s="137">
        <f t="shared" ref="L10:L16" si="2">I10/F10*100</f>
        <v>10.471806674338319</v>
      </c>
      <c r="N10" s="19"/>
      <c r="O10" s="19"/>
      <c r="P10" s="19"/>
    </row>
    <row r="11" spans="2:16" ht="15.95" customHeight="1" x14ac:dyDescent="0.25">
      <c r="B11" s="141" t="s">
        <v>333</v>
      </c>
      <c r="C11" s="131" t="s">
        <v>154</v>
      </c>
      <c r="D11" s="132">
        <v>2301850</v>
      </c>
      <c r="E11" s="132">
        <v>3782059</v>
      </c>
      <c r="F11" s="132">
        <v>416413</v>
      </c>
      <c r="G11" s="132">
        <v>2341531</v>
      </c>
      <c r="H11" s="132">
        <v>3808447</v>
      </c>
      <c r="I11" s="132">
        <v>457831</v>
      </c>
      <c r="J11" s="137">
        <f t="shared" si="0"/>
        <v>101.72387427503963</v>
      </c>
      <c r="K11" s="137">
        <f t="shared" si="1"/>
        <v>100.69771518635748</v>
      </c>
      <c r="L11" s="137">
        <f t="shared" si="2"/>
        <v>109.9463753533151</v>
      </c>
      <c r="N11" s="19"/>
      <c r="O11" s="19"/>
      <c r="P11" s="19"/>
    </row>
    <row r="12" spans="2:16" ht="15.95" customHeight="1" x14ac:dyDescent="0.25">
      <c r="B12" s="141" t="s">
        <v>334</v>
      </c>
      <c r="C12" s="131" t="s">
        <v>74</v>
      </c>
      <c r="D12" s="132">
        <v>772554</v>
      </c>
      <c r="E12" s="132">
        <v>0</v>
      </c>
      <c r="F12" s="132">
        <v>0</v>
      </c>
      <c r="G12" s="132">
        <v>1237229</v>
      </c>
      <c r="H12" s="132">
        <v>0</v>
      </c>
      <c r="I12" s="132">
        <v>0</v>
      </c>
      <c r="J12" s="137">
        <f t="shared" si="0"/>
        <v>160.14789904653915</v>
      </c>
      <c r="K12" s="137" t="s">
        <v>112</v>
      </c>
      <c r="L12" s="137" t="s">
        <v>112</v>
      </c>
      <c r="N12" s="19"/>
    </row>
    <row r="13" spans="2:16" ht="15.95" customHeight="1" x14ac:dyDescent="0.25">
      <c r="B13" s="141" t="s">
        <v>335</v>
      </c>
      <c r="C13" s="131" t="s">
        <v>155</v>
      </c>
      <c r="D13" s="132">
        <v>18777</v>
      </c>
      <c r="E13" s="132">
        <v>65113</v>
      </c>
      <c r="F13" s="132">
        <v>31</v>
      </c>
      <c r="G13" s="132">
        <v>28334</v>
      </c>
      <c r="H13" s="132">
        <v>62714</v>
      </c>
      <c r="I13" s="132">
        <v>17</v>
      </c>
      <c r="J13" s="137">
        <f t="shared" si="0"/>
        <v>150.89737444746231</v>
      </c>
      <c r="K13" s="137">
        <f t="shared" si="1"/>
        <v>96.315635894521833</v>
      </c>
      <c r="L13" s="137">
        <f t="shared" si="2"/>
        <v>54.838709677419352</v>
      </c>
      <c r="N13" s="19"/>
      <c r="O13" s="19"/>
    </row>
    <row r="14" spans="2:16" ht="15.95" customHeight="1" x14ac:dyDescent="0.25">
      <c r="B14" s="141" t="s">
        <v>336</v>
      </c>
      <c r="C14" s="131" t="s">
        <v>149</v>
      </c>
      <c r="D14" s="132">
        <v>400340</v>
      </c>
      <c r="E14" s="132">
        <v>6655109</v>
      </c>
      <c r="F14" s="202">
        <v>226091</v>
      </c>
      <c r="G14" s="132">
        <v>393655</v>
      </c>
      <c r="H14" s="132">
        <v>6908846</v>
      </c>
      <c r="I14" s="202">
        <v>250637</v>
      </c>
      <c r="J14" s="137">
        <f t="shared" si="0"/>
        <v>98.330169356047364</v>
      </c>
      <c r="K14" s="137">
        <f t="shared" si="1"/>
        <v>103.81266482637625</v>
      </c>
      <c r="L14" s="137">
        <f t="shared" si="2"/>
        <v>110.8566904476516</v>
      </c>
      <c r="N14" s="19"/>
      <c r="O14" s="19"/>
      <c r="P14" s="19"/>
    </row>
    <row r="15" spans="2:16" ht="15.95" customHeight="1" x14ac:dyDescent="0.25">
      <c r="B15" s="141" t="s">
        <v>337</v>
      </c>
      <c r="C15" s="131" t="s">
        <v>76</v>
      </c>
      <c r="D15" s="132">
        <v>6476</v>
      </c>
      <c r="E15" s="132">
        <v>15426</v>
      </c>
      <c r="F15" s="132">
        <v>223</v>
      </c>
      <c r="G15" s="132">
        <v>6761</v>
      </c>
      <c r="H15" s="132">
        <v>16743</v>
      </c>
      <c r="I15" s="132">
        <v>398</v>
      </c>
      <c r="J15" s="137">
        <f t="shared" si="0"/>
        <v>104.40086473131562</v>
      </c>
      <c r="K15" s="137">
        <f t="shared" si="1"/>
        <v>108.53753403345002</v>
      </c>
      <c r="L15" s="137">
        <f t="shared" si="2"/>
        <v>178.47533632286996</v>
      </c>
      <c r="N15" s="19"/>
      <c r="O15" s="19"/>
    </row>
    <row r="16" spans="2:16" ht="20.100000000000001" customHeight="1" x14ac:dyDescent="0.25">
      <c r="B16" s="380" t="s">
        <v>18</v>
      </c>
      <c r="C16" s="380"/>
      <c r="D16" s="135">
        <f>SUM(D9:D15)</f>
        <v>3545347</v>
      </c>
      <c r="E16" s="135">
        <f>SUM(E9:E15)</f>
        <v>11054008</v>
      </c>
      <c r="F16" s="135">
        <f>SUM(F9:F15)</f>
        <v>655296</v>
      </c>
      <c r="G16" s="135">
        <f>SUM(G9:G15)</f>
        <v>4078863</v>
      </c>
      <c r="H16" s="135">
        <f t="shared" ref="H16:I16" si="3">SUM(H9:H15)</f>
        <v>11342436</v>
      </c>
      <c r="I16" s="135">
        <f t="shared" si="3"/>
        <v>710334</v>
      </c>
      <c r="J16" s="151">
        <f t="shared" si="0"/>
        <v>115.0483436459111</v>
      </c>
      <c r="K16" s="151">
        <f t="shared" si="1"/>
        <v>102.60926172660632</v>
      </c>
      <c r="L16" s="151">
        <f t="shared" si="2"/>
        <v>108.3989525344272</v>
      </c>
      <c r="N16" s="19"/>
      <c r="O16" s="19"/>
      <c r="P16" s="19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5"/>
    </row>
    <row r="18" spans="3:12" x14ac:dyDescent="0.25">
      <c r="D18" s="19"/>
      <c r="E18" s="19"/>
      <c r="F18" s="19"/>
      <c r="G18" s="19"/>
      <c r="H18" s="19"/>
      <c r="I18" s="19"/>
      <c r="J18" s="73"/>
      <c r="K18" s="73"/>
      <c r="L18" s="73"/>
    </row>
    <row r="19" spans="3:12" x14ac:dyDescent="0.25">
      <c r="D19" s="35"/>
      <c r="E19" s="35"/>
      <c r="F19" s="35"/>
      <c r="G19" s="35"/>
      <c r="H19" s="35"/>
      <c r="I19" s="35"/>
      <c r="J19" s="78"/>
      <c r="K19" s="78"/>
      <c r="L19" s="78"/>
    </row>
    <row r="20" spans="3:12" x14ac:dyDescent="0.25">
      <c r="D20" s="78"/>
      <c r="E20" s="78"/>
      <c r="F20" s="78"/>
      <c r="G20" s="78"/>
      <c r="H20" s="78"/>
      <c r="I20" s="78"/>
      <c r="J20" s="78"/>
      <c r="K20" s="78"/>
      <c r="L20" s="78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X24"/>
  <sheetViews>
    <sheetView workbookViewId="0">
      <selection activeCell="J21" sqref="J21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60" bestFit="1" customWidth="1"/>
    <col min="15" max="15" width="12.5703125" customWidth="1"/>
    <col min="17" max="17" width="10.140625" bestFit="1" customWidth="1"/>
    <col min="18" max="18" width="10.85546875" customWidth="1"/>
    <col min="20" max="20" width="10.140625" bestFit="1" customWidth="1"/>
  </cols>
  <sheetData>
    <row r="3" spans="2:24" ht="16.5" thickBot="1" x14ac:dyDescent="0.3">
      <c r="B3" s="157"/>
      <c r="C3" s="82"/>
      <c r="D3" s="104"/>
      <c r="E3" s="104"/>
      <c r="F3" s="104"/>
      <c r="G3" s="104"/>
      <c r="H3" s="104"/>
      <c r="I3" s="104"/>
      <c r="J3" s="104"/>
      <c r="K3" s="104"/>
      <c r="L3" s="215" t="s">
        <v>347</v>
      </c>
    </row>
    <row r="4" spans="2:24" ht="16.5" customHeight="1" thickTop="1" x14ac:dyDescent="0.25">
      <c r="B4" s="383" t="s">
        <v>587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</row>
    <row r="5" spans="2:24" ht="15.75" x14ac:dyDescent="0.25">
      <c r="B5" s="394" t="s">
        <v>135</v>
      </c>
      <c r="C5" s="380" t="s">
        <v>88</v>
      </c>
      <c r="D5" s="389" t="s">
        <v>303</v>
      </c>
      <c r="E5" s="389"/>
      <c r="F5" s="389"/>
      <c r="G5" s="380" t="s">
        <v>502</v>
      </c>
      <c r="H5" s="380"/>
      <c r="I5" s="380"/>
      <c r="J5" s="380" t="s">
        <v>563</v>
      </c>
      <c r="K5" s="380"/>
      <c r="L5" s="380"/>
    </row>
    <row r="6" spans="2:24" ht="15.75" x14ac:dyDescent="0.25">
      <c r="B6" s="394"/>
      <c r="C6" s="380"/>
      <c r="D6" s="127" t="s">
        <v>2</v>
      </c>
      <c r="E6" s="127" t="s">
        <v>395</v>
      </c>
      <c r="F6" s="127" t="s">
        <v>396</v>
      </c>
      <c r="G6" s="127" t="s">
        <v>2</v>
      </c>
      <c r="H6" s="127" t="s">
        <v>395</v>
      </c>
      <c r="I6" s="127" t="s">
        <v>396</v>
      </c>
      <c r="J6" s="127" t="s">
        <v>2</v>
      </c>
      <c r="K6" s="127" t="s">
        <v>395</v>
      </c>
      <c r="L6" s="127" t="s">
        <v>396</v>
      </c>
    </row>
    <row r="7" spans="2:24" s="53" customFormat="1" ht="12.75" x14ac:dyDescent="0.2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  <c r="L7" s="129">
        <v>11</v>
      </c>
      <c r="N7" s="61"/>
    </row>
    <row r="8" spans="2:24" ht="16.5" customHeight="1" x14ac:dyDescent="0.25">
      <c r="B8" s="222"/>
      <c r="C8" s="168" t="s">
        <v>462</v>
      </c>
      <c r="D8" s="166"/>
      <c r="E8" s="166"/>
      <c r="F8" s="166"/>
      <c r="G8" s="166"/>
      <c r="H8" s="166"/>
      <c r="I8" s="166"/>
      <c r="J8" s="166"/>
      <c r="K8" s="166"/>
      <c r="L8" s="166"/>
    </row>
    <row r="9" spans="2:24" ht="23.1" customHeight="1" x14ac:dyDescent="0.25">
      <c r="B9" s="146" t="s">
        <v>331</v>
      </c>
      <c r="C9" s="125" t="s">
        <v>397</v>
      </c>
      <c r="D9" s="132">
        <v>6146371</v>
      </c>
      <c r="E9" s="132">
        <v>51146</v>
      </c>
      <c r="F9" s="133">
        <f>E9/D9*100</f>
        <v>0.83213330272448571</v>
      </c>
      <c r="G9" s="132">
        <v>6272170</v>
      </c>
      <c r="H9" s="132">
        <v>78817</v>
      </c>
      <c r="I9" s="133">
        <f>H9/G9*100</f>
        <v>1.2566145369146564</v>
      </c>
      <c r="J9" s="132">
        <v>6906808</v>
      </c>
      <c r="K9" s="132">
        <v>64220</v>
      </c>
      <c r="L9" s="133">
        <f>K9/J9*100</f>
        <v>0.92980722788298165</v>
      </c>
      <c r="N9" s="19"/>
      <c r="O9" s="35"/>
      <c r="P9" s="78"/>
      <c r="Q9" s="19"/>
      <c r="R9" s="19"/>
      <c r="S9" s="78"/>
      <c r="T9" s="19"/>
      <c r="U9" s="19"/>
      <c r="V9" s="78"/>
      <c r="W9" s="78"/>
      <c r="X9" s="78"/>
    </row>
    <row r="10" spans="2:24" ht="23.1" customHeight="1" x14ac:dyDescent="0.25">
      <c r="B10" s="146" t="s">
        <v>332</v>
      </c>
      <c r="C10" s="125" t="s">
        <v>398</v>
      </c>
      <c r="D10" s="132">
        <v>904039</v>
      </c>
      <c r="E10" s="132">
        <v>55829</v>
      </c>
      <c r="F10" s="133">
        <f t="shared" ref="F10:F11" si="0">E10/D10*100</f>
        <v>6.1755079150346397</v>
      </c>
      <c r="G10" s="132">
        <v>1157194</v>
      </c>
      <c r="H10" s="132">
        <v>141218</v>
      </c>
      <c r="I10" s="133">
        <f t="shared" ref="I10:I21" si="1">H10/G10*100</f>
        <v>12.203485327438614</v>
      </c>
      <c r="J10" s="132">
        <v>1169345</v>
      </c>
      <c r="K10" s="132">
        <v>161691</v>
      </c>
      <c r="L10" s="133">
        <f t="shared" ref="L10:L22" si="2">K10/J10*100</f>
        <v>13.827484617456781</v>
      </c>
      <c r="N10" s="19"/>
      <c r="O10" s="35"/>
      <c r="P10" s="78"/>
      <c r="Q10" s="19"/>
      <c r="R10" s="19"/>
      <c r="S10" s="78"/>
      <c r="T10" s="19"/>
      <c r="U10" s="19"/>
      <c r="V10" s="78"/>
      <c r="W10" s="78"/>
      <c r="X10" s="78"/>
    </row>
    <row r="11" spans="2:24" ht="23.1" customHeight="1" x14ac:dyDescent="0.25">
      <c r="B11" s="146" t="s">
        <v>333</v>
      </c>
      <c r="C11" s="125" t="s">
        <v>399</v>
      </c>
      <c r="D11" s="132">
        <v>770071</v>
      </c>
      <c r="E11" s="132">
        <v>516128</v>
      </c>
      <c r="F11" s="133">
        <f t="shared" si="0"/>
        <v>67.023430307075586</v>
      </c>
      <c r="G11" s="132">
        <v>543747</v>
      </c>
      <c r="H11" s="132">
        <v>421893</v>
      </c>
      <c r="I11" s="133">
        <f t="shared" si="1"/>
        <v>77.589945323836275</v>
      </c>
      <c r="J11" s="132">
        <v>502342</v>
      </c>
      <c r="K11" s="132">
        <v>394097</v>
      </c>
      <c r="L11" s="133">
        <f t="shared" si="2"/>
        <v>78.451931154472447</v>
      </c>
      <c r="N11" s="19"/>
      <c r="O11" s="35"/>
      <c r="P11" s="78"/>
      <c r="Q11" s="37"/>
      <c r="R11" s="37"/>
      <c r="S11" s="78"/>
      <c r="T11" s="19"/>
      <c r="U11" s="19"/>
      <c r="V11" s="78"/>
      <c r="W11" s="78"/>
      <c r="X11" s="78"/>
    </row>
    <row r="12" spans="2:24" ht="23.1" customHeight="1" x14ac:dyDescent="0.25">
      <c r="B12" s="376" t="s">
        <v>464</v>
      </c>
      <c r="C12" s="376"/>
      <c r="D12" s="135">
        <f>SUM(D9:D11)</f>
        <v>7820481</v>
      </c>
      <c r="E12" s="135">
        <f>SUM(E9:E11)</f>
        <v>623103</v>
      </c>
      <c r="F12" s="214">
        <f>E12/D12*100</f>
        <v>7.9675789762803593</v>
      </c>
      <c r="G12" s="135">
        <f>SUM(G9:G11)</f>
        <v>7973111</v>
      </c>
      <c r="H12" s="135">
        <f>SUM(H9:H11)</f>
        <v>641928</v>
      </c>
      <c r="I12" s="214">
        <f t="shared" si="1"/>
        <v>8.0511609583762223</v>
      </c>
      <c r="J12" s="135">
        <f>SUM(J9:J11)</f>
        <v>8578495</v>
      </c>
      <c r="K12" s="135">
        <f>SUM(K9:K11)</f>
        <v>620008</v>
      </c>
      <c r="L12" s="214">
        <f t="shared" si="2"/>
        <v>7.2274682214071353</v>
      </c>
      <c r="N12" s="19"/>
      <c r="O12" s="35"/>
      <c r="P12" s="78"/>
      <c r="Q12" s="37"/>
      <c r="R12" s="37"/>
      <c r="S12" s="78"/>
      <c r="T12" s="19"/>
      <c r="U12" s="19"/>
      <c r="V12" s="78"/>
      <c r="W12" s="78"/>
      <c r="X12" s="78"/>
    </row>
    <row r="13" spans="2:24" ht="19.5" customHeight="1" x14ac:dyDescent="0.25">
      <c r="B13" s="223"/>
      <c r="C13" s="224" t="s">
        <v>463</v>
      </c>
      <c r="D13" s="185"/>
      <c r="E13" s="185"/>
      <c r="F13" s="133"/>
      <c r="G13" s="185"/>
      <c r="H13" s="185"/>
      <c r="I13" s="133"/>
      <c r="J13" s="185"/>
      <c r="K13" s="185"/>
      <c r="L13" s="133"/>
      <c r="N13" s="19"/>
      <c r="O13" s="35"/>
      <c r="P13" s="78"/>
      <c r="Q13" s="37"/>
      <c r="R13" s="37"/>
      <c r="S13" s="78"/>
      <c r="T13" s="78"/>
      <c r="U13" s="78"/>
      <c r="V13" s="78"/>
      <c r="W13" s="78"/>
      <c r="X13" s="78"/>
    </row>
    <row r="14" spans="2:24" ht="23.1" customHeight="1" x14ac:dyDescent="0.25">
      <c r="B14" s="146" t="s">
        <v>334</v>
      </c>
      <c r="C14" s="125" t="s">
        <v>397</v>
      </c>
      <c r="D14" s="132">
        <v>6451878</v>
      </c>
      <c r="E14" s="132">
        <v>59562</v>
      </c>
      <c r="F14" s="133">
        <f>E14/D14*100</f>
        <v>0.9231730668186845</v>
      </c>
      <c r="G14" s="132">
        <v>6395495</v>
      </c>
      <c r="H14" s="132">
        <v>84591</v>
      </c>
      <c r="I14" s="133">
        <f t="shared" si="1"/>
        <v>1.3226654074469606</v>
      </c>
      <c r="J14" s="132">
        <v>6669667</v>
      </c>
      <c r="K14" s="132">
        <v>77434</v>
      </c>
      <c r="L14" s="133">
        <f t="shared" si="2"/>
        <v>1.1609874975767156</v>
      </c>
      <c r="N14" s="19"/>
      <c r="O14" s="35"/>
      <c r="P14" s="78"/>
      <c r="Q14" s="37"/>
      <c r="R14" s="37"/>
      <c r="S14" s="78"/>
      <c r="T14" s="19"/>
      <c r="U14" s="19"/>
      <c r="V14" s="78"/>
      <c r="W14" s="78"/>
      <c r="X14" s="78"/>
    </row>
    <row r="15" spans="2:24" ht="23.1" customHeight="1" x14ac:dyDescent="0.25">
      <c r="B15" s="146" t="s">
        <v>335</v>
      </c>
      <c r="C15" s="125" t="s">
        <v>398</v>
      </c>
      <c r="D15" s="132">
        <v>471019</v>
      </c>
      <c r="E15" s="132">
        <v>57081</v>
      </c>
      <c r="F15" s="133">
        <f t="shared" ref="F15:F17" si="3">E15/D15*100</f>
        <v>12.118619418749562</v>
      </c>
      <c r="G15" s="132">
        <v>446971</v>
      </c>
      <c r="H15" s="132">
        <v>58801</v>
      </c>
      <c r="I15" s="133">
        <f t="shared" si="1"/>
        <v>13.155439614650616</v>
      </c>
      <c r="J15" s="132">
        <v>432462</v>
      </c>
      <c r="K15" s="225">
        <v>47703</v>
      </c>
      <c r="L15" s="133">
        <f t="shared" si="2"/>
        <v>11.030564535149908</v>
      </c>
      <c r="N15" s="19"/>
      <c r="O15" s="35"/>
      <c r="P15" s="78"/>
      <c r="Q15" s="37"/>
      <c r="R15" s="37"/>
      <c r="S15" s="78"/>
      <c r="T15" s="19"/>
      <c r="U15" s="19"/>
      <c r="V15" s="78"/>
      <c r="W15" s="78"/>
      <c r="X15" s="78"/>
    </row>
    <row r="16" spans="2:24" ht="23.1" customHeight="1" x14ac:dyDescent="0.25">
      <c r="B16" s="146" t="s">
        <v>336</v>
      </c>
      <c r="C16" s="125" t="s">
        <v>399</v>
      </c>
      <c r="D16" s="132">
        <v>477381</v>
      </c>
      <c r="E16" s="132">
        <v>381194</v>
      </c>
      <c r="F16" s="133">
        <f t="shared" si="3"/>
        <v>79.85110425425394</v>
      </c>
      <c r="G16" s="132">
        <v>439074</v>
      </c>
      <c r="H16" s="132">
        <v>341856</v>
      </c>
      <c r="I16" s="133">
        <f t="shared" si="1"/>
        <v>77.858402000573932</v>
      </c>
      <c r="J16" s="132">
        <v>451009</v>
      </c>
      <c r="K16" s="132">
        <v>367512</v>
      </c>
      <c r="L16" s="133">
        <f t="shared" si="2"/>
        <v>81.486622218181907</v>
      </c>
      <c r="N16" s="19"/>
      <c r="O16" s="35"/>
      <c r="P16" s="78"/>
      <c r="Q16" s="37"/>
      <c r="R16" s="37"/>
      <c r="S16" s="78"/>
      <c r="T16" s="19"/>
      <c r="U16" s="19"/>
      <c r="V16" s="78"/>
      <c r="W16" s="78"/>
      <c r="X16" s="78"/>
    </row>
    <row r="17" spans="2:24" ht="23.1" customHeight="1" x14ac:dyDescent="0.25">
      <c r="B17" s="376" t="s">
        <v>465</v>
      </c>
      <c r="C17" s="376"/>
      <c r="D17" s="135">
        <f>SUM(D14:D16)</f>
        <v>7400278</v>
      </c>
      <c r="E17" s="135">
        <f t="shared" ref="E17" si="4">SUM(E14:E16)</f>
        <v>497837</v>
      </c>
      <c r="F17" s="214">
        <f t="shared" si="3"/>
        <v>6.7272742996952282</v>
      </c>
      <c r="G17" s="135">
        <f>SUM(G14:G16)</f>
        <v>7281540</v>
      </c>
      <c r="H17" s="135">
        <f t="shared" ref="H17" si="5">SUM(H14:H16)</f>
        <v>485248</v>
      </c>
      <c r="I17" s="214">
        <f t="shared" si="1"/>
        <v>6.664084795249356</v>
      </c>
      <c r="J17" s="135">
        <f>SUM(J14:J16)</f>
        <v>7553138</v>
      </c>
      <c r="K17" s="135">
        <f>SUM(K14:K16)</f>
        <v>492649</v>
      </c>
      <c r="L17" s="214">
        <f t="shared" si="2"/>
        <v>6.5224414011765708</v>
      </c>
      <c r="N17" s="19"/>
      <c r="O17" s="35"/>
      <c r="P17" s="78"/>
      <c r="Q17" s="37"/>
      <c r="R17" s="37"/>
      <c r="S17" s="78"/>
      <c r="T17" s="19"/>
      <c r="U17" s="19"/>
      <c r="V17" s="78"/>
      <c r="W17" s="78"/>
      <c r="X17" s="78"/>
    </row>
    <row r="18" spans="2:24" ht="16.5" customHeight="1" x14ac:dyDescent="0.25">
      <c r="B18" s="223"/>
      <c r="C18" s="226" t="s">
        <v>466</v>
      </c>
      <c r="D18" s="185"/>
      <c r="E18" s="185"/>
      <c r="F18" s="227"/>
      <c r="G18" s="185"/>
      <c r="H18" s="185"/>
      <c r="I18" s="133"/>
      <c r="J18" s="185"/>
      <c r="K18" s="185"/>
      <c r="L18" s="133"/>
      <c r="N18" s="19"/>
      <c r="O18" s="35"/>
      <c r="P18" s="78"/>
      <c r="Q18" s="37"/>
      <c r="R18" s="37"/>
      <c r="S18" s="78"/>
      <c r="T18" s="78"/>
      <c r="U18" s="78"/>
      <c r="V18" s="78"/>
      <c r="W18" s="78"/>
      <c r="X18" s="78"/>
    </row>
    <row r="19" spans="2:24" s="38" customFormat="1" ht="23.1" customHeight="1" x14ac:dyDescent="0.25">
      <c r="B19" s="146" t="s">
        <v>337</v>
      </c>
      <c r="C19" s="228" t="s">
        <v>397</v>
      </c>
      <c r="D19" s="229">
        <f t="shared" ref="D19:E21" si="6">D9+D14</f>
        <v>12598249</v>
      </c>
      <c r="E19" s="229">
        <f t="shared" si="6"/>
        <v>110708</v>
      </c>
      <c r="F19" s="230">
        <f>E19/D19*100</f>
        <v>0.87875703996642707</v>
      </c>
      <c r="G19" s="229">
        <f t="shared" ref="G19:H21" si="7">G9+G14</f>
        <v>12667665</v>
      </c>
      <c r="H19" s="229">
        <f t="shared" si="7"/>
        <v>163408</v>
      </c>
      <c r="I19" s="231">
        <f t="shared" si="1"/>
        <v>1.2899614885616253</v>
      </c>
      <c r="J19" s="229">
        <f t="shared" ref="J19:K21" si="8">J9+J14</f>
        <v>13576475</v>
      </c>
      <c r="K19" s="229">
        <f t="shared" si="8"/>
        <v>141654</v>
      </c>
      <c r="L19" s="231">
        <f t="shared" si="2"/>
        <v>1.043378343789533</v>
      </c>
      <c r="N19" s="19"/>
      <c r="O19" s="35"/>
      <c r="Q19" s="357"/>
      <c r="R19" s="357"/>
      <c r="T19" s="75"/>
      <c r="U19" s="75"/>
    </row>
    <row r="20" spans="2:24" ht="23.1" customHeight="1" x14ac:dyDescent="0.25">
      <c r="B20" s="146" t="s">
        <v>338</v>
      </c>
      <c r="C20" s="138" t="s">
        <v>398</v>
      </c>
      <c r="D20" s="229">
        <f t="shared" si="6"/>
        <v>1375058</v>
      </c>
      <c r="E20" s="229">
        <f t="shared" si="6"/>
        <v>112910</v>
      </c>
      <c r="F20" s="230">
        <f t="shared" ref="F20:F22" si="9">E20/D20*100</f>
        <v>8.2112899964946937</v>
      </c>
      <c r="G20" s="229">
        <f t="shared" si="7"/>
        <v>1604165</v>
      </c>
      <c r="H20" s="229">
        <f t="shared" si="7"/>
        <v>200019</v>
      </c>
      <c r="I20" s="231">
        <f t="shared" si="1"/>
        <v>12.468729837641391</v>
      </c>
      <c r="J20" s="229">
        <f t="shared" si="8"/>
        <v>1601807</v>
      </c>
      <c r="K20" s="229">
        <f t="shared" si="8"/>
        <v>209394</v>
      </c>
      <c r="L20" s="231">
        <f t="shared" si="2"/>
        <v>13.072361401841794</v>
      </c>
      <c r="N20" s="19"/>
      <c r="O20" s="35"/>
      <c r="P20" s="38"/>
      <c r="Q20" s="37"/>
      <c r="R20" s="37"/>
      <c r="S20" s="78"/>
      <c r="T20" s="19"/>
      <c r="U20" s="19"/>
      <c r="V20" s="78"/>
      <c r="W20" s="78"/>
      <c r="X20" s="78"/>
    </row>
    <row r="21" spans="2:24" ht="23.1" customHeight="1" x14ac:dyDescent="0.25">
      <c r="B21" s="146" t="s">
        <v>339</v>
      </c>
      <c r="C21" s="138" t="s">
        <v>399</v>
      </c>
      <c r="D21" s="229">
        <f t="shared" si="6"/>
        <v>1247452</v>
      </c>
      <c r="E21" s="229">
        <f t="shared" si="6"/>
        <v>897322</v>
      </c>
      <c r="F21" s="230">
        <f t="shared" si="9"/>
        <v>71.932386977615167</v>
      </c>
      <c r="G21" s="229">
        <f t="shared" si="7"/>
        <v>982821</v>
      </c>
      <c r="H21" s="229">
        <f t="shared" si="7"/>
        <v>763749</v>
      </c>
      <c r="I21" s="231">
        <f t="shared" si="1"/>
        <v>77.709877994059951</v>
      </c>
      <c r="J21" s="229">
        <f t="shared" si="8"/>
        <v>953351</v>
      </c>
      <c r="K21" s="229">
        <f t="shared" si="8"/>
        <v>761609</v>
      </c>
      <c r="L21" s="231">
        <f t="shared" si="2"/>
        <v>79.887575509964321</v>
      </c>
      <c r="N21" s="19"/>
      <c r="O21" s="35"/>
      <c r="P21" s="38"/>
      <c r="Q21" s="19"/>
      <c r="R21" s="19"/>
      <c r="S21" s="78"/>
      <c r="T21" s="19"/>
      <c r="U21" s="19"/>
      <c r="V21" s="78"/>
      <c r="W21" s="78"/>
      <c r="X21" s="78"/>
    </row>
    <row r="22" spans="2:24" ht="23.1" customHeight="1" x14ac:dyDescent="0.25">
      <c r="B22" s="378" t="s">
        <v>467</v>
      </c>
      <c r="C22" s="378"/>
      <c r="D22" s="220">
        <f>SUM(D19:D21)</f>
        <v>15220759</v>
      </c>
      <c r="E22" s="220">
        <f>SUM(E19:E21)</f>
        <v>1120940</v>
      </c>
      <c r="F22" s="221">
        <f t="shared" si="9"/>
        <v>7.3645473264506709</v>
      </c>
      <c r="G22" s="220">
        <f>SUM(G19:G21)</f>
        <v>15254651</v>
      </c>
      <c r="H22" s="220">
        <f>SUM(H19:H21)</f>
        <v>1127176</v>
      </c>
      <c r="I22" s="214">
        <f>H22/G22*100</f>
        <v>7.3890644892498694</v>
      </c>
      <c r="J22" s="220">
        <f>SUM(J19:J21)</f>
        <v>16131633</v>
      </c>
      <c r="K22" s="220">
        <f>SUM(K19:K21)</f>
        <v>1112657</v>
      </c>
      <c r="L22" s="214">
        <f t="shared" si="2"/>
        <v>6.8973612280914161</v>
      </c>
      <c r="N22" s="19"/>
      <c r="O22" s="35"/>
      <c r="P22" s="38"/>
      <c r="Q22" s="19"/>
      <c r="R22" s="19"/>
      <c r="S22" s="78"/>
      <c r="T22" s="19"/>
      <c r="U22" s="19"/>
      <c r="V22" s="78"/>
      <c r="W22" s="78"/>
      <c r="X22" s="78"/>
    </row>
    <row r="23" spans="2:24" x14ac:dyDescent="0.25">
      <c r="N23" s="19"/>
      <c r="O23" s="19"/>
    </row>
    <row r="24" spans="2:24" x14ac:dyDescent="0.25">
      <c r="D24" s="19"/>
      <c r="J24" s="19"/>
      <c r="K24" s="19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J21"/>
  <sheetViews>
    <sheetView workbookViewId="0">
      <selection activeCell="B29" sqref="B29"/>
    </sheetView>
  </sheetViews>
  <sheetFormatPr defaultRowHeight="15" x14ac:dyDescent="0.25"/>
  <cols>
    <col min="1" max="1" width="9.140625" style="78"/>
    <col min="2" max="2" width="7.7109375" style="78" customWidth="1"/>
    <col min="3" max="3" width="65.28515625" style="78" customWidth="1"/>
    <col min="4" max="4" width="18" style="78" customWidth="1"/>
    <col min="5" max="5" width="17.5703125" style="78" customWidth="1"/>
    <col min="6" max="6" width="18.140625" style="78" customWidth="1"/>
    <col min="7" max="7" width="9.140625" style="78"/>
    <col min="8" max="9" width="10.140625" style="78" bestFit="1" customWidth="1"/>
    <col min="10" max="16384" width="9.140625" style="78"/>
  </cols>
  <sheetData>
    <row r="2" spans="2:10" ht="15.75" x14ac:dyDescent="0.25">
      <c r="C2" s="10"/>
      <c r="D2" s="4"/>
      <c r="E2" s="4"/>
      <c r="F2" s="14"/>
    </row>
    <row r="3" spans="2:10" ht="16.5" thickBot="1" x14ac:dyDescent="0.3">
      <c r="B3" s="157"/>
      <c r="C3" s="157"/>
      <c r="D3" s="157"/>
      <c r="E3" s="157"/>
      <c r="F3" s="117" t="s">
        <v>640</v>
      </c>
    </row>
    <row r="4" spans="2:10" ht="20.100000000000001" customHeight="1" thickTop="1" x14ac:dyDescent="0.25">
      <c r="B4" s="383" t="s">
        <v>600</v>
      </c>
      <c r="C4" s="383"/>
      <c r="D4" s="383"/>
      <c r="E4" s="383"/>
      <c r="F4" s="383"/>
    </row>
    <row r="5" spans="2:10" ht="20.100000000000001" customHeight="1" x14ac:dyDescent="0.25">
      <c r="B5" s="165" t="s">
        <v>135</v>
      </c>
      <c r="C5" s="127" t="s">
        <v>88</v>
      </c>
      <c r="D5" s="232" t="s">
        <v>638</v>
      </c>
      <c r="E5" s="232" t="s">
        <v>639</v>
      </c>
      <c r="F5" s="127" t="s">
        <v>593</v>
      </c>
    </row>
    <row r="6" spans="2:10" s="53" customFormat="1" ht="15.75" customHeight="1" x14ac:dyDescent="0.2">
      <c r="B6" s="128">
        <v>1</v>
      </c>
      <c r="C6" s="129">
        <v>2</v>
      </c>
      <c r="D6" s="217">
        <v>3</v>
      </c>
      <c r="E6" s="217">
        <v>4</v>
      </c>
      <c r="F6" s="129">
        <v>5</v>
      </c>
    </row>
    <row r="7" spans="2:10" ht="15.75" x14ac:dyDescent="0.25">
      <c r="B7" s="124" t="s">
        <v>331</v>
      </c>
      <c r="C7" s="125" t="s">
        <v>650</v>
      </c>
      <c r="D7" s="248">
        <v>4.6900000000000004</v>
      </c>
      <c r="E7" s="248">
        <v>3.548</v>
      </c>
      <c r="F7" s="248">
        <v>3.32</v>
      </c>
      <c r="H7" s="19"/>
      <c r="I7" s="37"/>
      <c r="J7" s="37"/>
    </row>
    <row r="8" spans="2:10" ht="15.75" x14ac:dyDescent="0.25">
      <c r="B8" s="124" t="s">
        <v>332</v>
      </c>
      <c r="C8" s="125" t="s">
        <v>651</v>
      </c>
      <c r="D8" s="248">
        <v>72.63</v>
      </c>
      <c r="E8" s="248">
        <v>78.06</v>
      </c>
      <c r="F8" s="248">
        <v>80.23</v>
      </c>
      <c r="H8" s="19"/>
      <c r="I8" s="37"/>
      <c r="J8" s="37"/>
    </row>
    <row r="9" spans="2:10" ht="15.75" x14ac:dyDescent="0.25">
      <c r="B9" s="124" t="s">
        <v>333</v>
      </c>
      <c r="C9" s="125" t="s">
        <v>649</v>
      </c>
      <c r="D9" s="248">
        <v>4.4000000000000004</v>
      </c>
      <c r="E9" s="248">
        <v>4.3</v>
      </c>
      <c r="F9" s="248">
        <v>4</v>
      </c>
      <c r="H9" s="19"/>
      <c r="I9" s="37"/>
      <c r="J9" s="37"/>
    </row>
    <row r="10" spans="2:10" ht="15.75" x14ac:dyDescent="0.25">
      <c r="B10" s="124" t="s">
        <v>334</v>
      </c>
      <c r="C10" s="222" t="s">
        <v>594</v>
      </c>
      <c r="D10" s="248">
        <v>8.1959999999999997</v>
      </c>
      <c r="E10" s="248">
        <v>6.44</v>
      </c>
      <c r="F10" s="248">
        <v>5.91</v>
      </c>
      <c r="H10" s="19"/>
      <c r="I10" s="37"/>
      <c r="J10" s="37"/>
    </row>
    <row r="11" spans="2:10" ht="15.75" x14ac:dyDescent="0.25">
      <c r="B11" s="124" t="s">
        <v>335</v>
      </c>
      <c r="C11" s="125" t="s">
        <v>653</v>
      </c>
      <c r="D11" s="248">
        <v>71.900000000000006</v>
      </c>
      <c r="E11" s="248">
        <v>77.709999999999994</v>
      </c>
      <c r="F11" s="248">
        <v>79.89</v>
      </c>
      <c r="H11" s="19"/>
      <c r="I11" s="37"/>
      <c r="J11" s="37"/>
    </row>
    <row r="12" spans="2:10" ht="15.75" x14ac:dyDescent="0.25">
      <c r="B12" s="124" t="s">
        <v>336</v>
      </c>
      <c r="C12" s="125" t="s">
        <v>595</v>
      </c>
      <c r="D12" s="248">
        <v>7.4</v>
      </c>
      <c r="E12" s="248">
        <v>7.4</v>
      </c>
      <c r="F12" s="248">
        <v>6.9</v>
      </c>
      <c r="H12" s="19"/>
      <c r="I12" s="37"/>
      <c r="J12" s="37"/>
    </row>
    <row r="13" spans="2:10" ht="15.75" x14ac:dyDescent="0.25">
      <c r="B13" s="124" t="s">
        <v>337</v>
      </c>
      <c r="C13" s="125" t="s">
        <v>596</v>
      </c>
      <c r="D13" s="248">
        <v>-0.3</v>
      </c>
      <c r="E13" s="248">
        <v>0.71</v>
      </c>
      <c r="F13" s="248">
        <v>0.19</v>
      </c>
      <c r="H13" s="19"/>
      <c r="I13" s="37"/>
      <c r="J13" s="37"/>
    </row>
    <row r="14" spans="2:10" ht="15.75" x14ac:dyDescent="0.25">
      <c r="B14" s="124" t="s">
        <v>338</v>
      </c>
      <c r="C14" s="125" t="s">
        <v>652</v>
      </c>
      <c r="D14" s="248">
        <v>30.9</v>
      </c>
      <c r="E14" s="248">
        <v>25.66</v>
      </c>
      <c r="F14" s="248">
        <v>23.31</v>
      </c>
      <c r="H14" s="19"/>
      <c r="I14" s="37"/>
      <c r="J14" s="37"/>
    </row>
    <row r="15" spans="2:10" ht="15.75" x14ac:dyDescent="0.25">
      <c r="B15" s="124" t="s">
        <v>339</v>
      </c>
      <c r="C15" s="125" t="s">
        <v>597</v>
      </c>
      <c r="D15" s="248">
        <v>13.151199999999999</v>
      </c>
      <c r="E15" s="248">
        <v>8.49</v>
      </c>
      <c r="F15" s="248">
        <v>7.13</v>
      </c>
      <c r="H15" s="19"/>
      <c r="I15" s="37"/>
      <c r="J15" s="37"/>
    </row>
    <row r="16" spans="2:10" ht="15.75" x14ac:dyDescent="0.25">
      <c r="B16" s="124" t="s">
        <v>340</v>
      </c>
      <c r="C16" s="125" t="s">
        <v>598</v>
      </c>
      <c r="D16" s="248">
        <v>6.2</v>
      </c>
      <c r="E16" s="248">
        <v>4.2300000000000004</v>
      </c>
      <c r="F16" s="248">
        <v>4.4000000000000004</v>
      </c>
      <c r="I16" s="37"/>
      <c r="J16" s="37"/>
    </row>
    <row r="18" spans="2:2" x14ac:dyDescent="0.25">
      <c r="B18" s="233" t="s">
        <v>599</v>
      </c>
    </row>
    <row r="21" spans="2:2" ht="32.2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L10"/>
  <sheetViews>
    <sheetView workbookViewId="0">
      <selection activeCell="F8" sqref="F8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157"/>
      <c r="C3" s="234" t="s">
        <v>165</v>
      </c>
      <c r="D3" s="235"/>
      <c r="E3" s="235"/>
      <c r="F3" s="235"/>
      <c r="G3" s="235"/>
      <c r="H3" s="235"/>
      <c r="I3" s="117" t="s">
        <v>350</v>
      </c>
    </row>
    <row r="4" spans="2:12" ht="20.100000000000001" customHeight="1" thickTop="1" x14ac:dyDescent="0.25">
      <c r="B4" s="383" t="s">
        <v>675</v>
      </c>
      <c r="C4" s="383"/>
      <c r="D4" s="383"/>
      <c r="E4" s="383"/>
      <c r="F4" s="383"/>
      <c r="G4" s="383"/>
      <c r="H4" s="383"/>
      <c r="I4" s="383"/>
    </row>
    <row r="5" spans="2:12" ht="15.75" x14ac:dyDescent="0.25">
      <c r="B5" s="388" t="s">
        <v>135</v>
      </c>
      <c r="C5" s="380" t="s">
        <v>148</v>
      </c>
      <c r="D5" s="380" t="s">
        <v>588</v>
      </c>
      <c r="E5" s="380"/>
      <c r="F5" s="380" t="s">
        <v>589</v>
      </c>
      <c r="G5" s="380"/>
      <c r="H5" s="380" t="s">
        <v>563</v>
      </c>
      <c r="I5" s="380"/>
    </row>
    <row r="6" spans="2:12" ht="15.75" x14ac:dyDescent="0.25">
      <c r="B6" s="388"/>
      <c r="C6" s="380"/>
      <c r="D6" s="127" t="s">
        <v>158</v>
      </c>
      <c r="E6" s="127" t="s">
        <v>159</v>
      </c>
      <c r="F6" s="127" t="s">
        <v>160</v>
      </c>
      <c r="G6" s="127" t="s">
        <v>161</v>
      </c>
      <c r="H6" s="127" t="s">
        <v>162</v>
      </c>
      <c r="I6" s="127" t="s">
        <v>46</v>
      </c>
    </row>
    <row r="7" spans="2:12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</row>
    <row r="8" spans="2:12" ht="15.75" x14ac:dyDescent="0.25">
      <c r="B8" s="223" t="s">
        <v>331</v>
      </c>
      <c r="C8" s="142" t="s">
        <v>164</v>
      </c>
      <c r="D8" s="132">
        <v>251571</v>
      </c>
      <c r="E8" s="144">
        <v>14</v>
      </c>
      <c r="F8" s="132">
        <v>166670</v>
      </c>
      <c r="G8" s="144">
        <v>13</v>
      </c>
      <c r="H8" s="132">
        <v>263976</v>
      </c>
      <c r="I8" s="144">
        <v>15</v>
      </c>
      <c r="K8" s="19"/>
    </row>
    <row r="9" spans="2:12" ht="15.75" x14ac:dyDescent="0.25">
      <c r="B9" s="223" t="s">
        <v>332</v>
      </c>
      <c r="C9" s="142" t="s">
        <v>163</v>
      </c>
      <c r="D9" s="132">
        <v>647</v>
      </c>
      <c r="E9" s="144">
        <v>1</v>
      </c>
      <c r="F9" s="132">
        <v>15478</v>
      </c>
      <c r="G9" s="144">
        <v>2</v>
      </c>
      <c r="H9" s="132">
        <v>0</v>
      </c>
      <c r="I9" s="144">
        <v>0</v>
      </c>
      <c r="K9" s="19"/>
    </row>
    <row r="10" spans="2:12" ht="20.100000000000001" customHeight="1" x14ac:dyDescent="0.25">
      <c r="B10" s="380" t="s">
        <v>18</v>
      </c>
      <c r="C10" s="380"/>
      <c r="D10" s="135">
        <f>D8-D9</f>
        <v>250924</v>
      </c>
      <c r="E10" s="127">
        <f>E8+E9</f>
        <v>15</v>
      </c>
      <c r="F10" s="135">
        <f>F8-F9</f>
        <v>151192</v>
      </c>
      <c r="G10" s="127">
        <f t="shared" ref="G10:I10" si="0">G8+G9</f>
        <v>15</v>
      </c>
      <c r="H10" s="135">
        <f>H8-H9</f>
        <v>263976</v>
      </c>
      <c r="I10" s="127">
        <f t="shared" si="0"/>
        <v>15</v>
      </c>
      <c r="K10" s="19"/>
      <c r="L10" s="35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K24"/>
  <sheetViews>
    <sheetView workbookViewId="0">
      <selection activeCell="B4" sqref="B4:H4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1" ht="16.5" thickBot="1" x14ac:dyDescent="0.3">
      <c r="B3" s="157"/>
      <c r="C3" s="242"/>
      <c r="D3" s="160"/>
      <c r="E3" s="160"/>
      <c r="F3" s="160"/>
      <c r="G3" s="160"/>
      <c r="H3" s="117" t="s">
        <v>350</v>
      </c>
    </row>
    <row r="4" spans="2:11" ht="20.100000000000001" customHeight="1" thickTop="1" x14ac:dyDescent="0.25">
      <c r="B4" s="383" t="s">
        <v>676</v>
      </c>
      <c r="C4" s="383"/>
      <c r="D4" s="383"/>
      <c r="E4" s="383"/>
      <c r="F4" s="383"/>
      <c r="G4" s="383"/>
      <c r="H4" s="383"/>
    </row>
    <row r="5" spans="2:11" ht="15.95" customHeight="1" x14ac:dyDescent="0.25">
      <c r="B5" s="378" t="s">
        <v>135</v>
      </c>
      <c r="C5" s="380" t="s">
        <v>166</v>
      </c>
      <c r="D5" s="380" t="s">
        <v>589</v>
      </c>
      <c r="E5" s="380"/>
      <c r="F5" s="380" t="s">
        <v>590</v>
      </c>
      <c r="G5" s="380"/>
      <c r="H5" s="238" t="s">
        <v>1</v>
      </c>
    </row>
    <row r="6" spans="2:11" ht="21" customHeight="1" x14ac:dyDescent="0.25">
      <c r="B6" s="378"/>
      <c r="C6" s="380"/>
      <c r="D6" s="232" t="s">
        <v>167</v>
      </c>
      <c r="E6" s="239" t="s">
        <v>168</v>
      </c>
      <c r="F6" s="239" t="s">
        <v>169</v>
      </c>
      <c r="G6" s="239" t="s">
        <v>170</v>
      </c>
      <c r="H6" s="238" t="s">
        <v>431</v>
      </c>
    </row>
    <row r="7" spans="2:11" ht="16.5" customHeight="1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217">
        <v>7</v>
      </c>
    </row>
    <row r="8" spans="2:11" ht="19.350000000000001" customHeight="1" x14ac:dyDescent="0.25">
      <c r="B8" s="138"/>
      <c r="C8" s="171" t="s">
        <v>468</v>
      </c>
      <c r="D8" s="236"/>
      <c r="E8" s="236"/>
      <c r="F8" s="236"/>
      <c r="G8" s="166"/>
      <c r="H8" s="166"/>
    </row>
    <row r="9" spans="2:11" ht="17.45" customHeight="1" x14ac:dyDescent="0.25">
      <c r="B9" s="141" t="s">
        <v>331</v>
      </c>
      <c r="C9" s="142" t="s">
        <v>469</v>
      </c>
      <c r="D9" s="240">
        <v>2169</v>
      </c>
      <c r="E9" s="133">
        <f>D9/D18*100</f>
        <v>0.24909331869474644</v>
      </c>
      <c r="F9" s="132">
        <v>599</v>
      </c>
      <c r="G9" s="133">
        <f>F9/F18*100</f>
        <v>6.527166196470971E-2</v>
      </c>
      <c r="H9" s="134">
        <f>F9/D9*100</f>
        <v>27.616413093591518</v>
      </c>
      <c r="J9" s="19"/>
      <c r="K9" s="78"/>
    </row>
    <row r="10" spans="2:11" ht="15.75" x14ac:dyDescent="0.25">
      <c r="B10" s="141" t="s">
        <v>332</v>
      </c>
      <c r="C10" s="131" t="s">
        <v>470</v>
      </c>
      <c r="D10" s="240">
        <v>468473</v>
      </c>
      <c r="E10" s="133">
        <f>D10/D18*100</f>
        <v>53.800596721477149</v>
      </c>
      <c r="F10" s="132">
        <v>464290</v>
      </c>
      <c r="G10" s="133">
        <f>F10/F18*100</f>
        <v>50.592620924198783</v>
      </c>
      <c r="H10" s="134">
        <f t="shared" ref="H10:H18" si="0">F10/D10*100</f>
        <v>99.107099021715229</v>
      </c>
      <c r="J10" s="19"/>
      <c r="K10" s="78"/>
    </row>
    <row r="11" spans="2:11" ht="15.75" x14ac:dyDescent="0.25">
      <c r="B11" s="141" t="s">
        <v>333</v>
      </c>
      <c r="C11" s="131" t="s">
        <v>471</v>
      </c>
      <c r="D11" s="240">
        <v>53038</v>
      </c>
      <c r="E11" s="133">
        <f>D11/D18*100</f>
        <v>6.0910149547865196</v>
      </c>
      <c r="F11" s="132">
        <v>56067</v>
      </c>
      <c r="G11" s="133">
        <f>F11/F18*100</f>
        <v>6.1094929405265104</v>
      </c>
      <c r="H11" s="134">
        <f t="shared" si="0"/>
        <v>105.7109996606207</v>
      </c>
      <c r="J11" s="19"/>
      <c r="K11" s="78"/>
    </row>
    <row r="12" spans="2:11" ht="15.75" x14ac:dyDescent="0.25">
      <c r="B12" s="380" t="s">
        <v>171</v>
      </c>
      <c r="C12" s="380"/>
      <c r="D12" s="241">
        <f>SUM(D9:D11)</f>
        <v>523680</v>
      </c>
      <c r="E12" s="214">
        <f>D12/D18*100</f>
        <v>60.140704994958419</v>
      </c>
      <c r="F12" s="135">
        <f>SUM(F9:F11)</f>
        <v>520956</v>
      </c>
      <c r="G12" s="214">
        <f>F12/F18*100</f>
        <v>56.767385526690006</v>
      </c>
      <c r="H12" s="136">
        <f t="shared" si="0"/>
        <v>99.479835013748854</v>
      </c>
      <c r="J12" s="19"/>
      <c r="K12" s="78"/>
    </row>
    <row r="13" spans="2:11" ht="15.75" x14ac:dyDescent="0.25">
      <c r="B13" s="138"/>
      <c r="C13" s="171" t="s">
        <v>472</v>
      </c>
      <c r="D13" s="237"/>
      <c r="E13" s="133"/>
      <c r="F13" s="185"/>
      <c r="G13" s="133"/>
      <c r="H13" s="134"/>
      <c r="J13" s="19"/>
      <c r="K13" s="78"/>
    </row>
    <row r="14" spans="2:11" ht="16.350000000000001" customHeight="1" x14ac:dyDescent="0.25">
      <c r="B14" s="141" t="s">
        <v>334</v>
      </c>
      <c r="C14" s="131" t="s">
        <v>473</v>
      </c>
      <c r="D14" s="240">
        <v>250951</v>
      </c>
      <c r="E14" s="133">
        <f>D14/D18*100</f>
        <v>28.81983283529982</v>
      </c>
      <c r="F14" s="132">
        <v>289368</v>
      </c>
      <c r="G14" s="133">
        <f>F14/F18*100</f>
        <v>31.531770082477667</v>
      </c>
      <c r="H14" s="134">
        <f t="shared" si="0"/>
        <v>115.30856621412148</v>
      </c>
      <c r="J14" s="19"/>
      <c r="K14" s="78"/>
    </row>
    <row r="15" spans="2:11" ht="16.350000000000001" customHeight="1" x14ac:dyDescent="0.25">
      <c r="B15" s="141" t="s">
        <v>335</v>
      </c>
      <c r="C15" s="131" t="s">
        <v>474</v>
      </c>
      <c r="D15" s="240">
        <v>40427</v>
      </c>
      <c r="E15" s="133">
        <f>D15/D18*100</f>
        <v>4.6427365582630307</v>
      </c>
      <c r="F15" s="132">
        <v>51291</v>
      </c>
      <c r="G15" s="133">
        <f>F15/F18*100</f>
        <v>5.5890631282669885</v>
      </c>
      <c r="H15" s="134">
        <f t="shared" si="0"/>
        <v>126.87312934425012</v>
      </c>
      <c r="J15" s="19"/>
      <c r="K15" s="78"/>
    </row>
    <row r="16" spans="2:11" ht="15.75" x14ac:dyDescent="0.25">
      <c r="B16" s="141" t="s">
        <v>336</v>
      </c>
      <c r="C16" s="131" t="s">
        <v>475</v>
      </c>
      <c r="D16" s="240">
        <v>55700</v>
      </c>
      <c r="E16" s="133">
        <f>D16/D18*100</f>
        <v>6.3967256114787343</v>
      </c>
      <c r="F16" s="132">
        <v>56088</v>
      </c>
      <c r="G16" s="133">
        <f>F16/F18*100</f>
        <v>6.1117812625653398</v>
      </c>
      <c r="H16" s="134">
        <f t="shared" si="0"/>
        <v>100.69658886894075</v>
      </c>
      <c r="J16" s="19"/>
      <c r="K16" s="78"/>
    </row>
    <row r="17" spans="2:11" ht="15.75" x14ac:dyDescent="0.25">
      <c r="B17" s="380" t="s">
        <v>401</v>
      </c>
      <c r="C17" s="380"/>
      <c r="D17" s="135">
        <f>SUM(D14:D16)</f>
        <v>347078</v>
      </c>
      <c r="E17" s="214">
        <f>D17/D18*100</f>
        <v>39.859295005041581</v>
      </c>
      <c r="F17" s="135">
        <f>SUM(F14:F16)</f>
        <v>396747</v>
      </c>
      <c r="G17" s="214">
        <f>F17/F18*100</f>
        <v>43.232614473309994</v>
      </c>
      <c r="H17" s="136">
        <f t="shared" si="0"/>
        <v>114.31061605748565</v>
      </c>
      <c r="J17" s="19"/>
      <c r="K17" s="78"/>
    </row>
    <row r="18" spans="2:11" ht="15.75" x14ac:dyDescent="0.25">
      <c r="B18" s="380" t="s">
        <v>402</v>
      </c>
      <c r="C18" s="380"/>
      <c r="D18" s="135">
        <f>D12+D17</f>
        <v>870758</v>
      </c>
      <c r="E18" s="136">
        <f>E12+E17</f>
        <v>100</v>
      </c>
      <c r="F18" s="135">
        <f>F12+F17</f>
        <v>917703</v>
      </c>
      <c r="G18" s="136">
        <f>G12+G17</f>
        <v>100</v>
      </c>
      <c r="H18" s="136">
        <f t="shared" si="0"/>
        <v>105.39127978152369</v>
      </c>
      <c r="J18" s="19"/>
      <c r="K18" s="78"/>
    </row>
    <row r="19" spans="2:11" x14ac:dyDescent="0.25">
      <c r="C19" s="13"/>
      <c r="D19" s="13"/>
      <c r="E19" s="13"/>
      <c r="F19" s="13"/>
      <c r="G19" s="13"/>
      <c r="H19" s="13"/>
    </row>
    <row r="20" spans="2:11" x14ac:dyDescent="0.25">
      <c r="F20" s="19"/>
    </row>
    <row r="21" spans="2:11" x14ac:dyDescent="0.25">
      <c r="D21" s="19"/>
      <c r="F21" s="32"/>
    </row>
    <row r="22" spans="2:11" x14ac:dyDescent="0.25">
      <c r="D22" s="19"/>
    </row>
    <row r="23" spans="2:11" x14ac:dyDescent="0.25">
      <c r="D23" s="19"/>
    </row>
    <row r="24" spans="2:11" x14ac:dyDescent="0.25">
      <c r="D24" s="19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N15"/>
  <sheetViews>
    <sheetView workbookViewId="0">
      <selection activeCell="C16" sqref="C16"/>
    </sheetView>
  </sheetViews>
  <sheetFormatPr defaultColWidth="9.140625" defaultRowHeight="15" x14ac:dyDescent="0.25"/>
  <cols>
    <col min="1" max="1" width="9.140625" style="11"/>
    <col min="2" max="2" width="7.42578125" style="11" customWidth="1"/>
    <col min="3" max="3" width="17.42578125" style="11" customWidth="1"/>
    <col min="4" max="4" width="14.140625" style="11" customWidth="1"/>
    <col min="5" max="5" width="13" style="11" customWidth="1"/>
    <col min="6" max="6" width="13.85546875" style="11" customWidth="1"/>
    <col min="7" max="7" width="12.140625" style="11" customWidth="1"/>
    <col min="8" max="8" width="14.85546875" style="11" customWidth="1"/>
    <col min="9" max="10" width="15.140625" style="11" customWidth="1"/>
    <col min="11" max="11" width="16.140625" style="11" customWidth="1"/>
    <col min="12" max="16384" width="9.140625" style="11"/>
  </cols>
  <sheetData>
    <row r="2" spans="2:14" x14ac:dyDescent="0.25">
      <c r="M2" s="98"/>
    </row>
    <row r="3" spans="2:14" ht="16.5" thickBot="1" x14ac:dyDescent="0.3">
      <c r="C3" s="25" t="s">
        <v>6</v>
      </c>
      <c r="D3" s="24"/>
      <c r="E3" s="24"/>
      <c r="F3" s="24"/>
      <c r="G3" s="24"/>
      <c r="H3" s="24"/>
      <c r="I3" s="24"/>
      <c r="J3" s="24"/>
      <c r="K3" s="97" t="s">
        <v>346</v>
      </c>
    </row>
    <row r="4" spans="2:14" ht="16.5" thickTop="1" x14ac:dyDescent="0.25">
      <c r="B4" s="375" t="s">
        <v>643</v>
      </c>
      <c r="C4" s="375"/>
      <c r="D4" s="375"/>
      <c r="E4" s="375"/>
      <c r="F4" s="375"/>
      <c r="G4" s="375"/>
      <c r="H4" s="375"/>
      <c r="I4" s="375"/>
      <c r="J4" s="375"/>
      <c r="K4" s="375"/>
    </row>
    <row r="5" spans="2:14" ht="15.75" x14ac:dyDescent="0.25">
      <c r="B5" s="372" t="s">
        <v>135</v>
      </c>
      <c r="C5" s="372" t="s">
        <v>0</v>
      </c>
      <c r="D5" s="372" t="s">
        <v>521</v>
      </c>
      <c r="E5" s="372"/>
      <c r="F5" s="372" t="s">
        <v>502</v>
      </c>
      <c r="G5" s="372"/>
      <c r="H5" s="372" t="s">
        <v>563</v>
      </c>
      <c r="I5" s="372"/>
      <c r="J5" s="372" t="s">
        <v>1</v>
      </c>
      <c r="K5" s="372"/>
    </row>
    <row r="6" spans="2:14" ht="15.75" x14ac:dyDescent="0.25">
      <c r="B6" s="372"/>
      <c r="C6" s="372"/>
      <c r="D6" s="85" t="s">
        <v>2</v>
      </c>
      <c r="E6" s="85" t="s">
        <v>642</v>
      </c>
      <c r="F6" s="85" t="s">
        <v>2</v>
      </c>
      <c r="G6" s="85" t="s">
        <v>26</v>
      </c>
      <c r="H6" s="85" t="s">
        <v>2</v>
      </c>
      <c r="I6" s="85" t="s">
        <v>26</v>
      </c>
      <c r="J6" s="85" t="s">
        <v>431</v>
      </c>
      <c r="K6" s="85" t="s">
        <v>432</v>
      </c>
    </row>
    <row r="7" spans="2:14" x14ac:dyDescent="0.25">
      <c r="B7" s="83">
        <v>1</v>
      </c>
      <c r="C7" s="83">
        <v>2</v>
      </c>
      <c r="D7" s="83">
        <v>3</v>
      </c>
      <c r="E7" s="83">
        <v>4</v>
      </c>
      <c r="F7" s="83">
        <v>5</v>
      </c>
      <c r="G7" s="83">
        <v>6</v>
      </c>
      <c r="H7" s="83">
        <v>7</v>
      </c>
      <c r="I7" s="83">
        <v>8</v>
      </c>
      <c r="J7" s="83">
        <v>9</v>
      </c>
      <c r="K7" s="83">
        <v>10</v>
      </c>
    </row>
    <row r="8" spans="2:14" ht="15.75" x14ac:dyDescent="0.25">
      <c r="B8" s="87" t="s">
        <v>331</v>
      </c>
      <c r="C8" s="92" t="s">
        <v>3</v>
      </c>
      <c r="D8" s="90">
        <v>68881</v>
      </c>
      <c r="E8" s="93">
        <f>D8/D10*100</f>
        <v>2.1956496931298966</v>
      </c>
      <c r="F8" s="90">
        <v>63642</v>
      </c>
      <c r="G8" s="93">
        <f>F8/F10*100</f>
        <v>2.0756783412837621</v>
      </c>
      <c r="H8" s="90">
        <v>71786</v>
      </c>
      <c r="I8" s="93">
        <f>H8/H10*100</f>
        <v>2.1572283045085849</v>
      </c>
      <c r="J8" s="96">
        <f>F8/D8*100</f>
        <v>92.394129005095749</v>
      </c>
      <c r="K8" s="96">
        <f>H8/F8*100</f>
        <v>112.79658087426543</v>
      </c>
    </row>
    <row r="9" spans="2:14" ht="15.75" x14ac:dyDescent="0.25">
      <c r="B9" s="87" t="s">
        <v>332</v>
      </c>
      <c r="C9" s="88" t="s">
        <v>4</v>
      </c>
      <c r="D9" s="90">
        <v>3068277</v>
      </c>
      <c r="E9" s="95">
        <f>D9/D10*100</f>
        <v>97.804350306870106</v>
      </c>
      <c r="F9" s="90">
        <v>3002440</v>
      </c>
      <c r="G9" s="93">
        <f>F9/F10*100</f>
        <v>97.924321658716238</v>
      </c>
      <c r="H9" s="90">
        <v>3255910</v>
      </c>
      <c r="I9" s="93">
        <f>H9/H10*100</f>
        <v>97.842771695491422</v>
      </c>
      <c r="J9" s="96">
        <f>F9/D9*100</f>
        <v>97.854268046854969</v>
      </c>
      <c r="K9" s="96">
        <f>H9/F9*100</f>
        <v>108.44213373123193</v>
      </c>
    </row>
    <row r="10" spans="2:14" ht="15.75" x14ac:dyDescent="0.25">
      <c r="B10" s="372" t="s">
        <v>18</v>
      </c>
      <c r="C10" s="372"/>
      <c r="D10" s="91">
        <f t="shared" ref="D10:I10" si="0">SUM(D8:D9)</f>
        <v>3137158</v>
      </c>
      <c r="E10" s="94">
        <f t="shared" si="0"/>
        <v>100</v>
      </c>
      <c r="F10" s="91">
        <f t="shared" si="0"/>
        <v>3066082</v>
      </c>
      <c r="G10" s="85">
        <f t="shared" si="0"/>
        <v>100</v>
      </c>
      <c r="H10" s="91">
        <f t="shared" si="0"/>
        <v>3327696</v>
      </c>
      <c r="I10" s="94">
        <f t="shared" si="0"/>
        <v>100</v>
      </c>
      <c r="J10" s="94">
        <f>F10/D10*100</f>
        <v>97.734382520740098</v>
      </c>
      <c r="K10" s="94">
        <f>H10/F10*100</f>
        <v>108.53251804746253</v>
      </c>
      <c r="N10" s="20"/>
    </row>
    <row r="12" spans="2:14" ht="27.75" customHeight="1" x14ac:dyDescent="0.25">
      <c r="B12" s="374" t="s">
        <v>687</v>
      </c>
      <c r="C12" s="374"/>
      <c r="D12" s="374"/>
      <c r="E12" s="374"/>
      <c r="F12" s="374"/>
      <c r="G12" s="374"/>
      <c r="H12" s="374"/>
      <c r="I12" s="374"/>
      <c r="J12" s="374"/>
      <c r="K12" s="374"/>
    </row>
    <row r="14" spans="2:14" x14ac:dyDescent="0.25">
      <c r="D14"/>
    </row>
    <row r="15" spans="2:14" x14ac:dyDescent="0.25">
      <c r="D15" s="62"/>
    </row>
  </sheetData>
  <mergeCells count="9">
    <mergeCell ref="B12:K12"/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K22"/>
  <sheetViews>
    <sheetView workbookViewId="0">
      <selection activeCell="B4" sqref="B4:H4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3" spans="2:11" ht="16.5" thickBot="1" x14ac:dyDescent="0.3">
      <c r="B3" s="157"/>
      <c r="C3" s="157"/>
      <c r="D3" s="157"/>
      <c r="E3" s="157"/>
      <c r="F3" s="157"/>
      <c r="G3" s="157"/>
      <c r="H3" s="245" t="s">
        <v>348</v>
      </c>
    </row>
    <row r="4" spans="2:11" ht="20.100000000000001" customHeight="1" thickTop="1" x14ac:dyDescent="0.25">
      <c r="B4" s="383" t="s">
        <v>677</v>
      </c>
      <c r="C4" s="383"/>
      <c r="D4" s="383"/>
      <c r="E4" s="383"/>
      <c r="F4" s="383"/>
      <c r="G4" s="383"/>
      <c r="H4" s="383"/>
    </row>
    <row r="5" spans="2:11" ht="15.95" customHeight="1" x14ac:dyDescent="0.25">
      <c r="B5" s="378" t="s">
        <v>135</v>
      </c>
      <c r="C5" s="380" t="s">
        <v>173</v>
      </c>
      <c r="D5" s="380" t="s">
        <v>589</v>
      </c>
      <c r="E5" s="380"/>
      <c r="F5" s="395" t="s">
        <v>563</v>
      </c>
      <c r="G5" s="395"/>
      <c r="H5" s="210" t="s">
        <v>1</v>
      </c>
    </row>
    <row r="6" spans="2:11" ht="15.95" customHeight="1" x14ac:dyDescent="0.25">
      <c r="B6" s="378"/>
      <c r="C6" s="380"/>
      <c r="D6" s="127" t="s">
        <v>167</v>
      </c>
      <c r="E6" s="127" t="s">
        <v>62</v>
      </c>
      <c r="F6" s="127" t="s">
        <v>169</v>
      </c>
      <c r="G6" s="127" t="s">
        <v>62</v>
      </c>
      <c r="H6" s="210" t="s">
        <v>431</v>
      </c>
    </row>
    <row r="7" spans="2:11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</row>
    <row r="8" spans="2:11" ht="15.75" x14ac:dyDescent="0.25">
      <c r="B8" s="138"/>
      <c r="C8" s="171" t="s">
        <v>476</v>
      </c>
      <c r="D8" s="236"/>
      <c r="E8" s="171"/>
      <c r="F8" s="236"/>
      <c r="G8" s="166"/>
      <c r="H8" s="166"/>
      <c r="J8" s="19"/>
      <c r="K8" s="71"/>
    </row>
    <row r="9" spans="2:11" ht="15.75" x14ac:dyDescent="0.25">
      <c r="B9" s="130" t="s">
        <v>331</v>
      </c>
      <c r="C9" s="131" t="s">
        <v>37</v>
      </c>
      <c r="D9" s="240">
        <v>68728</v>
      </c>
      <c r="E9" s="133">
        <f>D9/D20*100</f>
        <v>9.5565721595728412</v>
      </c>
      <c r="F9" s="132">
        <v>59634</v>
      </c>
      <c r="G9" s="133">
        <f>F9/F20*100</f>
        <v>9.1636625146365969</v>
      </c>
      <c r="H9" s="134">
        <f>F9/D9*100</f>
        <v>86.768129437783728</v>
      </c>
      <c r="J9" s="19"/>
      <c r="K9" s="78"/>
    </row>
    <row r="10" spans="2:11" ht="31.5" x14ac:dyDescent="0.25">
      <c r="B10" s="130" t="s">
        <v>332</v>
      </c>
      <c r="C10" s="131" t="s">
        <v>477</v>
      </c>
      <c r="D10" s="240">
        <v>6092</v>
      </c>
      <c r="E10" s="133">
        <f>D10/D20*100</f>
        <v>0.84708761488938633</v>
      </c>
      <c r="F10" s="132">
        <v>5237</v>
      </c>
      <c r="G10" s="133">
        <f>F10/F20*100</f>
        <v>0.80474394790139625</v>
      </c>
      <c r="H10" s="134">
        <f>F10/D10*100</f>
        <v>85.965200262639527</v>
      </c>
      <c r="J10" s="19"/>
      <c r="K10" s="78"/>
    </row>
    <row r="11" spans="2:11" ht="15.75" x14ac:dyDescent="0.25">
      <c r="B11" s="130" t="s">
        <v>333</v>
      </c>
      <c r="C11" s="131" t="s">
        <v>478</v>
      </c>
      <c r="D11" s="240">
        <v>23587</v>
      </c>
      <c r="E11" s="133">
        <f>D11/D20*100</f>
        <v>3.2797530486533089</v>
      </c>
      <c r="F11" s="132">
        <v>25479</v>
      </c>
      <c r="G11" s="133">
        <f>F11/F20*100</f>
        <v>3.9152322032804414</v>
      </c>
      <c r="H11" s="134">
        <f>F11/D11*100</f>
        <v>108.02136770254802</v>
      </c>
      <c r="J11" s="19"/>
      <c r="K11" s="78"/>
    </row>
    <row r="12" spans="2:11" ht="15.75" x14ac:dyDescent="0.25">
      <c r="B12" s="380" t="s">
        <v>171</v>
      </c>
      <c r="C12" s="380"/>
      <c r="D12" s="243">
        <f>SUM(D9:D11)</f>
        <v>98407</v>
      </c>
      <c r="E12" s="214">
        <f>D12/D20*100</f>
        <v>13.683412823115537</v>
      </c>
      <c r="F12" s="135">
        <f>SUM(F9:F11)</f>
        <v>90350</v>
      </c>
      <c r="G12" s="214">
        <f>F12/F20*100</f>
        <v>13.883638665818435</v>
      </c>
      <c r="H12" s="136">
        <f>F12/D12*100</f>
        <v>91.812574308738206</v>
      </c>
      <c r="J12" s="19"/>
      <c r="K12" s="78"/>
    </row>
    <row r="13" spans="2:11" ht="15.75" x14ac:dyDescent="0.25">
      <c r="B13" s="138"/>
      <c r="C13" s="171" t="s">
        <v>479</v>
      </c>
      <c r="D13" s="244"/>
      <c r="E13" s="133"/>
      <c r="F13" s="185"/>
      <c r="G13" s="133"/>
      <c r="H13" s="134"/>
      <c r="J13" s="19"/>
      <c r="K13" s="78"/>
    </row>
    <row r="14" spans="2:11" ht="35.25" customHeight="1" x14ac:dyDescent="0.25">
      <c r="B14" s="130" t="s">
        <v>334</v>
      </c>
      <c r="C14" s="131" t="s">
        <v>480</v>
      </c>
      <c r="D14" s="240">
        <v>133504</v>
      </c>
      <c r="E14" s="133">
        <f>D14/D20*100</f>
        <v>18.563621953084805</v>
      </c>
      <c r="F14" s="132">
        <v>48847</v>
      </c>
      <c r="G14" s="133">
        <f>F14/F20*100</f>
        <v>7.5060774533396035</v>
      </c>
      <c r="H14" s="134">
        <f t="shared" ref="H14:H20" si="0">F14/D14*100</f>
        <v>36.588416826462129</v>
      </c>
      <c r="J14" s="19"/>
      <c r="K14" s="78"/>
    </row>
    <row r="15" spans="2:11" ht="15.75" x14ac:dyDescent="0.25">
      <c r="B15" s="130" t="s">
        <v>335</v>
      </c>
      <c r="C15" s="131" t="s">
        <v>174</v>
      </c>
      <c r="D15" s="240">
        <v>192141</v>
      </c>
      <c r="E15" s="133">
        <f>D15/D20*100</f>
        <v>26.717048820167694</v>
      </c>
      <c r="F15" s="132">
        <v>195486</v>
      </c>
      <c r="G15" s="133">
        <f>F15/F20*100</f>
        <v>30.039368989775127</v>
      </c>
      <c r="H15" s="134">
        <f t="shared" si="0"/>
        <v>101.74090901993848</v>
      </c>
      <c r="J15" s="19"/>
      <c r="K15" s="78"/>
    </row>
    <row r="16" spans="2:11" ht="15" customHeight="1" x14ac:dyDescent="0.25">
      <c r="B16" s="130" t="s">
        <v>336</v>
      </c>
      <c r="C16" s="131" t="s">
        <v>175</v>
      </c>
      <c r="D16" s="240">
        <v>118273</v>
      </c>
      <c r="E16" s="133">
        <f>D16/D20*100</f>
        <v>16.445763866679645</v>
      </c>
      <c r="F16" s="132">
        <v>124610</v>
      </c>
      <c r="G16" s="133">
        <f>F16/F20*100</f>
        <v>19.148203809049644</v>
      </c>
      <c r="H16" s="134">
        <f t="shared" si="0"/>
        <v>105.35794306392836</v>
      </c>
      <c r="J16" s="19"/>
      <c r="K16" s="78"/>
    </row>
    <row r="17" spans="2:11" ht="15.75" x14ac:dyDescent="0.25">
      <c r="B17" s="130" t="s">
        <v>337</v>
      </c>
      <c r="C17" s="131" t="s">
        <v>176</v>
      </c>
      <c r="D17" s="240">
        <v>100312</v>
      </c>
      <c r="E17" s="133">
        <f>D17/D20*100</f>
        <v>13.948301514245589</v>
      </c>
      <c r="F17" s="132">
        <v>116758</v>
      </c>
      <c r="G17" s="133">
        <f>F17/F20*100</f>
        <v>17.941625714926719</v>
      </c>
      <c r="H17" s="134">
        <f t="shared" si="0"/>
        <v>116.39484807400908</v>
      </c>
      <c r="J17" s="19"/>
      <c r="K17" s="78"/>
    </row>
    <row r="18" spans="2:11" ht="15.75" x14ac:dyDescent="0.25">
      <c r="B18" s="130" t="s">
        <v>338</v>
      </c>
      <c r="C18" s="131" t="s">
        <v>177</v>
      </c>
      <c r="D18" s="240">
        <v>76533</v>
      </c>
      <c r="E18" s="133">
        <f>D18/D20*100</f>
        <v>10.641851022706732</v>
      </c>
      <c r="F18" s="132">
        <v>74715</v>
      </c>
      <c r="G18" s="133">
        <f>F18/F20*100</f>
        <v>11.481085367090476</v>
      </c>
      <c r="H18" s="134">
        <f t="shared" si="0"/>
        <v>97.624554113911643</v>
      </c>
      <c r="J18" s="19"/>
      <c r="K18" s="78"/>
    </row>
    <row r="19" spans="2:11" ht="15.75" x14ac:dyDescent="0.25">
      <c r="B19" s="380" t="s">
        <v>172</v>
      </c>
      <c r="C19" s="380"/>
      <c r="D19" s="180">
        <f>SUM(D14:D18)</f>
        <v>620763</v>
      </c>
      <c r="E19" s="214">
        <f>D19/D20*100</f>
        <v>86.316587176884468</v>
      </c>
      <c r="F19" s="135">
        <f>SUM(F14:F18)</f>
        <v>560416</v>
      </c>
      <c r="G19" s="214">
        <f>F19/F20*100</f>
        <v>86.116361334181562</v>
      </c>
      <c r="H19" s="136">
        <f t="shared" si="0"/>
        <v>90.27857652598496</v>
      </c>
      <c r="J19" s="19"/>
      <c r="K19" s="78"/>
    </row>
    <row r="20" spans="2:11" ht="15.75" x14ac:dyDescent="0.25">
      <c r="B20" s="380" t="s">
        <v>178</v>
      </c>
      <c r="C20" s="380"/>
      <c r="D20" s="180">
        <f>D12+D19</f>
        <v>719170</v>
      </c>
      <c r="E20" s="136">
        <f>E12+E19</f>
        <v>100</v>
      </c>
      <c r="F20" s="135">
        <f>F12+F19</f>
        <v>650766</v>
      </c>
      <c r="G20" s="136">
        <f>G12+G19</f>
        <v>100</v>
      </c>
      <c r="H20" s="136">
        <f t="shared" si="0"/>
        <v>90.488479775296526</v>
      </c>
      <c r="J20" s="19"/>
      <c r="K20" s="78"/>
    </row>
    <row r="22" spans="2:11" x14ac:dyDescent="0.25">
      <c r="F22" s="19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K25"/>
  <sheetViews>
    <sheetView workbookViewId="0">
      <selection activeCell="I22" sqref="I22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9" width="10.140625" bestFit="1" customWidth="1"/>
  </cols>
  <sheetData>
    <row r="2" spans="2:11" ht="15.75" x14ac:dyDescent="0.25">
      <c r="C2" s="10"/>
      <c r="D2" s="4"/>
      <c r="E2" s="4"/>
      <c r="F2" s="14"/>
    </row>
    <row r="3" spans="2:11" ht="16.5" thickBot="1" x14ac:dyDescent="0.3">
      <c r="B3" s="157"/>
      <c r="C3" s="157"/>
      <c r="D3" s="157"/>
      <c r="E3" s="157"/>
      <c r="F3" s="117" t="s">
        <v>324</v>
      </c>
    </row>
    <row r="4" spans="2:11" ht="20.100000000000001" customHeight="1" thickTop="1" x14ac:dyDescent="0.25">
      <c r="B4" s="383" t="s">
        <v>550</v>
      </c>
      <c r="C4" s="383"/>
      <c r="D4" s="383"/>
      <c r="E4" s="383"/>
      <c r="F4" s="383"/>
    </row>
    <row r="5" spans="2:11" ht="20.100000000000001" customHeight="1" x14ac:dyDescent="0.25">
      <c r="B5" s="165" t="s">
        <v>135</v>
      </c>
      <c r="C5" s="127" t="s">
        <v>88</v>
      </c>
      <c r="D5" s="232" t="s">
        <v>591</v>
      </c>
      <c r="E5" s="232" t="s">
        <v>592</v>
      </c>
      <c r="F5" s="127" t="s">
        <v>593</v>
      </c>
    </row>
    <row r="6" spans="2:11" s="53" customFormat="1" ht="15.75" customHeight="1" x14ac:dyDescent="0.2">
      <c r="B6" s="128">
        <v>1</v>
      </c>
      <c r="C6" s="129">
        <v>2</v>
      </c>
      <c r="D6" s="217">
        <v>3</v>
      </c>
      <c r="E6" s="217">
        <v>4</v>
      </c>
      <c r="F6" s="129">
        <v>5</v>
      </c>
    </row>
    <row r="7" spans="2:11" ht="15.75" x14ac:dyDescent="0.25">
      <c r="B7" s="130" t="s">
        <v>331</v>
      </c>
      <c r="C7" s="131" t="s">
        <v>314</v>
      </c>
      <c r="D7" s="240">
        <v>250924</v>
      </c>
      <c r="E7" s="240">
        <v>151192</v>
      </c>
      <c r="F7" s="132">
        <v>263976</v>
      </c>
      <c r="H7" s="19"/>
      <c r="I7" s="35"/>
      <c r="J7" s="19"/>
      <c r="K7" s="78"/>
    </row>
    <row r="8" spans="2:11" ht="15.75" x14ac:dyDescent="0.25">
      <c r="B8" s="130" t="s">
        <v>332</v>
      </c>
      <c r="C8" s="131" t="s">
        <v>315</v>
      </c>
      <c r="D8" s="240">
        <v>22947679</v>
      </c>
      <c r="E8" s="240">
        <v>23725550</v>
      </c>
      <c r="F8" s="132">
        <v>24834480</v>
      </c>
      <c r="H8" s="19"/>
      <c r="I8" s="35"/>
      <c r="J8" s="19"/>
      <c r="K8" s="78"/>
    </row>
    <row r="9" spans="2:11" ht="15.75" x14ac:dyDescent="0.25">
      <c r="B9" s="130" t="s">
        <v>333</v>
      </c>
      <c r="C9" s="131" t="s">
        <v>316</v>
      </c>
      <c r="D9" s="240">
        <v>3092301</v>
      </c>
      <c r="E9" s="240">
        <v>2975110</v>
      </c>
      <c r="F9" s="132">
        <v>3189637</v>
      </c>
      <c r="H9" s="19"/>
      <c r="I9" s="35"/>
      <c r="J9" s="19"/>
      <c r="K9" s="78"/>
    </row>
    <row r="10" spans="2:11" ht="15.75" x14ac:dyDescent="0.25">
      <c r="B10" s="130" t="s">
        <v>334</v>
      </c>
      <c r="C10" s="131" t="s">
        <v>317</v>
      </c>
      <c r="D10" s="240">
        <v>802962</v>
      </c>
      <c r="E10" s="240">
        <v>772351</v>
      </c>
      <c r="F10" s="132">
        <v>827353</v>
      </c>
      <c r="H10" s="19"/>
      <c r="I10" s="35"/>
      <c r="J10" s="19"/>
      <c r="K10" s="78"/>
    </row>
    <row r="11" spans="2:11" ht="15.75" x14ac:dyDescent="0.25">
      <c r="B11" s="130" t="s">
        <v>335</v>
      </c>
      <c r="C11" s="131" t="s">
        <v>318</v>
      </c>
      <c r="D11" s="240">
        <v>453366</v>
      </c>
      <c r="E11" s="240">
        <v>425273</v>
      </c>
      <c r="F11" s="132">
        <v>430606</v>
      </c>
      <c r="H11" s="19"/>
      <c r="I11" s="35"/>
      <c r="J11" s="19"/>
      <c r="K11" s="78"/>
    </row>
    <row r="12" spans="2:11" ht="15.75" x14ac:dyDescent="0.25">
      <c r="B12" s="130" t="s">
        <v>336</v>
      </c>
      <c r="C12" s="131" t="s">
        <v>264</v>
      </c>
      <c r="D12" s="240">
        <v>349596</v>
      </c>
      <c r="E12" s="240">
        <v>347078</v>
      </c>
      <c r="F12" s="132">
        <v>396747</v>
      </c>
      <c r="H12" s="19"/>
      <c r="I12" s="35"/>
      <c r="J12" s="19"/>
      <c r="K12" s="78"/>
    </row>
    <row r="13" spans="2:11" ht="15.75" x14ac:dyDescent="0.25">
      <c r="B13" s="130" t="s">
        <v>337</v>
      </c>
      <c r="C13" s="131" t="s">
        <v>265</v>
      </c>
      <c r="D13" s="240">
        <v>388236</v>
      </c>
      <c r="E13" s="240">
        <v>386947</v>
      </c>
      <c r="F13" s="132">
        <v>394811</v>
      </c>
      <c r="H13" s="19"/>
      <c r="I13" s="35"/>
      <c r="J13" s="19"/>
      <c r="K13" s="78"/>
    </row>
    <row r="14" spans="2:11" ht="15.75" x14ac:dyDescent="0.25">
      <c r="B14" s="130" t="s">
        <v>338</v>
      </c>
      <c r="C14" s="131" t="s">
        <v>319</v>
      </c>
      <c r="D14" s="240">
        <v>162084</v>
      </c>
      <c r="E14" s="240">
        <v>233816</v>
      </c>
      <c r="F14" s="132">
        <v>165605</v>
      </c>
      <c r="H14" s="19"/>
      <c r="I14" s="35"/>
      <c r="J14" s="19"/>
      <c r="K14" s="78"/>
    </row>
    <row r="15" spans="2:11" ht="15.75" x14ac:dyDescent="0.25">
      <c r="B15" s="130" t="s">
        <v>339</v>
      </c>
      <c r="C15" s="131" t="s">
        <v>176</v>
      </c>
      <c r="D15" s="240">
        <v>103937</v>
      </c>
      <c r="E15" s="240">
        <v>100312</v>
      </c>
      <c r="F15" s="132">
        <v>116758</v>
      </c>
      <c r="H15" s="19"/>
      <c r="I15" s="35"/>
      <c r="J15" s="19"/>
      <c r="K15" s="78"/>
    </row>
    <row r="16" spans="2:11" ht="15.75" x14ac:dyDescent="0.25">
      <c r="B16" s="130"/>
      <c r="C16" s="131"/>
      <c r="D16" s="247"/>
      <c r="E16" s="247"/>
      <c r="F16" s="132"/>
      <c r="H16" s="78"/>
      <c r="I16" s="78"/>
      <c r="J16" s="78"/>
      <c r="K16" s="78"/>
    </row>
    <row r="17" spans="2:11" ht="15.75" x14ac:dyDescent="0.25">
      <c r="B17" s="130" t="s">
        <v>340</v>
      </c>
      <c r="C17" s="131" t="s">
        <v>320</v>
      </c>
      <c r="D17" s="248">
        <f>D7/D8*100</f>
        <v>1.0934613474417174</v>
      </c>
      <c r="E17" s="248">
        <f t="shared" ref="E17:F17" si="0">E7/E8*100</f>
        <v>0.63725393088885185</v>
      </c>
      <c r="F17" s="143">
        <f t="shared" si="0"/>
        <v>1.0629415232370478</v>
      </c>
      <c r="H17" s="78"/>
      <c r="I17" s="78"/>
      <c r="J17" s="78"/>
      <c r="K17" s="78"/>
    </row>
    <row r="18" spans="2:11" ht="15.75" x14ac:dyDescent="0.25">
      <c r="B18" s="130" t="s">
        <v>341</v>
      </c>
      <c r="C18" s="131" t="s">
        <v>321</v>
      </c>
      <c r="D18" s="248">
        <f>D7/D9*100</f>
        <v>8.1144752726206146</v>
      </c>
      <c r="E18" s="248">
        <f t="shared" ref="E18:F18" si="1">E7/E9*100</f>
        <v>5.0818961315716056</v>
      </c>
      <c r="F18" s="143">
        <f t="shared" si="1"/>
        <v>8.2760514754500267</v>
      </c>
      <c r="H18" s="78"/>
      <c r="I18" s="78"/>
      <c r="J18" s="78"/>
      <c r="K18" s="78"/>
    </row>
    <row r="19" spans="2:11" ht="15.75" x14ac:dyDescent="0.25">
      <c r="B19" s="130" t="s">
        <v>342</v>
      </c>
      <c r="C19" s="131" t="s">
        <v>313</v>
      </c>
      <c r="D19" s="248">
        <f>D10/D8*100</f>
        <v>3.4990989720572614</v>
      </c>
      <c r="E19" s="248">
        <f t="shared" ref="E19:F19" si="2">E10/E8*100</f>
        <v>3.2553555133600698</v>
      </c>
      <c r="F19" s="143">
        <f t="shared" si="2"/>
        <v>3.3314689898882519</v>
      </c>
      <c r="H19" s="78"/>
      <c r="I19" s="78"/>
      <c r="J19" s="78"/>
      <c r="K19" s="78"/>
    </row>
    <row r="20" spans="2:11" ht="15.75" x14ac:dyDescent="0.25">
      <c r="B20" s="130" t="s">
        <v>343</v>
      </c>
      <c r="C20" s="131" t="s">
        <v>322</v>
      </c>
      <c r="D20" s="248">
        <f>D11/D8*100</f>
        <v>1.975650783680563</v>
      </c>
      <c r="E20" s="248">
        <f t="shared" ref="E20:F20" si="3">E11/E8*100</f>
        <v>1.792468457000997</v>
      </c>
      <c r="F20" s="143">
        <f t="shared" si="3"/>
        <v>1.7339038304808474</v>
      </c>
      <c r="H20" s="78"/>
      <c r="I20" s="78"/>
      <c r="J20" s="78"/>
      <c r="K20" s="78"/>
    </row>
    <row r="21" spans="2:11" ht="32.25" customHeight="1" x14ac:dyDescent="0.25">
      <c r="B21" s="130" t="s">
        <v>344</v>
      </c>
      <c r="C21" s="131" t="s">
        <v>387</v>
      </c>
      <c r="D21" s="249">
        <v>2</v>
      </c>
      <c r="E21" s="249">
        <v>1.9</v>
      </c>
      <c r="F21" s="143">
        <v>1.87</v>
      </c>
      <c r="H21" s="78"/>
      <c r="I21" s="78"/>
      <c r="J21" s="78"/>
      <c r="K21" s="78"/>
    </row>
    <row r="22" spans="2:11" ht="31.5" x14ac:dyDescent="0.25">
      <c r="B22" s="130" t="s">
        <v>345</v>
      </c>
      <c r="C22" s="131" t="s">
        <v>323</v>
      </c>
      <c r="D22" s="124">
        <v>55.5</v>
      </c>
      <c r="E22" s="249">
        <v>57.6</v>
      </c>
      <c r="F22" s="143">
        <v>55.560621732491789</v>
      </c>
      <c r="H22" s="78"/>
      <c r="I22" s="78"/>
      <c r="J22" s="78"/>
      <c r="K22" s="78"/>
    </row>
    <row r="24" spans="2:11" x14ac:dyDescent="0.25">
      <c r="C24" s="246" t="s">
        <v>325</v>
      </c>
    </row>
    <row r="25" spans="2:11" x14ac:dyDescent="0.25">
      <c r="C25" s="246" t="s">
        <v>326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14"/>
  <sheetViews>
    <sheetView workbookViewId="0">
      <selection activeCell="M18" sqref="M18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157"/>
      <c r="C3" s="159"/>
      <c r="D3" s="160"/>
      <c r="E3" s="160"/>
      <c r="F3" s="160"/>
      <c r="G3" s="160"/>
      <c r="H3" s="161" t="s">
        <v>346</v>
      </c>
      <c r="I3" s="4"/>
    </row>
    <row r="4" spans="2:11" ht="20.100000000000001" customHeight="1" thickTop="1" x14ac:dyDescent="0.25">
      <c r="B4" s="383" t="s">
        <v>551</v>
      </c>
      <c r="C4" s="383"/>
      <c r="D4" s="383"/>
      <c r="E4" s="383"/>
      <c r="F4" s="383"/>
      <c r="G4" s="383"/>
      <c r="H4" s="383"/>
      <c r="I4" s="6"/>
    </row>
    <row r="5" spans="2:11" ht="15.75" x14ac:dyDescent="0.25">
      <c r="B5" s="165" t="s">
        <v>135</v>
      </c>
      <c r="C5" s="127" t="s">
        <v>88</v>
      </c>
      <c r="D5" s="127" t="s">
        <v>303</v>
      </c>
      <c r="E5" s="127" t="s">
        <v>502</v>
      </c>
      <c r="F5" s="127" t="s">
        <v>563</v>
      </c>
      <c r="G5" s="380" t="s">
        <v>1</v>
      </c>
      <c r="H5" s="380"/>
      <c r="I5" s="34"/>
    </row>
    <row r="6" spans="2:11" ht="15.75" x14ac:dyDescent="0.25">
      <c r="B6" s="128">
        <v>1</v>
      </c>
      <c r="C6" s="129">
        <v>2</v>
      </c>
      <c r="D6" s="129">
        <v>3</v>
      </c>
      <c r="E6" s="129">
        <v>4</v>
      </c>
      <c r="F6" s="129">
        <v>5</v>
      </c>
      <c r="G6" s="129" t="s">
        <v>445</v>
      </c>
      <c r="H6" s="129" t="s">
        <v>446</v>
      </c>
      <c r="I6" s="6"/>
      <c r="K6" s="19"/>
    </row>
    <row r="7" spans="2:11" ht="15.75" customHeight="1" x14ac:dyDescent="0.25">
      <c r="B7" s="141" t="s">
        <v>331</v>
      </c>
      <c r="C7" s="131" t="s">
        <v>179</v>
      </c>
      <c r="D7" s="132">
        <v>4727454</v>
      </c>
      <c r="E7" s="132">
        <v>5849379</v>
      </c>
      <c r="F7" s="132">
        <v>6824932</v>
      </c>
      <c r="G7" s="137">
        <f>E7/D7*100</f>
        <v>123.73211881067483</v>
      </c>
      <c r="H7" s="134">
        <f>F7/E7*100</f>
        <v>116.6778900802974</v>
      </c>
      <c r="I7" s="6"/>
      <c r="K7" s="19"/>
    </row>
    <row r="8" spans="2:11" ht="15.75" x14ac:dyDescent="0.25">
      <c r="B8" s="141" t="s">
        <v>332</v>
      </c>
      <c r="C8" s="131" t="s">
        <v>180</v>
      </c>
      <c r="D8" s="132">
        <v>1628421</v>
      </c>
      <c r="E8" s="132">
        <v>2186642</v>
      </c>
      <c r="F8" s="132">
        <v>2734932</v>
      </c>
      <c r="G8" s="137">
        <f t="shared" ref="G8:G9" si="0">E8/D8*100</f>
        <v>134.27989444989961</v>
      </c>
      <c r="H8" s="134">
        <f>F8/E8*100</f>
        <v>125.07452065770255</v>
      </c>
      <c r="I8" s="6"/>
      <c r="K8" s="57"/>
    </row>
    <row r="9" spans="2:11" ht="15.75" x14ac:dyDescent="0.25">
      <c r="B9" s="380" t="s">
        <v>181</v>
      </c>
      <c r="C9" s="380"/>
      <c r="D9" s="250">
        <f>D7/D8</f>
        <v>2.9030907854909755</v>
      </c>
      <c r="E9" s="250">
        <f>E7/E8</f>
        <v>2.6750510600272017</v>
      </c>
      <c r="F9" s="250">
        <f>F7/F8</f>
        <v>2.4954667977119724</v>
      </c>
      <c r="G9" s="151">
        <f t="shared" si="0"/>
        <v>92.144933027810666</v>
      </c>
      <c r="H9" s="136">
        <f t="shared" ref="H9" si="1">F9/E9*100</f>
        <v>93.286697775652812</v>
      </c>
      <c r="I9" s="6"/>
    </row>
    <row r="12" spans="2:11" x14ac:dyDescent="0.25">
      <c r="D12" s="19"/>
      <c r="E12" s="19"/>
      <c r="F12" s="78"/>
      <c r="G12" s="78"/>
      <c r="H12" s="78"/>
    </row>
    <row r="13" spans="2:11" x14ac:dyDescent="0.25">
      <c r="D13" s="19"/>
      <c r="E13" s="19"/>
      <c r="F13" s="78"/>
      <c r="G13" s="78"/>
      <c r="H13" s="78"/>
    </row>
    <row r="14" spans="2:11" x14ac:dyDescent="0.25">
      <c r="D14" s="57"/>
      <c r="E14" s="57"/>
      <c r="F14" s="78"/>
      <c r="G14" s="78"/>
      <c r="H14" s="7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2:K17"/>
  <sheetViews>
    <sheetView workbookViewId="0">
      <selection activeCell="H25" sqref="H25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</cols>
  <sheetData>
    <row r="2" spans="2:11" s="78" customFormat="1" x14ac:dyDescent="0.25"/>
    <row r="3" spans="2:11" ht="16.5" thickBot="1" x14ac:dyDescent="0.3">
      <c r="B3" s="157"/>
      <c r="C3" s="157"/>
      <c r="D3" s="157"/>
      <c r="E3" s="157"/>
      <c r="F3" s="157"/>
      <c r="G3" s="157"/>
      <c r="H3" s="254" t="s">
        <v>346</v>
      </c>
    </row>
    <row r="4" spans="2:11" ht="16.5" thickTop="1" x14ac:dyDescent="0.25">
      <c r="B4" s="396" t="s">
        <v>611</v>
      </c>
      <c r="C4" s="396"/>
      <c r="D4" s="396"/>
      <c r="E4" s="396"/>
      <c r="F4" s="396"/>
      <c r="G4" s="396"/>
      <c r="H4" s="396"/>
    </row>
    <row r="5" spans="2:11" ht="15.75" x14ac:dyDescent="0.25">
      <c r="B5" s="376" t="s">
        <v>135</v>
      </c>
      <c r="C5" s="376" t="s">
        <v>88</v>
      </c>
      <c r="D5" s="376" t="s">
        <v>303</v>
      </c>
      <c r="E5" s="376" t="s">
        <v>502</v>
      </c>
      <c r="F5" s="376" t="s">
        <v>563</v>
      </c>
      <c r="G5" s="376" t="s">
        <v>1</v>
      </c>
      <c r="H5" s="376"/>
    </row>
    <row r="6" spans="2:11" ht="15.75" x14ac:dyDescent="0.25">
      <c r="B6" s="376"/>
      <c r="C6" s="376"/>
      <c r="D6" s="376"/>
      <c r="E6" s="376"/>
      <c r="F6" s="376"/>
      <c r="G6" s="122" t="s">
        <v>79</v>
      </c>
      <c r="H6" s="122" t="s">
        <v>436</v>
      </c>
    </row>
    <row r="7" spans="2:11" ht="15.75" x14ac:dyDescent="0.25">
      <c r="B7" s="122">
        <v>1</v>
      </c>
      <c r="C7" s="122">
        <v>2</v>
      </c>
      <c r="D7" s="122">
        <v>3</v>
      </c>
      <c r="E7" s="122">
        <v>4</v>
      </c>
      <c r="F7" s="122">
        <v>5</v>
      </c>
      <c r="G7" s="122">
        <v>6</v>
      </c>
      <c r="H7" s="122">
        <v>7</v>
      </c>
    </row>
    <row r="8" spans="2:11" ht="15.75" customHeight="1" x14ac:dyDescent="0.25">
      <c r="B8" s="199" t="s">
        <v>331</v>
      </c>
      <c r="C8" s="224" t="s">
        <v>601</v>
      </c>
      <c r="D8" s="237">
        <f>SUM(D9:D13)</f>
        <v>4714414</v>
      </c>
      <c r="E8" s="237">
        <f>SUM(E9:E13)</f>
        <v>5844033</v>
      </c>
      <c r="F8" s="237">
        <f>SUM(F9:F13)</f>
        <v>6819584</v>
      </c>
      <c r="G8" s="201">
        <f>E8/D8*100</f>
        <v>123.96096312288229</v>
      </c>
      <c r="H8" s="267">
        <f>F8/E8*100</f>
        <v>116.69311244477913</v>
      </c>
      <c r="J8" s="19"/>
    </row>
    <row r="9" spans="2:11" ht="15.75" customHeight="1" x14ac:dyDescent="0.25">
      <c r="B9" s="124" t="s">
        <v>90</v>
      </c>
      <c r="C9" s="125" t="s">
        <v>602</v>
      </c>
      <c r="D9" s="240">
        <v>1004447</v>
      </c>
      <c r="E9" s="240">
        <v>1267715</v>
      </c>
      <c r="F9" s="240">
        <v>1549703</v>
      </c>
      <c r="G9" s="201">
        <f t="shared" ref="G9:G17" si="0">E9/D9*100</f>
        <v>126.21024304916037</v>
      </c>
      <c r="H9" s="267">
        <f t="shared" ref="H9:H16" si="1">F9/E9*100</f>
        <v>122.24380085429296</v>
      </c>
      <c r="J9" s="19"/>
      <c r="K9" s="78"/>
    </row>
    <row r="10" spans="2:11" ht="15.75" customHeight="1" x14ac:dyDescent="0.25">
      <c r="B10" s="124" t="s">
        <v>123</v>
      </c>
      <c r="C10" s="125" t="s">
        <v>603</v>
      </c>
      <c r="D10" s="240">
        <v>2322240</v>
      </c>
      <c r="E10" s="240">
        <v>2467371</v>
      </c>
      <c r="F10" s="240">
        <v>2377477</v>
      </c>
      <c r="G10" s="201">
        <f t="shared" si="0"/>
        <v>106.24961244315834</v>
      </c>
      <c r="H10" s="267">
        <f t="shared" si="1"/>
        <v>96.356688961651898</v>
      </c>
      <c r="J10" s="19"/>
      <c r="K10" s="78"/>
    </row>
    <row r="11" spans="2:11" ht="15.75" customHeight="1" x14ac:dyDescent="0.25">
      <c r="B11" s="124" t="s">
        <v>362</v>
      </c>
      <c r="C11" s="125" t="s">
        <v>604</v>
      </c>
      <c r="D11" s="240">
        <v>645804</v>
      </c>
      <c r="E11" s="240">
        <v>1112172</v>
      </c>
      <c r="F11" s="240">
        <v>1748618</v>
      </c>
      <c r="G11" s="201">
        <f t="shared" si="0"/>
        <v>172.21509931805934</v>
      </c>
      <c r="H11" s="267">
        <f>F11/E11*100</f>
        <v>157.22550109155776</v>
      </c>
      <c r="J11" s="19"/>
      <c r="K11" s="78"/>
    </row>
    <row r="12" spans="2:11" ht="31.5" customHeight="1" x14ac:dyDescent="0.25">
      <c r="B12" s="124" t="s">
        <v>363</v>
      </c>
      <c r="C12" s="125" t="s">
        <v>605</v>
      </c>
      <c r="D12" s="240">
        <v>733801</v>
      </c>
      <c r="E12" s="240">
        <v>981701</v>
      </c>
      <c r="F12" s="240">
        <v>1120239</v>
      </c>
      <c r="G12" s="201">
        <f t="shared" si="0"/>
        <v>133.78300111338089</v>
      </c>
      <c r="H12" s="267">
        <f>F12/E12*100</f>
        <v>114.1120361494997</v>
      </c>
      <c r="J12" s="19"/>
      <c r="K12" s="78"/>
    </row>
    <row r="13" spans="2:11" ht="36.75" customHeight="1" x14ac:dyDescent="0.25">
      <c r="B13" s="124" t="s">
        <v>364</v>
      </c>
      <c r="C13" s="125" t="s">
        <v>606</v>
      </c>
      <c r="D13" s="240">
        <v>8122</v>
      </c>
      <c r="E13" s="240">
        <v>15074</v>
      </c>
      <c r="F13" s="240">
        <v>23547</v>
      </c>
      <c r="G13" s="201">
        <f t="shared" si="0"/>
        <v>185.59468111302635</v>
      </c>
      <c r="H13" s="267">
        <f t="shared" si="1"/>
        <v>156.20936712219716</v>
      </c>
      <c r="J13" s="19"/>
      <c r="K13" s="78"/>
    </row>
    <row r="14" spans="2:11" ht="15.75" customHeight="1" x14ac:dyDescent="0.25">
      <c r="B14" s="199" t="s">
        <v>332</v>
      </c>
      <c r="C14" s="224" t="s">
        <v>607</v>
      </c>
      <c r="D14" s="237">
        <f>D15+D16</f>
        <v>13040</v>
      </c>
      <c r="E14" s="237">
        <f>E15+E16</f>
        <v>5346</v>
      </c>
      <c r="F14" s="237">
        <f>F15+F16</f>
        <v>5348</v>
      </c>
      <c r="G14" s="201">
        <f t="shared" si="0"/>
        <v>40.996932515337427</v>
      </c>
      <c r="H14" s="267">
        <f t="shared" si="1"/>
        <v>100.03741114852227</v>
      </c>
      <c r="J14" s="19"/>
      <c r="K14" s="78"/>
    </row>
    <row r="15" spans="2:11" ht="15.75" customHeight="1" x14ac:dyDescent="0.25">
      <c r="B15" s="124" t="s">
        <v>365</v>
      </c>
      <c r="C15" s="125" t="s">
        <v>608</v>
      </c>
      <c r="D15" s="240">
        <v>3027</v>
      </c>
      <c r="E15" s="251">
        <v>0</v>
      </c>
      <c r="F15" s="240">
        <v>0</v>
      </c>
      <c r="G15" s="201">
        <f t="shared" si="0"/>
        <v>0</v>
      </c>
      <c r="H15" s="267" t="s">
        <v>112</v>
      </c>
      <c r="J15" s="19"/>
      <c r="K15" s="78"/>
    </row>
    <row r="16" spans="2:11" ht="15.75" customHeight="1" x14ac:dyDescent="0.25">
      <c r="B16" s="124" t="s">
        <v>366</v>
      </c>
      <c r="C16" s="125" t="s">
        <v>609</v>
      </c>
      <c r="D16" s="240">
        <v>10013</v>
      </c>
      <c r="E16" s="240">
        <v>5346</v>
      </c>
      <c r="F16" s="240">
        <v>5348</v>
      </c>
      <c r="G16" s="201">
        <f t="shared" si="0"/>
        <v>53.390592230100864</v>
      </c>
      <c r="H16" s="267">
        <f t="shared" si="1"/>
        <v>100.03741114852227</v>
      </c>
      <c r="J16" s="19"/>
      <c r="K16" s="78"/>
    </row>
    <row r="17" spans="2:11" ht="15.75" customHeight="1" x14ac:dyDescent="0.25">
      <c r="B17" s="376" t="s">
        <v>610</v>
      </c>
      <c r="C17" s="376"/>
      <c r="D17" s="241">
        <f>D8+D14</f>
        <v>4727454</v>
      </c>
      <c r="E17" s="241">
        <f>E8+E14</f>
        <v>5849379</v>
      </c>
      <c r="F17" s="241">
        <f>F8+F14</f>
        <v>6824932</v>
      </c>
      <c r="G17" s="253">
        <f t="shared" si="0"/>
        <v>123.73211881067483</v>
      </c>
      <c r="H17" s="268">
        <f>F17/E17*100</f>
        <v>116.6778900802974</v>
      </c>
      <c r="J17" s="19"/>
      <c r="K17" s="78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 F8" formulaRang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H11"/>
  <sheetViews>
    <sheetView workbookViewId="0">
      <selection activeCell="K20" sqref="K20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6384" width="9.140625" style="2"/>
  </cols>
  <sheetData>
    <row r="3" spans="2:8" ht="16.5" thickBot="1" x14ac:dyDescent="0.3">
      <c r="B3" s="101"/>
      <c r="C3" s="101"/>
      <c r="D3" s="101"/>
      <c r="E3" s="101"/>
      <c r="F3" s="101"/>
      <c r="G3" s="101"/>
      <c r="H3" s="161" t="s">
        <v>346</v>
      </c>
    </row>
    <row r="4" spans="2:8" ht="16.5" thickTop="1" x14ac:dyDescent="0.25">
      <c r="B4" s="396" t="s">
        <v>616</v>
      </c>
      <c r="C4" s="396"/>
      <c r="D4" s="396"/>
      <c r="E4" s="396"/>
      <c r="F4" s="396"/>
      <c r="G4" s="396"/>
      <c r="H4" s="396"/>
    </row>
    <row r="5" spans="2:8" x14ac:dyDescent="0.25">
      <c r="B5" s="376" t="s">
        <v>135</v>
      </c>
      <c r="C5" s="376" t="s">
        <v>88</v>
      </c>
      <c r="D5" s="376" t="s">
        <v>303</v>
      </c>
      <c r="E5" s="376" t="s">
        <v>502</v>
      </c>
      <c r="F5" s="376" t="s">
        <v>563</v>
      </c>
      <c r="G5" s="376" t="s">
        <v>1</v>
      </c>
      <c r="H5" s="376"/>
    </row>
    <row r="6" spans="2:8" x14ac:dyDescent="0.25">
      <c r="B6" s="376"/>
      <c r="C6" s="376"/>
      <c r="D6" s="376"/>
      <c r="E6" s="376"/>
      <c r="F6" s="376"/>
      <c r="G6" s="122" t="s">
        <v>79</v>
      </c>
      <c r="H6" s="122" t="s">
        <v>436</v>
      </c>
    </row>
    <row r="7" spans="2:8" x14ac:dyDescent="0.25">
      <c r="B7" s="122">
        <v>1</v>
      </c>
      <c r="C7" s="122">
        <v>2</v>
      </c>
      <c r="D7" s="122">
        <v>3</v>
      </c>
      <c r="E7" s="122">
        <v>4</v>
      </c>
      <c r="F7" s="122">
        <v>5</v>
      </c>
      <c r="G7" s="122">
        <v>6</v>
      </c>
      <c r="H7" s="122">
        <v>7</v>
      </c>
    </row>
    <row r="8" spans="2:8" x14ac:dyDescent="0.25">
      <c r="B8" s="124" t="s">
        <v>331</v>
      </c>
      <c r="C8" s="125" t="s">
        <v>612</v>
      </c>
      <c r="D8" s="240">
        <v>3890270</v>
      </c>
      <c r="E8" s="240">
        <v>4875334</v>
      </c>
      <c r="F8" s="240">
        <v>5467927</v>
      </c>
      <c r="G8" s="201">
        <f>E8/D8*100</f>
        <v>125.32122449084511</v>
      </c>
      <c r="H8" s="201">
        <f>F8/E8*100</f>
        <v>112.15492107822766</v>
      </c>
    </row>
    <row r="9" spans="2:8" x14ac:dyDescent="0.25">
      <c r="B9" s="124" t="s">
        <v>332</v>
      </c>
      <c r="C9" s="125" t="s">
        <v>613</v>
      </c>
      <c r="D9" s="240">
        <v>2723567</v>
      </c>
      <c r="E9" s="240">
        <v>2716263</v>
      </c>
      <c r="F9" s="240">
        <v>2854275</v>
      </c>
      <c r="G9" s="201">
        <f t="shared" ref="G9:H11" si="0">E9/D9*100</f>
        <v>99.731822275714165</v>
      </c>
      <c r="H9" s="201">
        <f t="shared" ref="H9:H10" si="1">F9/E9*100</f>
        <v>105.08095129227178</v>
      </c>
    </row>
    <row r="10" spans="2:8" ht="33" customHeight="1" x14ac:dyDescent="0.25">
      <c r="B10" s="124" t="s">
        <v>333</v>
      </c>
      <c r="C10" s="125" t="s">
        <v>614</v>
      </c>
      <c r="D10" s="240">
        <v>2261849</v>
      </c>
      <c r="E10" s="240">
        <v>2688692</v>
      </c>
      <c r="F10" s="240">
        <v>2732995</v>
      </c>
      <c r="G10" s="201">
        <f t="shared" si="0"/>
        <v>118.8714189143484</v>
      </c>
      <c r="H10" s="201">
        <f t="shared" si="1"/>
        <v>101.64775288504597</v>
      </c>
    </row>
    <row r="11" spans="2:8" ht="21.75" customHeight="1" x14ac:dyDescent="0.25">
      <c r="B11" s="376" t="s">
        <v>615</v>
      </c>
      <c r="C11" s="376"/>
      <c r="D11" s="241">
        <f>D8-D10</f>
        <v>1628421</v>
      </c>
      <c r="E11" s="241">
        <f>E8-E10</f>
        <v>2186642</v>
      </c>
      <c r="F11" s="241">
        <f>F8-F10</f>
        <v>2734932</v>
      </c>
      <c r="G11" s="253">
        <f t="shared" si="0"/>
        <v>134.27989444989961</v>
      </c>
      <c r="H11" s="253">
        <f t="shared" si="0"/>
        <v>125.07452065770255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25"/>
  <sheetViews>
    <sheetView workbookViewId="0">
      <selection activeCell="G8" sqref="G8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5" max="15" width="10.140625" bestFit="1" customWidth="1"/>
  </cols>
  <sheetData>
    <row r="3" spans="2:15" ht="16.5" thickBot="1" x14ac:dyDescent="0.3">
      <c r="B3" s="157"/>
      <c r="C3" s="157"/>
      <c r="D3" s="157"/>
      <c r="E3" s="157"/>
      <c r="F3" s="157"/>
      <c r="G3" s="157"/>
      <c r="H3" s="157"/>
      <c r="I3" s="157"/>
      <c r="J3" s="157"/>
      <c r="K3" s="245" t="s">
        <v>346</v>
      </c>
    </row>
    <row r="4" spans="2:15" ht="20.100000000000001" customHeight="1" thickTop="1" x14ac:dyDescent="0.25">
      <c r="B4" s="383" t="s">
        <v>617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15" ht="15.75" x14ac:dyDescent="0.25">
      <c r="B5" s="378" t="s">
        <v>135</v>
      </c>
      <c r="C5" s="380" t="s">
        <v>37</v>
      </c>
      <c r="D5" s="380" t="s">
        <v>303</v>
      </c>
      <c r="E5" s="380"/>
      <c r="F5" s="380" t="s">
        <v>502</v>
      </c>
      <c r="G5" s="380"/>
      <c r="H5" s="380" t="s">
        <v>563</v>
      </c>
      <c r="I5" s="380"/>
      <c r="J5" s="380" t="s">
        <v>1</v>
      </c>
      <c r="K5" s="380"/>
    </row>
    <row r="6" spans="2:15" ht="15.75" x14ac:dyDescent="0.25">
      <c r="B6" s="378"/>
      <c r="C6" s="380"/>
      <c r="D6" s="127" t="s">
        <v>2</v>
      </c>
      <c r="E6" s="127" t="s">
        <v>26</v>
      </c>
      <c r="F6" s="127" t="s">
        <v>2</v>
      </c>
      <c r="G6" s="127" t="s">
        <v>26</v>
      </c>
      <c r="H6" s="127" t="s">
        <v>2</v>
      </c>
      <c r="I6" s="127" t="s">
        <v>26</v>
      </c>
      <c r="J6" s="127" t="s">
        <v>431</v>
      </c>
      <c r="K6" s="127" t="s">
        <v>434</v>
      </c>
    </row>
    <row r="7" spans="2:15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</row>
    <row r="8" spans="2:15" ht="20.100000000000001" customHeight="1" x14ac:dyDescent="0.25">
      <c r="B8" s="130" t="s">
        <v>331</v>
      </c>
      <c r="C8" s="147" t="s">
        <v>182</v>
      </c>
      <c r="D8" s="132">
        <v>11196133</v>
      </c>
      <c r="E8" s="133">
        <f>D8/D$15*100</f>
        <v>57.669534622273666</v>
      </c>
      <c r="F8" s="132">
        <v>12948828</v>
      </c>
      <c r="G8" s="133">
        <f>F8/F$15*100</f>
        <v>65.860937328180228</v>
      </c>
      <c r="H8" s="132">
        <v>14107937</v>
      </c>
      <c r="I8" s="133">
        <f>H8/H15*100</f>
        <v>68.516073059595797</v>
      </c>
      <c r="J8" s="134">
        <f>F8/D8*100</f>
        <v>115.65446748444306</v>
      </c>
      <c r="K8" s="134">
        <f>H8/F8*100</f>
        <v>108.9514587729484</v>
      </c>
      <c r="M8" s="19"/>
      <c r="O8" s="19"/>
    </row>
    <row r="9" spans="2:15" ht="20.100000000000001" customHeight="1" x14ac:dyDescent="0.25">
      <c r="B9" s="130" t="s">
        <v>332</v>
      </c>
      <c r="C9" s="147" t="s">
        <v>186</v>
      </c>
      <c r="D9" s="132">
        <v>855191</v>
      </c>
      <c r="E9" s="133">
        <f t="shared" ref="E9:E14" si="0">D9/D$15*100</f>
        <v>4.404955441593704</v>
      </c>
      <c r="F9" s="132">
        <v>989184</v>
      </c>
      <c r="G9" s="133">
        <f t="shared" ref="G9:G14" si="1">F9/F$15*100</f>
        <v>5.0312341340883222</v>
      </c>
      <c r="H9" s="132">
        <v>692417</v>
      </c>
      <c r="I9" s="133">
        <f>H9/H15*100</f>
        <v>3.3627662045631577</v>
      </c>
      <c r="J9" s="134">
        <f t="shared" ref="J9:J15" si="2">F9/D9*100</f>
        <v>115.66819575977765</v>
      </c>
      <c r="K9" s="134">
        <f t="shared" ref="K9:K15" si="3">H9/F9*100</f>
        <v>69.99880709756728</v>
      </c>
      <c r="M9" s="19"/>
      <c r="N9" s="78"/>
      <c r="O9" s="19"/>
    </row>
    <row r="10" spans="2:15" ht="20.100000000000001" customHeight="1" x14ac:dyDescent="0.25">
      <c r="B10" s="130" t="s">
        <v>333</v>
      </c>
      <c r="C10" s="147" t="s">
        <v>187</v>
      </c>
      <c r="D10" s="132">
        <v>3175998</v>
      </c>
      <c r="E10" s="133">
        <f t="shared" si="0"/>
        <v>16.359070280897157</v>
      </c>
      <c r="F10" s="132">
        <v>2153403</v>
      </c>
      <c r="G10" s="133">
        <f t="shared" si="1"/>
        <v>10.95273950857292</v>
      </c>
      <c r="H10" s="132">
        <v>2407408</v>
      </c>
      <c r="I10" s="133">
        <f>H10/H15*100</f>
        <v>11.691726608380474</v>
      </c>
      <c r="J10" s="134">
        <f t="shared" si="2"/>
        <v>67.802404157685231</v>
      </c>
      <c r="K10" s="134">
        <f t="shared" si="3"/>
        <v>111.79551621317513</v>
      </c>
      <c r="M10" s="19"/>
      <c r="N10" s="78"/>
      <c r="O10" s="19"/>
    </row>
    <row r="11" spans="2:15" ht="20.100000000000001" customHeight="1" x14ac:dyDescent="0.25">
      <c r="B11" s="380" t="s">
        <v>183</v>
      </c>
      <c r="C11" s="380"/>
      <c r="D11" s="135">
        <f>SUM(D8:D10)</f>
        <v>15227322</v>
      </c>
      <c r="E11" s="214">
        <f t="shared" si="0"/>
        <v>78.43356034476453</v>
      </c>
      <c r="F11" s="135">
        <f>SUM(F8:F10)</f>
        <v>16091415</v>
      </c>
      <c r="G11" s="214">
        <f t="shared" si="1"/>
        <v>81.844910970841468</v>
      </c>
      <c r="H11" s="135">
        <f>SUM(H8:H10)</f>
        <v>17207762</v>
      </c>
      <c r="I11" s="214">
        <f>H11/H15*100</f>
        <v>83.570565872539433</v>
      </c>
      <c r="J11" s="136">
        <f t="shared" si="2"/>
        <v>105.67462223495372</v>
      </c>
      <c r="K11" s="136">
        <f t="shared" si="3"/>
        <v>106.93753159681731</v>
      </c>
      <c r="M11" s="19"/>
      <c r="N11" s="78"/>
      <c r="O11" s="19"/>
    </row>
    <row r="12" spans="2:15" ht="20.100000000000001" customHeight="1" x14ac:dyDescent="0.25">
      <c r="B12" s="130" t="s">
        <v>334</v>
      </c>
      <c r="C12" s="147" t="s">
        <v>188</v>
      </c>
      <c r="D12" s="132">
        <v>3983643</v>
      </c>
      <c r="E12" s="133">
        <f t="shared" si="0"/>
        <v>20.519123693089224</v>
      </c>
      <c r="F12" s="132">
        <v>3388072</v>
      </c>
      <c r="G12" s="133">
        <f t="shared" si="1"/>
        <v>17.232570982899936</v>
      </c>
      <c r="H12" s="132">
        <v>3250210</v>
      </c>
      <c r="I12" s="133">
        <f>H12/H15*100</f>
        <v>15.784846914118548</v>
      </c>
      <c r="J12" s="134">
        <f t="shared" si="2"/>
        <v>85.049589031948898</v>
      </c>
      <c r="K12" s="134">
        <f t="shared" si="3"/>
        <v>95.930960144884764</v>
      </c>
      <c r="M12" s="19"/>
      <c r="N12" s="78"/>
      <c r="O12" s="35"/>
    </row>
    <row r="13" spans="2:15" ht="20.100000000000001" customHeight="1" x14ac:dyDescent="0.25">
      <c r="B13" s="130" t="s">
        <v>335</v>
      </c>
      <c r="C13" s="147" t="s">
        <v>189</v>
      </c>
      <c r="D13" s="132">
        <v>203329</v>
      </c>
      <c r="E13" s="133">
        <f t="shared" si="0"/>
        <v>1.0473159621462413</v>
      </c>
      <c r="F13" s="132">
        <v>181375</v>
      </c>
      <c r="G13" s="133">
        <f t="shared" si="1"/>
        <v>0.92251804625860245</v>
      </c>
      <c r="H13" s="132">
        <v>132725</v>
      </c>
      <c r="I13" s="133">
        <f>H13/H15*100</f>
        <v>0.64458721334202529</v>
      </c>
      <c r="J13" s="134">
        <f t="shared" si="2"/>
        <v>89.202720713720126</v>
      </c>
      <c r="K13" s="134">
        <f t="shared" si="3"/>
        <v>73.177119228118542</v>
      </c>
      <c r="M13" s="19"/>
      <c r="N13" s="78"/>
      <c r="O13" s="19"/>
    </row>
    <row r="14" spans="2:15" ht="20.100000000000001" customHeight="1" x14ac:dyDescent="0.25">
      <c r="B14" s="380" t="s">
        <v>184</v>
      </c>
      <c r="C14" s="380"/>
      <c r="D14" s="135">
        <f>SUM(D12:D13)</f>
        <v>4186972</v>
      </c>
      <c r="E14" s="214">
        <f t="shared" si="0"/>
        <v>21.566439655235467</v>
      </c>
      <c r="F14" s="135">
        <f>SUM(F12:F13)</f>
        <v>3569447</v>
      </c>
      <c r="G14" s="214">
        <f t="shared" si="1"/>
        <v>18.155089029158539</v>
      </c>
      <c r="H14" s="135">
        <f>SUM(H12:H13)</f>
        <v>3382935</v>
      </c>
      <c r="I14" s="214">
        <f>H14/H15*100</f>
        <v>16.429434127460571</v>
      </c>
      <c r="J14" s="136">
        <f t="shared" si="2"/>
        <v>85.251274668185033</v>
      </c>
      <c r="K14" s="136">
        <f t="shared" si="3"/>
        <v>94.774764830518563</v>
      </c>
      <c r="M14" s="19"/>
      <c r="N14" s="78"/>
      <c r="O14" s="19"/>
    </row>
    <row r="15" spans="2:15" ht="20.100000000000001" customHeight="1" x14ac:dyDescent="0.25">
      <c r="B15" s="380" t="s">
        <v>185</v>
      </c>
      <c r="C15" s="380"/>
      <c r="D15" s="135">
        <f t="shared" ref="D15:G15" si="4">D11+D14</f>
        <v>19414294</v>
      </c>
      <c r="E15" s="136">
        <f t="shared" si="4"/>
        <v>100</v>
      </c>
      <c r="F15" s="135">
        <f t="shared" si="4"/>
        <v>19660862</v>
      </c>
      <c r="G15" s="127">
        <f t="shared" si="4"/>
        <v>100</v>
      </c>
      <c r="H15" s="135">
        <f>H11+H14</f>
        <v>20590697</v>
      </c>
      <c r="I15" s="136">
        <f>I11+I14</f>
        <v>100</v>
      </c>
      <c r="J15" s="136">
        <f t="shared" si="2"/>
        <v>101.27003330638755</v>
      </c>
      <c r="K15" s="136">
        <f t="shared" si="3"/>
        <v>104.72937046198687</v>
      </c>
      <c r="M15" s="19"/>
      <c r="N15" s="78"/>
      <c r="O15" s="19"/>
    </row>
    <row r="16" spans="2:15" x14ac:dyDescent="0.25">
      <c r="I16" s="37"/>
    </row>
    <row r="18" spans="4:7" x14ac:dyDescent="0.25">
      <c r="D18" s="19"/>
      <c r="E18" s="73"/>
      <c r="F18" s="19"/>
      <c r="G18" s="73"/>
    </row>
    <row r="19" spans="4:7" x14ac:dyDescent="0.25">
      <c r="D19" s="19"/>
      <c r="E19" s="78"/>
      <c r="F19" s="19"/>
      <c r="G19" s="78"/>
    </row>
    <row r="20" spans="4:7" x14ac:dyDescent="0.25">
      <c r="D20" s="19"/>
      <c r="E20" s="78"/>
      <c r="F20" s="19"/>
      <c r="G20" s="78"/>
    </row>
    <row r="21" spans="4:7" x14ac:dyDescent="0.25">
      <c r="D21" s="19"/>
      <c r="E21" s="78"/>
      <c r="F21" s="19"/>
      <c r="G21" s="78"/>
    </row>
    <row r="22" spans="4:7" x14ac:dyDescent="0.25">
      <c r="D22" s="19"/>
      <c r="E22" s="78"/>
      <c r="F22" s="19"/>
      <c r="G22" s="78"/>
    </row>
    <row r="23" spans="4:7" x14ac:dyDescent="0.25">
      <c r="D23" s="19"/>
      <c r="E23" s="78"/>
      <c r="F23" s="19"/>
      <c r="G23" s="78"/>
    </row>
    <row r="24" spans="4:7" x14ac:dyDescent="0.25">
      <c r="D24" s="19"/>
      <c r="E24" s="78"/>
      <c r="F24" s="19"/>
      <c r="G24" s="78"/>
    </row>
    <row r="25" spans="4:7" x14ac:dyDescent="0.25">
      <c r="D25" s="19"/>
      <c r="E25" s="78"/>
      <c r="F25" s="19"/>
      <c r="G25" s="78"/>
    </row>
  </sheetData>
  <mergeCells count="10">
    <mergeCell ref="F5:G5"/>
    <mergeCell ref="H5:I5"/>
    <mergeCell ref="B4:K4"/>
    <mergeCell ref="B5:B6"/>
    <mergeCell ref="J5:K5"/>
    <mergeCell ref="B11:C11"/>
    <mergeCell ref="B14:C14"/>
    <mergeCell ref="B15:C15"/>
    <mergeCell ref="C5:C6"/>
    <mergeCell ref="D5:E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J15"/>
  <sheetViews>
    <sheetView workbookViewId="0">
      <selection activeCell="F24" sqref="F24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10" ht="16.5" thickBot="1" x14ac:dyDescent="0.3">
      <c r="B3" s="114"/>
      <c r="C3" s="114"/>
      <c r="D3" s="116"/>
      <c r="E3" s="116"/>
      <c r="F3" s="206" t="s">
        <v>352</v>
      </c>
    </row>
    <row r="4" spans="2:10" ht="20.100000000000001" customHeight="1" thickTop="1" x14ac:dyDescent="0.25">
      <c r="B4" s="383" t="s">
        <v>618</v>
      </c>
      <c r="C4" s="383"/>
      <c r="D4" s="383"/>
      <c r="E4" s="383"/>
      <c r="F4" s="383"/>
    </row>
    <row r="5" spans="2:10" ht="15.75" x14ac:dyDescent="0.25">
      <c r="B5" s="238" t="s">
        <v>135</v>
      </c>
      <c r="C5" s="127" t="s">
        <v>190</v>
      </c>
      <c r="D5" s="127" t="s">
        <v>303</v>
      </c>
      <c r="E5" s="127" t="s">
        <v>502</v>
      </c>
      <c r="F5" s="127" t="s">
        <v>563</v>
      </c>
    </row>
    <row r="6" spans="2:10" x14ac:dyDescent="0.25">
      <c r="B6" s="148">
        <v>1</v>
      </c>
      <c r="C6" s="129">
        <v>2</v>
      </c>
      <c r="D6" s="129">
        <v>3</v>
      </c>
      <c r="E6" s="129">
        <v>4</v>
      </c>
      <c r="F6" s="129">
        <v>5</v>
      </c>
    </row>
    <row r="7" spans="2:10" ht="15.75" x14ac:dyDescent="0.25">
      <c r="B7" s="141" t="s">
        <v>331</v>
      </c>
      <c r="C7" s="138" t="s">
        <v>501</v>
      </c>
      <c r="D7" s="144">
        <v>31.9</v>
      </c>
      <c r="E7" s="133">
        <v>31.297221463271274</v>
      </c>
      <c r="F7" s="133">
        <v>29.591751798298422</v>
      </c>
      <c r="H7" s="78"/>
      <c r="I7" s="78"/>
      <c r="J7" s="78"/>
    </row>
    <row r="8" spans="2:10" ht="15.75" x14ac:dyDescent="0.25">
      <c r="B8" s="141" t="s">
        <v>332</v>
      </c>
      <c r="C8" s="131" t="s">
        <v>327</v>
      </c>
      <c r="D8" s="144">
        <v>49.2</v>
      </c>
      <c r="E8" s="133">
        <v>45.875589204332485</v>
      </c>
      <c r="F8" s="133">
        <v>42.192753537267571</v>
      </c>
      <c r="H8" s="78"/>
      <c r="I8" s="78"/>
      <c r="J8" s="78"/>
    </row>
    <row r="9" spans="2:10" ht="15.75" x14ac:dyDescent="0.25">
      <c r="B9" s="141" t="s">
        <v>333</v>
      </c>
      <c r="C9" s="131" t="s">
        <v>400</v>
      </c>
      <c r="D9" s="144">
        <v>75.400000000000006</v>
      </c>
      <c r="E9" s="133">
        <v>78.880384604189686</v>
      </c>
      <c r="F9" s="133">
        <v>81.392652418036818</v>
      </c>
      <c r="H9" s="78"/>
      <c r="I9" s="78"/>
      <c r="J9" s="78"/>
    </row>
    <row r="10" spans="2:10" ht="15.75" x14ac:dyDescent="0.25">
      <c r="B10" s="141" t="s">
        <v>334</v>
      </c>
      <c r="C10" s="131" t="s">
        <v>514</v>
      </c>
      <c r="D10" s="144">
        <v>75.099999999999994</v>
      </c>
      <c r="E10" s="133">
        <v>74.516996747870579</v>
      </c>
      <c r="F10" s="133">
        <v>75.622507592893768</v>
      </c>
      <c r="H10" s="78"/>
      <c r="I10" s="78"/>
      <c r="J10" s="78"/>
    </row>
    <row r="11" spans="2:10" ht="15.75" x14ac:dyDescent="0.25">
      <c r="B11" s="141" t="s">
        <v>335</v>
      </c>
      <c r="C11" s="131" t="s">
        <v>515</v>
      </c>
      <c r="D11" s="144">
        <v>74.400000000000006</v>
      </c>
      <c r="E11" s="133">
        <v>73.844806777140022</v>
      </c>
      <c r="F11" s="133">
        <v>74.915356074769562</v>
      </c>
      <c r="H11" s="78"/>
      <c r="I11" s="78"/>
      <c r="J11" s="78"/>
    </row>
    <row r="12" spans="2:10" ht="15.75" x14ac:dyDescent="0.25">
      <c r="B12" s="154"/>
      <c r="C12" s="155"/>
      <c r="D12" s="155"/>
      <c r="E12" s="155"/>
      <c r="F12" s="155"/>
    </row>
    <row r="13" spans="2:10" ht="32.25" customHeight="1" x14ac:dyDescent="0.25">
      <c r="B13" s="397" t="s">
        <v>191</v>
      </c>
      <c r="C13" s="397"/>
      <c r="D13" s="397"/>
      <c r="E13" s="397"/>
      <c r="F13" s="397"/>
      <c r="G13" s="2"/>
    </row>
    <row r="14" spans="2:10" ht="15.75" x14ac:dyDescent="0.25">
      <c r="B14" s="110" t="s">
        <v>516</v>
      </c>
      <c r="C14" s="99"/>
      <c r="D14" s="255"/>
      <c r="E14" s="255"/>
      <c r="F14" s="255"/>
      <c r="G14" s="2"/>
    </row>
    <row r="15" spans="2:10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3:O33"/>
  <sheetViews>
    <sheetView workbookViewId="0">
      <selection activeCell="K17" sqref="K17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5" ht="16.5" thickBot="1" x14ac:dyDescent="0.3">
      <c r="B3" s="157"/>
      <c r="C3" s="157"/>
      <c r="D3" s="160"/>
      <c r="E3" s="160"/>
      <c r="F3" s="160"/>
      <c r="G3" s="160"/>
      <c r="H3" s="218" t="s">
        <v>353</v>
      </c>
    </row>
    <row r="4" spans="2:15" ht="20.100000000000001" customHeight="1" thickTop="1" x14ac:dyDescent="0.25">
      <c r="B4" s="383" t="s">
        <v>619</v>
      </c>
      <c r="C4" s="383"/>
      <c r="D4" s="383"/>
      <c r="E4" s="383"/>
      <c r="F4" s="383"/>
      <c r="G4" s="383"/>
      <c r="H4" s="383"/>
    </row>
    <row r="5" spans="2:15" ht="15.75" x14ac:dyDescent="0.25">
      <c r="B5" s="378" t="s">
        <v>135</v>
      </c>
      <c r="C5" s="380" t="s">
        <v>148</v>
      </c>
      <c r="D5" s="127" t="s">
        <v>521</v>
      </c>
      <c r="E5" s="127" t="s">
        <v>502</v>
      </c>
      <c r="F5" s="127" t="s">
        <v>563</v>
      </c>
      <c r="G5" s="380" t="s">
        <v>1</v>
      </c>
      <c r="H5" s="380"/>
    </row>
    <row r="6" spans="2:15" ht="15.75" x14ac:dyDescent="0.25">
      <c r="B6" s="378"/>
      <c r="C6" s="380"/>
      <c r="D6" s="127" t="s">
        <v>2</v>
      </c>
      <c r="E6" s="127" t="s">
        <v>2</v>
      </c>
      <c r="F6" s="127" t="s">
        <v>2</v>
      </c>
      <c r="G6" s="127" t="s">
        <v>79</v>
      </c>
      <c r="H6" s="127" t="s">
        <v>436</v>
      </c>
    </row>
    <row r="7" spans="2:15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</row>
    <row r="8" spans="2:15" ht="15.75" x14ac:dyDescent="0.25">
      <c r="B8" s="141"/>
      <c r="C8" s="171" t="s">
        <v>192</v>
      </c>
      <c r="D8" s="131"/>
      <c r="E8" s="131"/>
      <c r="F8" s="131"/>
      <c r="G8" s="131"/>
      <c r="H8" s="140"/>
    </row>
    <row r="9" spans="2:15" ht="15.75" x14ac:dyDescent="0.25">
      <c r="B9" s="141" t="s">
        <v>331</v>
      </c>
      <c r="C9" s="147" t="s">
        <v>481</v>
      </c>
      <c r="D9" s="137">
        <v>10586283</v>
      </c>
      <c r="E9" s="137">
        <v>10981471</v>
      </c>
      <c r="F9" s="137">
        <v>11790586</v>
      </c>
      <c r="G9" s="134">
        <f>E9/D9*100</f>
        <v>103.73301941767474</v>
      </c>
      <c r="H9" s="134">
        <f>F9/E9*100</f>
        <v>107.36800197350608</v>
      </c>
      <c r="J9" s="19"/>
      <c r="K9" s="19"/>
      <c r="L9" s="19"/>
      <c r="M9" s="78"/>
      <c r="N9" s="78"/>
      <c r="O9" s="78"/>
    </row>
    <row r="10" spans="2:15" ht="15.75" x14ac:dyDescent="0.25">
      <c r="B10" s="141" t="s">
        <v>332</v>
      </c>
      <c r="C10" s="147" t="s">
        <v>482</v>
      </c>
      <c r="D10" s="137">
        <v>11624766</v>
      </c>
      <c r="E10" s="137">
        <v>13510009</v>
      </c>
      <c r="F10" s="137">
        <v>14575110</v>
      </c>
      <c r="G10" s="134">
        <f>E10/D10*100</f>
        <v>116.2174705280089</v>
      </c>
      <c r="H10" s="134">
        <f t="shared" ref="H10:H26" si="0">F10/E10*100</f>
        <v>107.88379193529775</v>
      </c>
      <c r="J10" s="19"/>
      <c r="K10" s="19"/>
      <c r="L10" s="19"/>
      <c r="M10" s="78"/>
      <c r="N10" s="78"/>
      <c r="O10" s="78"/>
    </row>
    <row r="11" spans="2:15" ht="15.75" x14ac:dyDescent="0.25">
      <c r="B11" s="141" t="s">
        <v>333</v>
      </c>
      <c r="C11" s="147" t="s">
        <v>483</v>
      </c>
      <c r="D11" s="137">
        <f>D9-D10</f>
        <v>-1038483</v>
      </c>
      <c r="E11" s="137">
        <f>E9-E10</f>
        <v>-2528538</v>
      </c>
      <c r="F11" s="137">
        <f>F9-F10</f>
        <v>-2784524</v>
      </c>
      <c r="G11" s="144" t="s">
        <v>112</v>
      </c>
      <c r="H11" s="134" t="s">
        <v>112</v>
      </c>
      <c r="J11" s="19"/>
      <c r="K11" s="19"/>
      <c r="L11" s="19"/>
      <c r="M11" s="78"/>
      <c r="N11" s="78"/>
      <c r="O11" s="78"/>
    </row>
    <row r="12" spans="2:15" ht="15.75" customHeight="1" x14ac:dyDescent="0.25">
      <c r="B12" s="141"/>
      <c r="C12" s="131" t="s">
        <v>193</v>
      </c>
      <c r="D12" s="256"/>
      <c r="E12" s="144"/>
      <c r="F12" s="144"/>
      <c r="G12" s="144"/>
      <c r="H12" s="134"/>
      <c r="J12" s="78"/>
      <c r="K12" s="78"/>
      <c r="L12" s="78"/>
      <c r="M12" s="78"/>
      <c r="N12" s="78"/>
      <c r="O12" s="78"/>
    </row>
    <row r="13" spans="2:15" ht="15.75" x14ac:dyDescent="0.25">
      <c r="B13" s="141" t="s">
        <v>305</v>
      </c>
      <c r="C13" s="131" t="s">
        <v>484</v>
      </c>
      <c r="D13" s="257">
        <f>D9/D10</f>
        <v>0.9106663308319497</v>
      </c>
      <c r="E13" s="257">
        <f>E9/E10</f>
        <v>0.81283965095804156</v>
      </c>
      <c r="F13" s="257">
        <f>F9/F10</f>
        <v>0.8089534830268863</v>
      </c>
      <c r="G13" s="140"/>
      <c r="H13" s="134"/>
      <c r="J13" s="31"/>
      <c r="K13" s="31"/>
      <c r="L13" s="31"/>
      <c r="M13" s="78"/>
      <c r="N13" s="78"/>
      <c r="O13" s="78"/>
    </row>
    <row r="14" spans="2:15" ht="15.75" x14ac:dyDescent="0.25">
      <c r="B14" s="141" t="s">
        <v>306</v>
      </c>
      <c r="C14" s="131" t="s">
        <v>485</v>
      </c>
      <c r="D14" s="144" t="s">
        <v>194</v>
      </c>
      <c r="E14" s="258">
        <v>0.65</v>
      </c>
      <c r="F14" s="257">
        <v>0.65</v>
      </c>
      <c r="G14" s="140"/>
      <c r="H14" s="134"/>
      <c r="J14" s="31"/>
      <c r="K14" s="31"/>
      <c r="L14" s="31"/>
      <c r="M14" s="78"/>
      <c r="N14" s="78"/>
      <c r="O14" s="78"/>
    </row>
    <row r="15" spans="2:15" ht="15.75" x14ac:dyDescent="0.25">
      <c r="B15" s="380" t="s">
        <v>195</v>
      </c>
      <c r="C15" s="380"/>
      <c r="D15" s="259">
        <f>D13-D14</f>
        <v>6.0666330831949722E-2</v>
      </c>
      <c r="E15" s="259">
        <f>E13-E14</f>
        <v>0.16283965095804154</v>
      </c>
      <c r="F15" s="259">
        <f>F13-F14</f>
        <v>0.15895348302688628</v>
      </c>
      <c r="G15" s="260"/>
      <c r="H15" s="136"/>
      <c r="J15" s="31"/>
      <c r="K15" s="31"/>
      <c r="L15" s="31"/>
      <c r="M15" s="78"/>
      <c r="N15" s="78"/>
      <c r="O15" s="78"/>
    </row>
    <row r="16" spans="2:15" ht="16.350000000000001" customHeight="1" x14ac:dyDescent="0.25">
      <c r="B16" s="141"/>
      <c r="C16" s="171" t="s">
        <v>196</v>
      </c>
      <c r="D16" s="144"/>
      <c r="E16" s="144"/>
      <c r="F16" s="144"/>
      <c r="G16" s="144"/>
      <c r="H16" s="134"/>
      <c r="J16" s="78"/>
      <c r="K16" s="78"/>
      <c r="L16" s="78"/>
      <c r="M16" s="78"/>
      <c r="N16" s="78"/>
      <c r="O16" s="78"/>
    </row>
    <row r="17" spans="2:15" ht="15.75" x14ac:dyDescent="0.25">
      <c r="B17" s="141" t="s">
        <v>331</v>
      </c>
      <c r="C17" s="131" t="s">
        <v>481</v>
      </c>
      <c r="D17" s="137">
        <v>11648306</v>
      </c>
      <c r="E17" s="137">
        <v>12065528</v>
      </c>
      <c r="F17" s="137">
        <v>12945367</v>
      </c>
      <c r="G17" s="134">
        <f>E17/D17*100</f>
        <v>103.58182554613519</v>
      </c>
      <c r="H17" s="134">
        <f t="shared" si="0"/>
        <v>107.29217154856381</v>
      </c>
      <c r="J17" s="19"/>
      <c r="K17" s="19"/>
      <c r="L17" s="19"/>
      <c r="M17" s="78"/>
      <c r="N17" s="78"/>
      <c r="O17" s="78"/>
    </row>
    <row r="18" spans="2:15" ht="15.75" x14ac:dyDescent="0.25">
      <c r="B18" s="141" t="s">
        <v>332</v>
      </c>
      <c r="C18" s="131" t="s">
        <v>482</v>
      </c>
      <c r="D18" s="137">
        <v>12367913</v>
      </c>
      <c r="E18" s="137">
        <v>14303357</v>
      </c>
      <c r="F18" s="137">
        <v>15159857</v>
      </c>
      <c r="G18" s="134">
        <f>E18/D18*100</f>
        <v>115.64891344238919</v>
      </c>
      <c r="H18" s="134">
        <f t="shared" si="0"/>
        <v>105.98810475051417</v>
      </c>
      <c r="J18" s="19"/>
      <c r="K18" s="19"/>
      <c r="L18" s="19"/>
      <c r="M18" s="78"/>
      <c r="N18" s="78"/>
      <c r="O18" s="78"/>
    </row>
    <row r="19" spans="2:15" ht="15.75" x14ac:dyDescent="0.25">
      <c r="B19" s="141" t="s">
        <v>333</v>
      </c>
      <c r="C19" s="131" t="s">
        <v>483</v>
      </c>
      <c r="D19" s="137">
        <f>D17-D18</f>
        <v>-719607</v>
      </c>
      <c r="E19" s="137">
        <f>E17-E18</f>
        <v>-2237829</v>
      </c>
      <c r="F19" s="137">
        <f>F17-F18</f>
        <v>-2214490</v>
      </c>
      <c r="G19" s="144" t="s">
        <v>112</v>
      </c>
      <c r="H19" s="134" t="s">
        <v>112</v>
      </c>
      <c r="J19" s="19"/>
      <c r="K19" s="19"/>
      <c r="L19" s="19"/>
      <c r="M19" s="78"/>
      <c r="N19" s="78"/>
      <c r="O19" s="78"/>
    </row>
    <row r="20" spans="2:15" ht="15.75" customHeight="1" x14ac:dyDescent="0.25">
      <c r="B20" s="141"/>
      <c r="C20" s="131" t="s">
        <v>193</v>
      </c>
      <c r="D20" s="256"/>
      <c r="E20" s="144"/>
      <c r="F20" s="144"/>
      <c r="G20" s="144"/>
      <c r="H20" s="134"/>
      <c r="J20" s="78"/>
      <c r="K20" s="78"/>
      <c r="L20" s="78"/>
      <c r="M20" s="78"/>
      <c r="N20" s="78"/>
      <c r="O20" s="78"/>
    </row>
    <row r="21" spans="2:15" ht="15.75" x14ac:dyDescent="0.25">
      <c r="B21" s="141" t="s">
        <v>305</v>
      </c>
      <c r="C21" s="131" t="s">
        <v>484</v>
      </c>
      <c r="D21" s="257">
        <f>D17/D18</f>
        <v>0.94181661853539878</v>
      </c>
      <c r="E21" s="257">
        <f>E17/E18</f>
        <v>0.84354519012564677</v>
      </c>
      <c r="F21" s="257">
        <f>F17/F18</f>
        <v>0.85392408384854812</v>
      </c>
      <c r="G21" s="140"/>
      <c r="H21" s="134"/>
      <c r="J21" s="31"/>
      <c r="K21" s="31"/>
      <c r="L21" s="31"/>
      <c r="M21" s="78"/>
      <c r="N21" s="78"/>
      <c r="O21" s="78"/>
    </row>
    <row r="22" spans="2:15" ht="15.75" x14ac:dyDescent="0.25">
      <c r="B22" s="141" t="s">
        <v>306</v>
      </c>
      <c r="C22" s="131" t="s">
        <v>485</v>
      </c>
      <c r="D22" s="144" t="s">
        <v>197</v>
      </c>
      <c r="E22" s="258">
        <v>0.6</v>
      </c>
      <c r="F22" s="257">
        <v>0.6</v>
      </c>
      <c r="G22" s="140"/>
      <c r="H22" s="134"/>
      <c r="J22" s="31"/>
      <c r="K22" s="31"/>
      <c r="L22" s="31"/>
      <c r="M22" s="78"/>
      <c r="N22" s="78"/>
      <c r="O22" s="78"/>
    </row>
    <row r="23" spans="2:15" ht="15.6" customHeight="1" x14ac:dyDescent="0.25">
      <c r="B23" s="380" t="s">
        <v>195</v>
      </c>
      <c r="C23" s="380"/>
      <c r="D23" s="259">
        <f>D21-D22</f>
        <v>0.14181661853539873</v>
      </c>
      <c r="E23" s="259">
        <f>E21-E22</f>
        <v>0.24354519012564679</v>
      </c>
      <c r="F23" s="259">
        <f>F21-F22</f>
        <v>0.25392408384854814</v>
      </c>
      <c r="G23" s="260"/>
      <c r="H23" s="136"/>
      <c r="J23" s="31"/>
      <c r="K23" s="31"/>
      <c r="L23" s="31"/>
      <c r="M23" s="78"/>
      <c r="N23" s="78"/>
      <c r="O23" s="78"/>
    </row>
    <row r="24" spans="2:15" ht="16.5" customHeight="1" x14ac:dyDescent="0.25">
      <c r="B24" s="141"/>
      <c r="C24" s="171" t="s">
        <v>198</v>
      </c>
      <c r="D24" s="144"/>
      <c r="E24" s="144"/>
      <c r="F24" s="144"/>
      <c r="G24" s="144"/>
      <c r="H24" s="134"/>
      <c r="J24" s="78"/>
      <c r="K24" s="78"/>
      <c r="L24" s="78"/>
      <c r="M24" s="78"/>
      <c r="N24" s="78"/>
      <c r="O24" s="78"/>
    </row>
    <row r="25" spans="2:15" ht="15.75" x14ac:dyDescent="0.25">
      <c r="B25" s="141" t="s">
        <v>331</v>
      </c>
      <c r="C25" s="131" t="s">
        <v>481</v>
      </c>
      <c r="D25" s="137">
        <v>12992018</v>
      </c>
      <c r="E25" s="137">
        <v>13257364</v>
      </c>
      <c r="F25" s="137">
        <v>14118678</v>
      </c>
      <c r="G25" s="134">
        <f>E25/D25*100</f>
        <v>102.04237709646031</v>
      </c>
      <c r="H25" s="134">
        <f t="shared" si="0"/>
        <v>106.49687222889858</v>
      </c>
      <c r="J25" s="19"/>
      <c r="K25" s="19"/>
      <c r="L25" s="19"/>
      <c r="M25" s="78"/>
      <c r="N25" s="78"/>
      <c r="O25" s="78"/>
    </row>
    <row r="26" spans="2:15" ht="19.350000000000001" customHeight="1" x14ac:dyDescent="0.25">
      <c r="B26" s="141" t="s">
        <v>332</v>
      </c>
      <c r="C26" s="131" t="s">
        <v>482</v>
      </c>
      <c r="D26" s="137">
        <v>13550664</v>
      </c>
      <c r="E26" s="137">
        <v>15167836</v>
      </c>
      <c r="F26" s="137">
        <v>16238389</v>
      </c>
      <c r="G26" s="134">
        <f>E26/D26*100</f>
        <v>111.93426388551882</v>
      </c>
      <c r="H26" s="134">
        <f t="shared" si="0"/>
        <v>107.05804704112043</v>
      </c>
      <c r="J26" s="19"/>
      <c r="K26" s="19"/>
      <c r="L26" s="19"/>
      <c r="M26" s="78"/>
      <c r="N26" s="78"/>
      <c r="O26" s="78"/>
    </row>
    <row r="27" spans="2:15" ht="15.75" x14ac:dyDescent="0.25">
      <c r="B27" s="141" t="s">
        <v>333</v>
      </c>
      <c r="C27" s="131" t="s">
        <v>483</v>
      </c>
      <c r="D27" s="137">
        <f>D25-D26</f>
        <v>-558646</v>
      </c>
      <c r="E27" s="137">
        <f>E25-E26</f>
        <v>-1910472</v>
      </c>
      <c r="F27" s="137">
        <f>F25-F26</f>
        <v>-2119711</v>
      </c>
      <c r="G27" s="144" t="s">
        <v>112</v>
      </c>
      <c r="H27" s="134" t="s">
        <v>112</v>
      </c>
      <c r="J27" s="19"/>
      <c r="K27" s="19"/>
      <c r="L27" s="19"/>
      <c r="M27" s="78"/>
      <c r="N27" s="78"/>
      <c r="O27" s="78"/>
    </row>
    <row r="28" spans="2:15" ht="15.75" customHeight="1" x14ac:dyDescent="0.25">
      <c r="B28" s="141"/>
      <c r="C28" s="131" t="s">
        <v>193</v>
      </c>
      <c r="D28" s="256"/>
      <c r="E28" s="144"/>
      <c r="F28" s="144"/>
      <c r="G28" s="144"/>
      <c r="H28" s="134"/>
      <c r="J28" s="78"/>
      <c r="K28" s="78"/>
      <c r="L28" s="78"/>
      <c r="M28" s="78"/>
      <c r="N28" s="78"/>
      <c r="O28" s="78"/>
    </row>
    <row r="29" spans="2:15" ht="15" customHeight="1" x14ac:dyDescent="0.25">
      <c r="B29" s="141" t="s">
        <v>305</v>
      </c>
      <c r="C29" s="131" t="s">
        <v>484</v>
      </c>
      <c r="D29" s="257">
        <f>D25/D26</f>
        <v>0.95877353316413128</v>
      </c>
      <c r="E29" s="257">
        <f>E25/E26</f>
        <v>0.87404452421558354</v>
      </c>
      <c r="F29" s="257">
        <f>F25/F26</f>
        <v>0.8694629744366883</v>
      </c>
      <c r="G29" s="140"/>
      <c r="H29" s="134"/>
      <c r="J29" s="31"/>
      <c r="K29" s="31"/>
      <c r="L29" s="31"/>
      <c r="M29" s="78"/>
      <c r="N29" s="78"/>
      <c r="O29" s="78"/>
    </row>
    <row r="30" spans="2:15" ht="21" customHeight="1" x14ac:dyDescent="0.25">
      <c r="B30" s="141" t="s">
        <v>306</v>
      </c>
      <c r="C30" s="131" t="s">
        <v>485</v>
      </c>
      <c r="D30" s="144" t="s">
        <v>199</v>
      </c>
      <c r="E30" s="258">
        <v>0.55000000000000004</v>
      </c>
      <c r="F30" s="257">
        <v>0.55000000000000004</v>
      </c>
      <c r="G30" s="140"/>
      <c r="H30" s="134"/>
      <c r="J30" s="31"/>
      <c r="K30" s="31"/>
      <c r="L30" s="31"/>
      <c r="M30" s="78"/>
      <c r="N30" s="78"/>
      <c r="O30" s="78"/>
    </row>
    <row r="31" spans="2:15" ht="18.75" customHeight="1" x14ac:dyDescent="0.25">
      <c r="B31" s="380" t="s">
        <v>195</v>
      </c>
      <c r="C31" s="380"/>
      <c r="D31" s="259">
        <f>D29-D30</f>
        <v>0.20877353316413128</v>
      </c>
      <c r="E31" s="259">
        <f>E29-E30</f>
        <v>0.3240445242155835</v>
      </c>
      <c r="F31" s="259">
        <f>F29-F30</f>
        <v>0.31946297443668825</v>
      </c>
      <c r="G31" s="261"/>
      <c r="H31" s="181"/>
      <c r="J31" s="31"/>
      <c r="K31" s="31"/>
      <c r="L31" s="31"/>
      <c r="M31" s="78"/>
      <c r="N31" s="78"/>
      <c r="O31" s="78"/>
    </row>
    <row r="33" spans="2:2" x14ac:dyDescent="0.25">
      <c r="B33" s="99" t="s">
        <v>690</v>
      </c>
    </row>
  </sheetData>
  <mergeCells count="7">
    <mergeCell ref="B4:H4"/>
    <mergeCell ref="B5:B6"/>
    <mergeCell ref="B15:C15"/>
    <mergeCell ref="B23:C23"/>
    <mergeCell ref="B31:C31"/>
    <mergeCell ref="C5:C6"/>
    <mergeCell ref="G5:H5"/>
  </mergeCells>
  <pageMargins left="0.7" right="0.7" top="0.75" bottom="0.75" header="0.3" footer="0.3"/>
  <pageSetup orientation="portrait" r:id="rId1"/>
  <ignoredErrors>
    <ignoredError sqref="D12:E12 D20:E20 D28:E28 D14 D16:E16 D22 D24:E24 D30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Y34"/>
  <sheetViews>
    <sheetView topLeftCell="A10" workbookViewId="0">
      <selection activeCell="P27" sqref="P27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7" max="17" width="10.140625" bestFit="1" customWidth="1"/>
  </cols>
  <sheetData>
    <row r="3" spans="2:25" ht="16.5" thickBot="1" x14ac:dyDescent="0.3">
      <c r="B3" s="114"/>
      <c r="C3" s="115" t="s">
        <v>206</v>
      </c>
      <c r="D3" s="116"/>
      <c r="E3" s="116"/>
      <c r="F3" s="116"/>
      <c r="G3" s="116"/>
      <c r="H3" s="116"/>
      <c r="I3" s="116"/>
      <c r="J3" s="116"/>
      <c r="K3" s="116"/>
      <c r="L3" s="263" t="s">
        <v>354</v>
      </c>
      <c r="M3" s="114"/>
    </row>
    <row r="4" spans="2:25" ht="20.100000000000001" customHeight="1" thickTop="1" x14ac:dyDescent="0.25">
      <c r="B4" s="383" t="s">
        <v>620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</row>
    <row r="5" spans="2:25" ht="15.75" x14ac:dyDescent="0.25">
      <c r="B5" s="378" t="s">
        <v>135</v>
      </c>
      <c r="C5" s="380" t="s">
        <v>148</v>
      </c>
      <c r="D5" s="380" t="s">
        <v>502</v>
      </c>
      <c r="E5" s="380"/>
      <c r="F5" s="380"/>
      <c r="G5" s="380"/>
      <c r="H5" s="380" t="s">
        <v>563</v>
      </c>
      <c r="I5" s="380"/>
      <c r="J5" s="380"/>
      <c r="K5" s="380"/>
      <c r="L5" s="380" t="s">
        <v>1</v>
      </c>
      <c r="M5" s="380"/>
    </row>
    <row r="6" spans="2:25" ht="15.75" x14ac:dyDescent="0.25">
      <c r="B6" s="378"/>
      <c r="C6" s="380"/>
      <c r="D6" s="380" t="s">
        <v>200</v>
      </c>
      <c r="E6" s="380"/>
      <c r="F6" s="380" t="s">
        <v>18</v>
      </c>
      <c r="G6" s="380"/>
      <c r="H6" s="380" t="s">
        <v>200</v>
      </c>
      <c r="I6" s="380"/>
      <c r="J6" s="380" t="s">
        <v>18</v>
      </c>
      <c r="K6" s="380"/>
      <c r="L6" s="127" t="s">
        <v>200</v>
      </c>
      <c r="M6" s="127" t="s">
        <v>18</v>
      </c>
    </row>
    <row r="7" spans="2:25" ht="15.75" x14ac:dyDescent="0.25">
      <c r="B7" s="378"/>
      <c r="C7" s="380"/>
      <c r="D7" s="127" t="s">
        <v>2</v>
      </c>
      <c r="E7" s="127" t="s">
        <v>26</v>
      </c>
      <c r="F7" s="127" t="s">
        <v>2</v>
      </c>
      <c r="G7" s="127" t="s">
        <v>26</v>
      </c>
      <c r="H7" s="127" t="s">
        <v>2</v>
      </c>
      <c r="I7" s="127" t="s">
        <v>26</v>
      </c>
      <c r="J7" s="127" t="s">
        <v>2</v>
      </c>
      <c r="K7" s="127" t="s">
        <v>26</v>
      </c>
      <c r="L7" s="127" t="s">
        <v>488</v>
      </c>
      <c r="M7" s="127" t="s">
        <v>489</v>
      </c>
    </row>
    <row r="8" spans="2:25" x14ac:dyDescent="0.25">
      <c r="B8" s="128">
        <v>1</v>
      </c>
      <c r="C8" s="129">
        <v>2</v>
      </c>
      <c r="D8" s="129">
        <v>3</v>
      </c>
      <c r="E8" s="129">
        <v>4</v>
      </c>
      <c r="F8" s="129">
        <v>5</v>
      </c>
      <c r="G8" s="129">
        <v>6</v>
      </c>
      <c r="H8" s="129">
        <v>7</v>
      </c>
      <c r="I8" s="129">
        <v>8</v>
      </c>
      <c r="J8" s="129">
        <v>9</v>
      </c>
      <c r="K8" s="129">
        <v>10</v>
      </c>
      <c r="L8" s="129">
        <v>11</v>
      </c>
      <c r="M8" s="129">
        <v>12</v>
      </c>
    </row>
    <row r="9" spans="2:25" ht="31.5" x14ac:dyDescent="0.25">
      <c r="B9" s="141"/>
      <c r="C9" s="171" t="s">
        <v>654</v>
      </c>
      <c r="D9" s="140"/>
      <c r="E9" s="144"/>
      <c r="F9" s="140"/>
      <c r="G9" s="131"/>
      <c r="H9" s="131"/>
      <c r="I9" s="140"/>
      <c r="J9" s="144"/>
      <c r="K9" s="144"/>
      <c r="L9" s="144"/>
      <c r="M9" s="140"/>
    </row>
    <row r="10" spans="2:25" ht="20.100000000000001" customHeight="1" x14ac:dyDescent="0.25">
      <c r="B10" s="141" t="s">
        <v>331</v>
      </c>
      <c r="C10" s="131" t="s">
        <v>28</v>
      </c>
      <c r="D10" s="137">
        <v>1405</v>
      </c>
      <c r="E10" s="133">
        <f>D10/D$15*100</f>
        <v>14.527970220246097</v>
      </c>
      <c r="F10" s="137">
        <v>1950</v>
      </c>
      <c r="G10" s="133">
        <f>F10/F$15*100</f>
        <v>18.739188929463772</v>
      </c>
      <c r="H10" s="137">
        <v>1256</v>
      </c>
      <c r="I10" s="133">
        <f>H10/H15*100</f>
        <v>12.680464411913176</v>
      </c>
      <c r="J10" s="137">
        <v>1811</v>
      </c>
      <c r="K10" s="133">
        <f>J10/J15*100</f>
        <v>17.012682010333492</v>
      </c>
      <c r="L10" s="134">
        <f>H10/D10*100</f>
        <v>89.395017793594306</v>
      </c>
      <c r="M10" s="134">
        <f>J10/F10*100</f>
        <v>92.871794871794876</v>
      </c>
      <c r="O10" s="19"/>
      <c r="P10" s="19"/>
      <c r="Q10" s="19"/>
      <c r="R10" s="78"/>
      <c r="S10" s="19"/>
      <c r="T10" s="78"/>
      <c r="U10" s="19"/>
      <c r="V10" s="78"/>
      <c r="W10" s="78"/>
      <c r="X10" s="78"/>
      <c r="Y10" s="78"/>
    </row>
    <row r="11" spans="2:25" ht="18.600000000000001" customHeight="1" x14ac:dyDescent="0.25">
      <c r="B11" s="141" t="s">
        <v>332</v>
      </c>
      <c r="C11" s="131" t="s">
        <v>424</v>
      </c>
      <c r="D11" s="137">
        <v>826</v>
      </c>
      <c r="E11" s="133">
        <f t="shared" ref="E11:E14" si="0">D11/D$15*100</f>
        <v>8.540998862578844</v>
      </c>
      <c r="F11" s="137">
        <v>826</v>
      </c>
      <c r="G11" s="133">
        <f t="shared" ref="G11:G14" si="1">F11/F$15*100</f>
        <v>7.9377282337113204</v>
      </c>
      <c r="H11" s="137">
        <v>1289</v>
      </c>
      <c r="I11" s="133">
        <f>H11/H15*100</f>
        <v>13.013629480060576</v>
      </c>
      <c r="J11" s="137">
        <v>1305</v>
      </c>
      <c r="K11" s="133">
        <f>J11/J15*100</f>
        <v>12.259276655706906</v>
      </c>
      <c r="L11" s="134">
        <f t="shared" ref="L11:L15" si="2">H11/D11*100</f>
        <v>156.05326876513317</v>
      </c>
      <c r="M11" s="134">
        <f t="shared" ref="M11:M15" si="3">J11/F11*100</f>
        <v>157.99031476997578</v>
      </c>
      <c r="O11" s="78"/>
      <c r="P11" s="19"/>
      <c r="Q11" s="19"/>
      <c r="R11" s="78"/>
      <c r="S11" s="19"/>
      <c r="T11" s="78"/>
      <c r="U11" s="19"/>
      <c r="V11" s="78"/>
      <c r="W11" s="78"/>
      <c r="X11" s="78"/>
      <c r="Y11" s="78"/>
    </row>
    <row r="12" spans="2:25" ht="23.1" customHeight="1" x14ac:dyDescent="0.25">
      <c r="B12" s="141" t="s">
        <v>333</v>
      </c>
      <c r="C12" s="131" t="s">
        <v>511</v>
      </c>
      <c r="D12" s="137">
        <v>6321</v>
      </c>
      <c r="E12" s="133">
        <f t="shared" si="0"/>
        <v>65.360355702616062</v>
      </c>
      <c r="F12" s="137">
        <v>6323</v>
      </c>
      <c r="G12" s="133">
        <f t="shared" si="1"/>
        <v>60.763021333845856</v>
      </c>
      <c r="H12" s="137">
        <v>6077</v>
      </c>
      <c r="I12" s="133">
        <f>H12/H15*100</f>
        <v>61.352852094901564</v>
      </c>
      <c r="J12" s="137">
        <v>6078</v>
      </c>
      <c r="K12" s="133">
        <f>J12/J15*100</f>
        <v>57.097228745890092</v>
      </c>
      <c r="L12" s="134">
        <f t="shared" si="2"/>
        <v>96.139851289352947</v>
      </c>
      <c r="M12" s="134">
        <f t="shared" si="3"/>
        <v>96.125256998260326</v>
      </c>
      <c r="O12" s="19"/>
      <c r="P12" s="19"/>
      <c r="Q12" s="19"/>
      <c r="R12" s="78"/>
      <c r="S12" s="19"/>
      <c r="T12" s="78"/>
      <c r="U12" s="19"/>
      <c r="V12" s="78"/>
      <c r="W12" s="78"/>
      <c r="X12" s="78"/>
      <c r="Y12" s="78"/>
    </row>
    <row r="13" spans="2:25" ht="17.45" customHeight="1" x14ac:dyDescent="0.25">
      <c r="B13" s="141" t="s">
        <v>334</v>
      </c>
      <c r="C13" s="131" t="s">
        <v>76</v>
      </c>
      <c r="D13" s="137">
        <v>929</v>
      </c>
      <c r="E13" s="133">
        <f t="shared" si="0"/>
        <v>9.6060386723193041</v>
      </c>
      <c r="F13" s="137">
        <v>1117</v>
      </c>
      <c r="G13" s="133">
        <f t="shared" si="1"/>
        <v>10.734191812415913</v>
      </c>
      <c r="H13" s="137">
        <v>1086</v>
      </c>
      <c r="I13" s="133">
        <f>H13/H15*100</f>
        <v>10.964159515396265</v>
      </c>
      <c r="J13" s="137">
        <v>1254</v>
      </c>
      <c r="K13" s="133">
        <f>J13/J15*100</f>
        <v>11.780178487552842</v>
      </c>
      <c r="L13" s="134">
        <f t="shared" si="2"/>
        <v>116.89989235737353</v>
      </c>
      <c r="M13" s="134">
        <f t="shared" si="3"/>
        <v>112.26499552372427</v>
      </c>
      <c r="O13" s="78"/>
      <c r="P13" s="19"/>
      <c r="Q13" s="19"/>
      <c r="R13" s="78"/>
      <c r="S13" s="19"/>
      <c r="T13" s="78"/>
      <c r="U13" s="19"/>
      <c r="V13" s="78"/>
      <c r="W13" s="78"/>
      <c r="X13" s="78"/>
      <c r="Y13" s="78"/>
    </row>
    <row r="14" spans="2:25" ht="22.35" customHeight="1" x14ac:dyDescent="0.25">
      <c r="B14" s="141" t="s">
        <v>335</v>
      </c>
      <c r="C14" s="131" t="s">
        <v>512</v>
      </c>
      <c r="D14" s="137">
        <v>190</v>
      </c>
      <c r="E14" s="133">
        <f t="shared" si="0"/>
        <v>1.9646365422396856</v>
      </c>
      <c r="F14" s="137">
        <v>190</v>
      </c>
      <c r="G14" s="133">
        <f t="shared" si="1"/>
        <v>1.8258696905631366</v>
      </c>
      <c r="H14" s="137">
        <v>197</v>
      </c>
      <c r="I14" s="133">
        <f>H14/H15*100</f>
        <v>1.98889449772842</v>
      </c>
      <c r="J14" s="137">
        <v>197</v>
      </c>
      <c r="K14" s="133">
        <f>J14/J15*100</f>
        <v>1.8506341005166744</v>
      </c>
      <c r="L14" s="134">
        <f t="shared" si="2"/>
        <v>103.68421052631578</v>
      </c>
      <c r="M14" s="134">
        <f t="shared" si="3"/>
        <v>103.68421052631578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</row>
    <row r="15" spans="2:25" ht="23.25" customHeight="1" x14ac:dyDescent="0.25">
      <c r="B15" s="380" t="s">
        <v>201</v>
      </c>
      <c r="C15" s="380"/>
      <c r="D15" s="151">
        <f t="shared" ref="D15:K15" si="4">SUM(D10:D14)</f>
        <v>9671</v>
      </c>
      <c r="E15" s="136">
        <f t="shared" si="4"/>
        <v>99.999999999999986</v>
      </c>
      <c r="F15" s="151">
        <f t="shared" si="4"/>
        <v>10406</v>
      </c>
      <c r="G15" s="136">
        <f t="shared" si="4"/>
        <v>100</v>
      </c>
      <c r="H15" s="151">
        <f t="shared" si="4"/>
        <v>9905</v>
      </c>
      <c r="I15" s="136">
        <f t="shared" si="4"/>
        <v>100</v>
      </c>
      <c r="J15" s="151">
        <f t="shared" si="4"/>
        <v>10645</v>
      </c>
      <c r="K15" s="136">
        <f t="shared" si="4"/>
        <v>100</v>
      </c>
      <c r="L15" s="136">
        <f t="shared" si="2"/>
        <v>102.41960500465308</v>
      </c>
      <c r="M15" s="136">
        <f t="shared" si="3"/>
        <v>102.29675187391889</v>
      </c>
      <c r="O15" s="19"/>
      <c r="P15" s="78"/>
      <c r="Q15" s="19"/>
      <c r="R15" s="78"/>
      <c r="S15" s="19"/>
      <c r="T15" s="78"/>
      <c r="U15" s="19"/>
      <c r="V15" s="78"/>
      <c r="W15" s="78"/>
      <c r="X15" s="78"/>
      <c r="Y15" s="78"/>
    </row>
    <row r="16" spans="2:25" ht="19.350000000000001" customHeight="1" x14ac:dyDescent="0.25">
      <c r="B16" s="141"/>
      <c r="C16" s="386" t="s">
        <v>655</v>
      </c>
      <c r="D16" s="386"/>
      <c r="E16" s="144"/>
      <c r="F16" s="137"/>
      <c r="G16" s="144"/>
      <c r="H16" s="137"/>
      <c r="I16" s="144"/>
      <c r="J16" s="137"/>
      <c r="K16" s="144"/>
      <c r="L16" s="262"/>
      <c r="M16" s="262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</row>
    <row r="17" spans="2:25" ht="22.35" customHeight="1" x14ac:dyDescent="0.25">
      <c r="B17" s="141" t="s">
        <v>336</v>
      </c>
      <c r="C17" s="131" t="s">
        <v>37</v>
      </c>
      <c r="D17" s="137">
        <v>6221</v>
      </c>
      <c r="E17" s="133">
        <f>D17/D$21*100</f>
        <v>72.514279053502733</v>
      </c>
      <c r="F17" s="137">
        <v>6965</v>
      </c>
      <c r="G17" s="133">
        <f>F17/F$21*100</f>
        <v>74.595694548570208</v>
      </c>
      <c r="H17" s="137">
        <v>6120</v>
      </c>
      <c r="I17" s="133">
        <f>H17/H$21*100</f>
        <v>72.118783879330664</v>
      </c>
      <c r="J17" s="137">
        <v>6871</v>
      </c>
      <c r="K17" s="133">
        <f>J17/J21*100</f>
        <v>74.248973416900796</v>
      </c>
      <c r="L17" s="134">
        <f>H17/D17*100</f>
        <v>98.376466805979746</v>
      </c>
      <c r="M17" s="134">
        <f>J17/F17*100</f>
        <v>98.650394831299351</v>
      </c>
      <c r="O17" s="19"/>
      <c r="P17" s="19"/>
      <c r="Q17" s="19"/>
      <c r="R17" s="78"/>
      <c r="S17" s="19"/>
      <c r="T17" s="78"/>
      <c r="U17" s="19"/>
      <c r="V17" s="78"/>
      <c r="W17" s="78"/>
      <c r="X17" s="78"/>
      <c r="Y17" s="78"/>
    </row>
    <row r="18" spans="2:25" ht="20.45" customHeight="1" x14ac:dyDescent="0.25">
      <c r="B18" s="141" t="s">
        <v>337</v>
      </c>
      <c r="C18" s="131" t="s">
        <v>486</v>
      </c>
      <c r="D18" s="137">
        <v>809</v>
      </c>
      <c r="E18" s="133">
        <f t="shared" ref="E18:E20" si="5">D18/D$21*100</f>
        <v>9.4300034969110609</v>
      </c>
      <c r="F18" s="137">
        <v>809</v>
      </c>
      <c r="G18" s="133">
        <f t="shared" ref="G18:G20" si="6">F18/F$21*100</f>
        <v>8.6644532505087284</v>
      </c>
      <c r="H18" s="137">
        <v>740</v>
      </c>
      <c r="I18" s="133">
        <f t="shared" ref="I18:I20" si="7">H18/H$21*100</f>
        <v>8.7202451095922697</v>
      </c>
      <c r="J18" s="137">
        <v>740</v>
      </c>
      <c r="K18" s="133">
        <f>J18/J21*100</f>
        <v>7.9965420358763781</v>
      </c>
      <c r="L18" s="134">
        <f t="shared" ref="L18:L21" si="8">H18/D18*100</f>
        <v>91.470951792336223</v>
      </c>
      <c r="M18" s="134">
        <f t="shared" ref="M18:M21" si="9">J18/F18*100</f>
        <v>91.470951792336223</v>
      </c>
      <c r="O18" s="19"/>
      <c r="P18" s="19"/>
      <c r="Q18" s="78"/>
      <c r="R18" s="78"/>
      <c r="S18" s="78"/>
      <c r="T18" s="78"/>
      <c r="U18" s="78"/>
      <c r="V18" s="78"/>
      <c r="W18" s="78"/>
      <c r="X18" s="78"/>
      <c r="Y18" s="78"/>
    </row>
    <row r="19" spans="2:25" ht="19.350000000000001" customHeight="1" x14ac:dyDescent="0.25">
      <c r="B19" s="141" t="s">
        <v>338</v>
      </c>
      <c r="C19" s="131" t="s">
        <v>513</v>
      </c>
      <c r="D19" s="137">
        <v>1319</v>
      </c>
      <c r="E19" s="133">
        <f t="shared" si="5"/>
        <v>15.374752302133116</v>
      </c>
      <c r="F19" s="137">
        <v>1319</v>
      </c>
      <c r="G19" s="133">
        <f t="shared" si="6"/>
        <v>14.126593124129805</v>
      </c>
      <c r="H19" s="137">
        <v>1357</v>
      </c>
      <c r="I19" s="133">
        <f t="shared" si="7"/>
        <v>15.991044072590149</v>
      </c>
      <c r="J19" s="137">
        <v>1357</v>
      </c>
      <c r="K19" s="133">
        <f>J19/J21*100</f>
        <v>14.663929111735467</v>
      </c>
      <c r="L19" s="134">
        <f t="shared" si="8"/>
        <v>102.88097043214557</v>
      </c>
      <c r="M19" s="134">
        <f t="shared" si="9"/>
        <v>102.88097043214557</v>
      </c>
      <c r="O19" s="19"/>
      <c r="P19" s="19"/>
      <c r="Q19" s="19"/>
      <c r="R19" s="78"/>
      <c r="S19" s="19"/>
      <c r="T19" s="78"/>
      <c r="U19" s="19"/>
      <c r="V19" s="78"/>
      <c r="W19" s="78"/>
      <c r="X19" s="78"/>
      <c r="Y19" s="78"/>
    </row>
    <row r="20" spans="2:25" ht="22.35" customHeight="1" x14ac:dyDescent="0.25">
      <c r="B20" s="141" t="s">
        <v>339</v>
      </c>
      <c r="C20" s="131" t="s">
        <v>76</v>
      </c>
      <c r="D20" s="137">
        <v>230</v>
      </c>
      <c r="E20" s="133">
        <f t="shared" si="5"/>
        <v>2.6809651474530831</v>
      </c>
      <c r="F20" s="137">
        <v>244</v>
      </c>
      <c r="G20" s="133">
        <f t="shared" si="6"/>
        <v>2.6132590767912607</v>
      </c>
      <c r="H20" s="137">
        <v>269</v>
      </c>
      <c r="I20" s="133">
        <f t="shared" si="7"/>
        <v>3.1699269384869195</v>
      </c>
      <c r="J20" s="137">
        <v>286</v>
      </c>
      <c r="K20" s="133">
        <f>J20/J21*100</f>
        <v>3.090555435487357</v>
      </c>
      <c r="L20" s="134">
        <f t="shared" si="8"/>
        <v>116.95652173913042</v>
      </c>
      <c r="M20" s="134">
        <f t="shared" si="9"/>
        <v>117.21311475409837</v>
      </c>
      <c r="O20" s="19"/>
      <c r="P20" s="19"/>
      <c r="Q20" s="78"/>
      <c r="R20" s="78"/>
      <c r="S20" s="78"/>
      <c r="T20" s="78"/>
      <c r="U20" s="78"/>
      <c r="V20" s="78"/>
      <c r="W20" s="78"/>
      <c r="X20" s="78"/>
      <c r="Y20" s="78"/>
    </row>
    <row r="21" spans="2:25" ht="22.35" customHeight="1" x14ac:dyDescent="0.25">
      <c r="B21" s="380" t="s">
        <v>487</v>
      </c>
      <c r="C21" s="380"/>
      <c r="D21" s="151">
        <f t="shared" ref="D21:K21" si="10">SUM(D17:D20)</f>
        <v>8579</v>
      </c>
      <c r="E21" s="136">
        <f t="shared" si="10"/>
        <v>99.999999999999986</v>
      </c>
      <c r="F21" s="151">
        <f t="shared" si="10"/>
        <v>9337</v>
      </c>
      <c r="G21" s="136">
        <f t="shared" si="10"/>
        <v>100.00000000000001</v>
      </c>
      <c r="H21" s="151">
        <f t="shared" si="10"/>
        <v>8486</v>
      </c>
      <c r="I21" s="136">
        <f t="shared" si="10"/>
        <v>100</v>
      </c>
      <c r="J21" s="151">
        <f t="shared" si="10"/>
        <v>9254</v>
      </c>
      <c r="K21" s="136">
        <f t="shared" si="10"/>
        <v>100</v>
      </c>
      <c r="L21" s="136">
        <f t="shared" si="8"/>
        <v>98.915957570812452</v>
      </c>
      <c r="M21" s="136">
        <f t="shared" si="9"/>
        <v>99.111063510763628</v>
      </c>
      <c r="O21" s="19"/>
      <c r="P21" s="78"/>
      <c r="Q21" s="19"/>
      <c r="R21" s="78"/>
      <c r="S21" s="19"/>
      <c r="T21" s="78"/>
      <c r="U21" s="19"/>
      <c r="V21" s="78"/>
      <c r="W21" s="78"/>
      <c r="X21" s="78"/>
      <c r="Y21" s="78"/>
    </row>
    <row r="22" spans="2:25" ht="21" customHeight="1" x14ac:dyDescent="0.25">
      <c r="B22" s="141"/>
      <c r="C22" s="386" t="s">
        <v>656</v>
      </c>
      <c r="D22" s="386"/>
      <c r="E22" s="131"/>
      <c r="F22" s="131"/>
      <c r="G22" s="131"/>
      <c r="H22" s="131"/>
      <c r="I22" s="131"/>
      <c r="J22" s="131"/>
      <c r="K22" s="131"/>
      <c r="L22" s="131"/>
      <c r="M22" s="131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2:25" ht="19.350000000000001" customHeight="1" x14ac:dyDescent="0.25">
      <c r="B23" s="141" t="s">
        <v>340</v>
      </c>
      <c r="C23" s="131" t="s">
        <v>20</v>
      </c>
      <c r="D23" s="144">
        <v>26</v>
      </c>
      <c r="E23" s="144"/>
      <c r="F23" s="144">
        <v>61</v>
      </c>
      <c r="G23" s="144"/>
      <c r="H23" s="137">
        <v>6</v>
      </c>
      <c r="I23" s="144"/>
      <c r="J23" s="137">
        <v>56</v>
      </c>
      <c r="K23" s="144"/>
      <c r="L23" s="131"/>
      <c r="M23" s="131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</row>
    <row r="24" spans="2:25" ht="17.100000000000001" customHeight="1" x14ac:dyDescent="0.25">
      <c r="B24" s="141" t="s">
        <v>341</v>
      </c>
      <c r="C24" s="131" t="s">
        <v>490</v>
      </c>
      <c r="D24" s="144">
        <v>1025</v>
      </c>
      <c r="E24" s="144"/>
      <c r="F24" s="144">
        <v>1034</v>
      </c>
      <c r="G24" s="144"/>
      <c r="H24" s="137">
        <v>1217</v>
      </c>
      <c r="I24" s="144"/>
      <c r="J24" s="137">
        <v>1236</v>
      </c>
      <c r="K24" s="144"/>
      <c r="L24" s="131"/>
      <c r="M24" s="131"/>
      <c r="O24" s="19"/>
      <c r="P24" s="78"/>
      <c r="Q24" s="19"/>
      <c r="R24" s="78"/>
      <c r="S24" s="19"/>
      <c r="T24" s="78"/>
      <c r="U24" s="19"/>
      <c r="V24" s="78"/>
      <c r="W24" s="78"/>
      <c r="X24" s="78"/>
      <c r="Y24" s="78"/>
    </row>
    <row r="25" spans="2:25" ht="20.100000000000001" customHeight="1" x14ac:dyDescent="0.25">
      <c r="B25" s="141"/>
      <c r="C25" s="171" t="s">
        <v>202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</row>
    <row r="26" spans="2:25" ht="17.45" customHeight="1" x14ac:dyDescent="0.25">
      <c r="B26" s="141"/>
      <c r="C26" s="131" t="s">
        <v>203</v>
      </c>
      <c r="D26" s="144">
        <f>D15-D21+D23-D24</f>
        <v>93</v>
      </c>
      <c r="E26" s="131"/>
      <c r="F26" s="144">
        <f>F15-F21+F23-F24</f>
        <v>96</v>
      </c>
      <c r="G26" s="131"/>
      <c r="H26" s="137">
        <f>H15-H21+H23-H24</f>
        <v>208</v>
      </c>
      <c r="I26" s="144"/>
      <c r="J26" s="137">
        <f>J15-J21+J23-J24</f>
        <v>211</v>
      </c>
      <c r="K26" s="131"/>
      <c r="L26" s="131"/>
      <c r="M26" s="131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</row>
    <row r="27" spans="2:25" ht="15.75" x14ac:dyDescent="0.25">
      <c r="B27" s="141"/>
      <c r="C27" s="131" t="s">
        <v>62</v>
      </c>
      <c r="D27" s="257">
        <v>3.4000000000000002E-2</v>
      </c>
      <c r="E27" s="131"/>
      <c r="F27" s="257">
        <v>3.5999999999999997E-2</v>
      </c>
      <c r="G27" s="131"/>
      <c r="H27" s="257">
        <v>7.3999999999999996E-2</v>
      </c>
      <c r="I27" s="144"/>
      <c r="J27" s="257">
        <v>7.5999999999999998E-2</v>
      </c>
      <c r="K27" s="131"/>
      <c r="L27" s="131"/>
      <c r="M27" s="131"/>
      <c r="O27" s="31"/>
      <c r="P27" s="78"/>
      <c r="Q27" s="31"/>
      <c r="R27" s="78"/>
      <c r="S27" s="31"/>
      <c r="T27" s="78"/>
      <c r="U27" s="31"/>
      <c r="V27" s="78"/>
      <c r="W27" s="78"/>
      <c r="X27" s="78"/>
      <c r="Y27" s="78"/>
    </row>
    <row r="28" spans="2:25" ht="15.75" x14ac:dyDescent="0.25">
      <c r="B28" s="141"/>
      <c r="C28" s="131" t="s">
        <v>491</v>
      </c>
      <c r="D28" s="144"/>
      <c r="E28" s="144"/>
      <c r="F28" s="144"/>
      <c r="G28" s="131"/>
      <c r="H28" s="137"/>
      <c r="I28" s="131"/>
      <c r="J28" s="137"/>
      <c r="K28" s="131"/>
      <c r="L28" s="131"/>
      <c r="M28" s="131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</row>
    <row r="29" spans="2:25" ht="15.75" x14ac:dyDescent="0.25">
      <c r="B29" s="141"/>
      <c r="C29" s="131" t="s">
        <v>62</v>
      </c>
      <c r="D29" s="144"/>
      <c r="E29" s="144"/>
      <c r="F29" s="144"/>
      <c r="G29" s="131"/>
      <c r="H29" s="257"/>
      <c r="I29" s="131"/>
      <c r="J29" s="257"/>
      <c r="K29" s="131"/>
      <c r="L29" s="131"/>
      <c r="M29" s="131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</row>
    <row r="30" spans="2:25" ht="18.600000000000001" customHeight="1" x14ac:dyDescent="0.25">
      <c r="B30" s="141"/>
      <c r="C30" s="131" t="s">
        <v>204</v>
      </c>
      <c r="D30" s="258">
        <v>0.4</v>
      </c>
      <c r="E30" s="144"/>
      <c r="F30" s="258">
        <v>0.4</v>
      </c>
      <c r="G30" s="131"/>
      <c r="H30" s="257">
        <v>0.4</v>
      </c>
      <c r="I30" s="144"/>
      <c r="J30" s="257">
        <v>0.4</v>
      </c>
      <c r="K30" s="131"/>
      <c r="L30" s="131"/>
      <c r="M30" s="131"/>
      <c r="O30" s="31"/>
      <c r="P30" s="78"/>
      <c r="Q30" s="31"/>
      <c r="R30" s="78"/>
      <c r="S30" s="31"/>
      <c r="T30" s="78"/>
      <c r="U30" s="31"/>
      <c r="V30" s="78"/>
      <c r="W30" s="78"/>
      <c r="X30" s="78"/>
      <c r="Y30" s="78"/>
    </row>
    <row r="31" spans="2:25" ht="19.350000000000001" customHeight="1" x14ac:dyDescent="0.25">
      <c r="B31" s="380" t="s">
        <v>205</v>
      </c>
      <c r="C31" s="380"/>
      <c r="D31" s="259">
        <f>D30-D27</f>
        <v>0.36599999999999999</v>
      </c>
      <c r="E31" s="259"/>
      <c r="F31" s="259">
        <f>F30-F27</f>
        <v>0.36400000000000005</v>
      </c>
      <c r="G31" s="163"/>
      <c r="H31" s="259">
        <f>H30-H27</f>
        <v>0.32600000000000001</v>
      </c>
      <c r="I31" s="127"/>
      <c r="J31" s="259">
        <f>J30-J27</f>
        <v>0.32400000000000001</v>
      </c>
      <c r="K31" s="163"/>
      <c r="L31" s="163"/>
      <c r="M31" s="163"/>
      <c r="O31" s="31"/>
      <c r="P31" s="78"/>
      <c r="Q31" s="31"/>
      <c r="R31" s="78"/>
      <c r="S31" s="31"/>
      <c r="T31" s="78"/>
      <c r="U31" s="31"/>
      <c r="V31" s="78"/>
      <c r="W31" s="78"/>
      <c r="X31" s="78"/>
      <c r="Y31" s="78"/>
    </row>
    <row r="32" spans="2:25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8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E27 G27 E30 G30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J23"/>
  <sheetViews>
    <sheetView workbookViewId="0"/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 s="70"/>
    </row>
    <row r="3" spans="2:10" ht="16.5" thickBot="1" x14ac:dyDescent="0.3">
      <c r="B3" s="174"/>
      <c r="C3" s="174"/>
      <c r="D3" s="174"/>
      <c r="E3" s="174"/>
      <c r="F3" s="174"/>
      <c r="G3" s="174"/>
      <c r="H3" s="206" t="s">
        <v>353</v>
      </c>
    </row>
    <row r="4" spans="2:10" ht="16.5" thickTop="1" x14ac:dyDescent="0.25">
      <c r="B4" s="396" t="s">
        <v>621</v>
      </c>
      <c r="C4" s="396"/>
      <c r="D4" s="396"/>
      <c r="E4" s="396"/>
      <c r="F4" s="396"/>
      <c r="G4" s="396"/>
      <c r="H4" s="396"/>
    </row>
    <row r="5" spans="2:10" x14ac:dyDescent="0.25">
      <c r="B5" s="376" t="s">
        <v>135</v>
      </c>
      <c r="C5" s="376" t="s">
        <v>88</v>
      </c>
      <c r="D5" s="376" t="s">
        <v>303</v>
      </c>
      <c r="E5" s="376" t="s">
        <v>502</v>
      </c>
      <c r="F5" s="376" t="s">
        <v>563</v>
      </c>
      <c r="G5" s="376" t="s">
        <v>1</v>
      </c>
      <c r="H5" s="376"/>
    </row>
    <row r="6" spans="2:10" x14ac:dyDescent="0.25">
      <c r="B6" s="376"/>
      <c r="C6" s="376"/>
      <c r="D6" s="376"/>
      <c r="E6" s="376"/>
      <c r="F6" s="376"/>
      <c r="G6" s="122" t="s">
        <v>79</v>
      </c>
      <c r="H6" s="122" t="s">
        <v>436</v>
      </c>
    </row>
    <row r="7" spans="2:10" x14ac:dyDescent="0.25">
      <c r="B7" s="122">
        <v>1</v>
      </c>
      <c r="C7" s="122">
        <v>2</v>
      </c>
      <c r="D7" s="122">
        <v>3</v>
      </c>
      <c r="E7" s="122">
        <v>4</v>
      </c>
      <c r="F7" s="122">
        <v>5</v>
      </c>
      <c r="G7" s="122">
        <v>6</v>
      </c>
      <c r="H7" s="122">
        <v>7</v>
      </c>
    </row>
    <row r="8" spans="2:10" ht="20.100000000000001" customHeight="1" x14ac:dyDescent="0.25">
      <c r="B8" s="124" t="s">
        <v>331</v>
      </c>
      <c r="C8" s="125" t="s">
        <v>552</v>
      </c>
      <c r="D8" s="240">
        <v>50538</v>
      </c>
      <c r="E8" s="240">
        <v>62655</v>
      </c>
      <c r="F8" s="240">
        <v>83240</v>
      </c>
      <c r="G8" s="201">
        <f>E8/D8*100</f>
        <v>123.97601804582689</v>
      </c>
      <c r="H8" s="201">
        <f>F8/E8*100</f>
        <v>132.85452078844466</v>
      </c>
    </row>
    <row r="9" spans="2:10" ht="20.100000000000001" customHeight="1" x14ac:dyDescent="0.25">
      <c r="B9" s="124" t="s">
        <v>332</v>
      </c>
      <c r="C9" s="125" t="s">
        <v>553</v>
      </c>
      <c r="D9" s="240">
        <v>44861</v>
      </c>
      <c r="E9" s="240">
        <v>29563</v>
      </c>
      <c r="F9" s="240">
        <v>28944</v>
      </c>
      <c r="G9" s="201">
        <f t="shared" ref="G9:G14" si="0">E9/D9*100</f>
        <v>65.899110586032421</v>
      </c>
      <c r="H9" s="201">
        <f t="shared" ref="H9:H14" si="1">F9/E9*100</f>
        <v>97.906166491898659</v>
      </c>
    </row>
    <row r="10" spans="2:10" ht="20.100000000000001" customHeight="1" x14ac:dyDescent="0.25">
      <c r="B10" s="124" t="s">
        <v>333</v>
      </c>
      <c r="C10" s="125" t="s">
        <v>554</v>
      </c>
      <c r="D10" s="240">
        <v>0</v>
      </c>
      <c r="E10" s="240">
        <v>168</v>
      </c>
      <c r="F10" s="240">
        <v>298</v>
      </c>
      <c r="G10" s="201" t="s">
        <v>112</v>
      </c>
      <c r="H10" s="201">
        <f t="shared" si="1"/>
        <v>177.38095238095238</v>
      </c>
    </row>
    <row r="11" spans="2:10" ht="20.100000000000001" customHeight="1" x14ac:dyDescent="0.25">
      <c r="B11" s="124" t="s">
        <v>334</v>
      </c>
      <c r="C11" s="125" t="s">
        <v>555</v>
      </c>
      <c r="D11" s="240">
        <v>-4193</v>
      </c>
      <c r="E11" s="240">
        <v>-5710</v>
      </c>
      <c r="F11" s="240">
        <v>-4223</v>
      </c>
      <c r="G11" s="201">
        <f t="shared" si="0"/>
        <v>136.17934652993085</v>
      </c>
      <c r="H11" s="201">
        <f t="shared" si="1"/>
        <v>73.957968476357266</v>
      </c>
    </row>
    <row r="12" spans="2:10" ht="34.5" customHeight="1" x14ac:dyDescent="0.25">
      <c r="B12" s="122" t="s">
        <v>556</v>
      </c>
      <c r="C12" s="264" t="s">
        <v>557</v>
      </c>
      <c r="D12" s="241">
        <f>SUM(D8:D11)</f>
        <v>91206</v>
      </c>
      <c r="E12" s="241">
        <f>SUM(E8:E11)</f>
        <v>86676</v>
      </c>
      <c r="F12" s="241">
        <f>SUM(F8:F11)</f>
        <v>108259</v>
      </c>
      <c r="G12" s="253">
        <f t="shared" si="0"/>
        <v>95.033221498585618</v>
      </c>
      <c r="H12" s="253">
        <f t="shared" si="1"/>
        <v>124.90077991600906</v>
      </c>
    </row>
    <row r="13" spans="2:10" ht="20.100000000000001" customHeight="1" x14ac:dyDescent="0.25">
      <c r="B13" s="124" t="s">
        <v>336</v>
      </c>
      <c r="C13" s="125" t="s">
        <v>89</v>
      </c>
      <c r="D13" s="240">
        <v>2696142</v>
      </c>
      <c r="E13" s="240">
        <v>2698561</v>
      </c>
      <c r="F13" s="240">
        <v>2798098</v>
      </c>
      <c r="G13" s="201">
        <f t="shared" si="0"/>
        <v>100.08972079363771</v>
      </c>
      <c r="H13" s="201">
        <f t="shared" si="1"/>
        <v>103.68852140085029</v>
      </c>
    </row>
    <row r="14" spans="2:10" ht="30.75" customHeight="1" x14ac:dyDescent="0.25">
      <c r="B14" s="122" t="s">
        <v>558</v>
      </c>
      <c r="C14" s="265" t="s">
        <v>559</v>
      </c>
      <c r="D14" s="266">
        <f>D12/D13</f>
        <v>3.3828336934775688E-2</v>
      </c>
      <c r="E14" s="266">
        <f>E12/E13</f>
        <v>3.2119340641178759E-2</v>
      </c>
      <c r="F14" s="266">
        <f>F12/F13</f>
        <v>3.8690210278553502E-2</v>
      </c>
      <c r="G14" s="253">
        <f t="shared" si="0"/>
        <v>94.948033369503094</v>
      </c>
      <c r="H14" s="253">
        <f t="shared" si="1"/>
        <v>120.45767287311784</v>
      </c>
    </row>
    <row r="17" spans="4:6" x14ac:dyDescent="0.25">
      <c r="D17" s="64"/>
      <c r="E17" s="64"/>
      <c r="F17" s="64"/>
    </row>
    <row r="18" spans="4:6" x14ac:dyDescent="0.25">
      <c r="D18" s="64"/>
      <c r="E18" s="64"/>
      <c r="F18" s="64"/>
    </row>
    <row r="20" spans="4:6" x14ac:dyDescent="0.25">
      <c r="D20" s="64"/>
      <c r="E20" s="64"/>
      <c r="F20" s="64"/>
    </row>
    <row r="21" spans="4:6" x14ac:dyDescent="0.25">
      <c r="D21" s="64"/>
      <c r="E21" s="64"/>
      <c r="F21" s="64"/>
    </row>
    <row r="22" spans="4:6" x14ac:dyDescent="0.25">
      <c r="D22" s="64"/>
      <c r="E22" s="64"/>
      <c r="F22" s="64"/>
    </row>
    <row r="23" spans="4:6" x14ac:dyDescent="0.25">
      <c r="D23" s="76"/>
      <c r="E23" s="76"/>
      <c r="F23" s="76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M11"/>
  <sheetViews>
    <sheetView workbookViewId="0">
      <selection activeCell="N17" sqref="N17"/>
    </sheetView>
  </sheetViews>
  <sheetFormatPr defaultColWidth="9.140625" defaultRowHeight="15" x14ac:dyDescent="0.25"/>
  <cols>
    <col min="1" max="2" width="9.140625" style="11"/>
    <col min="3" max="3" width="31" style="11" customWidth="1"/>
    <col min="4" max="5" width="14.85546875" style="11" customWidth="1"/>
    <col min="6" max="6" width="14" style="11" customWidth="1"/>
    <col min="7" max="7" width="14.140625" style="11" customWidth="1"/>
    <col min="8" max="8" width="13.85546875" style="11" customWidth="1"/>
    <col min="9" max="9" width="13.140625" style="11" customWidth="1"/>
    <col min="10" max="10" width="12" style="11" customWidth="1"/>
    <col min="11" max="11" width="13" style="11" customWidth="1"/>
    <col min="12" max="16384" width="9.140625" style="11"/>
  </cols>
  <sheetData>
    <row r="2" spans="2:13" ht="15.75" x14ac:dyDescent="0.25">
      <c r="C2" s="26"/>
      <c r="M2" s="98"/>
    </row>
    <row r="3" spans="2:13" ht="16.5" thickBot="1" x14ac:dyDescent="0.3">
      <c r="C3" s="27" t="s">
        <v>11</v>
      </c>
      <c r="D3" s="16"/>
      <c r="E3" s="16"/>
      <c r="F3" s="16"/>
      <c r="G3" s="16"/>
      <c r="H3" s="16"/>
      <c r="I3" s="16"/>
      <c r="J3" s="16"/>
      <c r="K3" s="100" t="s">
        <v>347</v>
      </c>
    </row>
    <row r="4" spans="2:13" ht="16.5" thickTop="1" x14ac:dyDescent="0.25">
      <c r="B4" s="375" t="s">
        <v>565</v>
      </c>
      <c r="C4" s="375"/>
      <c r="D4" s="375"/>
      <c r="E4" s="375"/>
      <c r="F4" s="375"/>
      <c r="G4" s="375"/>
      <c r="H4" s="375"/>
      <c r="I4" s="375"/>
      <c r="J4" s="375"/>
      <c r="K4" s="375"/>
    </row>
    <row r="5" spans="2:13" ht="15.75" x14ac:dyDescent="0.25">
      <c r="B5" s="372" t="s">
        <v>135</v>
      </c>
      <c r="C5" s="372" t="s">
        <v>7</v>
      </c>
      <c r="D5" s="372" t="s">
        <v>303</v>
      </c>
      <c r="E5" s="372"/>
      <c r="F5" s="372" t="s">
        <v>502</v>
      </c>
      <c r="G5" s="372"/>
      <c r="H5" s="372" t="s">
        <v>563</v>
      </c>
      <c r="I5" s="372"/>
      <c r="J5" s="372" t="s">
        <v>1</v>
      </c>
      <c r="K5" s="372"/>
    </row>
    <row r="6" spans="2:13" ht="15.75" x14ac:dyDescent="0.25">
      <c r="B6" s="372"/>
      <c r="C6" s="372"/>
      <c r="D6" s="85" t="s">
        <v>2</v>
      </c>
      <c r="E6" s="85" t="s">
        <v>156</v>
      </c>
      <c r="F6" s="85" t="s">
        <v>2</v>
      </c>
      <c r="G6" s="85" t="s">
        <v>26</v>
      </c>
      <c r="H6" s="85" t="s">
        <v>2</v>
      </c>
      <c r="I6" s="85" t="s">
        <v>26</v>
      </c>
      <c r="J6" s="85" t="s">
        <v>431</v>
      </c>
      <c r="K6" s="85" t="s">
        <v>432</v>
      </c>
    </row>
    <row r="7" spans="2:13" x14ac:dyDescent="0.25">
      <c r="B7" s="83">
        <v>1</v>
      </c>
      <c r="C7" s="83">
        <v>2</v>
      </c>
      <c r="D7" s="83">
        <v>3</v>
      </c>
      <c r="E7" s="83">
        <v>4</v>
      </c>
      <c r="F7" s="83">
        <v>5</v>
      </c>
      <c r="G7" s="83">
        <v>6</v>
      </c>
      <c r="H7" s="83">
        <v>7</v>
      </c>
      <c r="I7" s="83">
        <v>8</v>
      </c>
      <c r="J7" s="83">
        <v>9</v>
      </c>
      <c r="K7" s="83">
        <v>10</v>
      </c>
    </row>
    <row r="8" spans="2:13" ht="15.75" x14ac:dyDescent="0.25">
      <c r="B8" s="87" t="s">
        <v>331</v>
      </c>
      <c r="C8" s="88" t="s">
        <v>8</v>
      </c>
      <c r="D8" s="90">
        <v>41619</v>
      </c>
      <c r="E8" s="93">
        <f>D8/D11*100</f>
        <v>3.2022029716111193</v>
      </c>
      <c r="F8" s="90">
        <v>41619</v>
      </c>
      <c r="G8" s="93">
        <f>F8/F11*100</f>
        <v>3.2022005078094948</v>
      </c>
      <c r="H8" s="90">
        <v>41619</v>
      </c>
      <c r="I8" s="93">
        <f>H8/H11*100</f>
        <v>3.2022005078094948</v>
      </c>
      <c r="J8" s="96">
        <f>F8/D8*100</f>
        <v>100</v>
      </c>
      <c r="K8" s="96">
        <f>H8/F8*100</f>
        <v>100</v>
      </c>
    </row>
    <row r="9" spans="2:13" ht="15.75" x14ac:dyDescent="0.25">
      <c r="B9" s="87" t="s">
        <v>332</v>
      </c>
      <c r="C9" s="88" t="s">
        <v>9</v>
      </c>
      <c r="D9" s="90">
        <v>139355</v>
      </c>
      <c r="E9" s="93">
        <f>D9/D11*100</f>
        <v>10.722097962682128</v>
      </c>
      <c r="F9" s="90">
        <v>140547</v>
      </c>
      <c r="G9" s="93">
        <f>F9/F11*100</f>
        <v>10.813803185350466</v>
      </c>
      <c r="H9" s="90">
        <v>140850</v>
      </c>
      <c r="I9" s="93">
        <f>H9/H11*100</f>
        <v>10.837116257597907</v>
      </c>
      <c r="J9" s="96">
        <f t="shared" ref="J9:J10" si="0">F9/D9*100</f>
        <v>100.85536938035951</v>
      </c>
      <c r="K9" s="96">
        <f t="shared" ref="K9:K10" si="1">H9/F9*100</f>
        <v>100.21558624517067</v>
      </c>
    </row>
    <row r="10" spans="2:13" ht="15.75" x14ac:dyDescent="0.25">
      <c r="B10" s="87" t="s">
        <v>333</v>
      </c>
      <c r="C10" s="88" t="s">
        <v>10</v>
      </c>
      <c r="D10" s="90">
        <v>1118725</v>
      </c>
      <c r="E10" s="93">
        <f>D10/D11*100</f>
        <v>86.075699065706758</v>
      </c>
      <c r="F10" s="90">
        <v>1117534</v>
      </c>
      <c r="G10" s="93">
        <f>F10/F11*100</f>
        <v>85.983996306840041</v>
      </c>
      <c r="H10" s="90">
        <v>1117231</v>
      </c>
      <c r="I10" s="93">
        <f>H10/H11*100</f>
        <v>85.960683234592594</v>
      </c>
      <c r="J10" s="96">
        <f t="shared" si="0"/>
        <v>99.893539520436221</v>
      </c>
      <c r="K10" s="96">
        <f t="shared" si="1"/>
        <v>99.972886730962998</v>
      </c>
    </row>
    <row r="11" spans="2:13" ht="15.75" x14ac:dyDescent="0.25">
      <c r="B11" s="372" t="s">
        <v>18</v>
      </c>
      <c r="C11" s="372"/>
      <c r="D11" s="91">
        <f t="shared" ref="D11:I11" si="2">SUM(D8:D10)</f>
        <v>1299699</v>
      </c>
      <c r="E11" s="94">
        <f t="shared" si="2"/>
        <v>100</v>
      </c>
      <c r="F11" s="91">
        <f t="shared" si="2"/>
        <v>1299700</v>
      </c>
      <c r="G11" s="94">
        <f t="shared" si="2"/>
        <v>100</v>
      </c>
      <c r="H11" s="91">
        <f t="shared" si="2"/>
        <v>1299700</v>
      </c>
      <c r="I11" s="94">
        <f t="shared" si="2"/>
        <v>100</v>
      </c>
      <c r="J11" s="94">
        <f>F11/D11*100</f>
        <v>100.0000769408917</v>
      </c>
      <c r="K11" s="94">
        <f>H11/F11*100</f>
        <v>100</v>
      </c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/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157"/>
      <c r="C3" s="157"/>
      <c r="D3" s="157"/>
      <c r="E3" s="157"/>
      <c r="F3" s="157"/>
      <c r="G3" s="157"/>
      <c r="H3" s="157"/>
    </row>
    <row r="4" spans="2:10" ht="16.5" thickTop="1" x14ac:dyDescent="0.25">
      <c r="B4" s="396" t="s">
        <v>622</v>
      </c>
      <c r="C4" s="396"/>
      <c r="D4" s="396"/>
      <c r="E4" s="396"/>
      <c r="F4" s="396"/>
      <c r="G4" s="396"/>
      <c r="H4" s="396"/>
    </row>
    <row r="5" spans="2:10" ht="15.75" x14ac:dyDescent="0.25">
      <c r="B5" s="398" t="s">
        <v>135</v>
      </c>
      <c r="C5" s="376" t="s">
        <v>12</v>
      </c>
      <c r="D5" s="376" t="s">
        <v>503</v>
      </c>
      <c r="E5" s="376"/>
      <c r="F5" s="376" t="s">
        <v>568</v>
      </c>
      <c r="G5" s="376"/>
      <c r="H5" s="122" t="s">
        <v>1</v>
      </c>
    </row>
    <row r="6" spans="2:10" ht="31.5" x14ac:dyDescent="0.25">
      <c r="B6" s="398"/>
      <c r="C6" s="376"/>
      <c r="D6" s="122" t="s">
        <v>13</v>
      </c>
      <c r="E6" s="122" t="s">
        <v>26</v>
      </c>
      <c r="F6" s="122" t="s">
        <v>13</v>
      </c>
      <c r="G6" s="122" t="s">
        <v>26</v>
      </c>
      <c r="H6" s="122" t="s">
        <v>431</v>
      </c>
    </row>
    <row r="7" spans="2:10" x14ac:dyDescent="0.25">
      <c r="B7" s="123">
        <v>1</v>
      </c>
      <c r="C7" s="123">
        <v>2</v>
      </c>
      <c r="D7" s="123">
        <v>3</v>
      </c>
      <c r="E7" s="123">
        <v>4</v>
      </c>
      <c r="F7" s="123">
        <v>5</v>
      </c>
      <c r="G7" s="123">
        <v>6</v>
      </c>
      <c r="H7" s="123">
        <v>7</v>
      </c>
    </row>
    <row r="8" spans="2:10" ht="15.75" x14ac:dyDescent="0.25">
      <c r="B8" s="124" t="s">
        <v>331</v>
      </c>
      <c r="C8" s="125" t="s">
        <v>355</v>
      </c>
      <c r="D8" s="251">
        <v>743</v>
      </c>
      <c r="E8" s="249">
        <f>D8/D12*100</f>
        <v>53.299856527977042</v>
      </c>
      <c r="F8" s="251">
        <v>734</v>
      </c>
      <c r="G8" s="249">
        <f>F8/F12*100</f>
        <v>53.381818181818183</v>
      </c>
      <c r="H8" s="267">
        <f>F8/D8*100</f>
        <v>98.788694481830419</v>
      </c>
      <c r="J8" s="78"/>
    </row>
    <row r="9" spans="2:10" ht="15.75" x14ac:dyDescent="0.25">
      <c r="B9" s="124" t="s">
        <v>332</v>
      </c>
      <c r="C9" s="125" t="s">
        <v>356</v>
      </c>
      <c r="D9" s="251">
        <v>104</v>
      </c>
      <c r="E9" s="249">
        <f>D9/D12*100</f>
        <v>7.4605451936872305</v>
      </c>
      <c r="F9" s="251">
        <v>111</v>
      </c>
      <c r="G9" s="249">
        <f>F9/F12*100</f>
        <v>8.0727272727272723</v>
      </c>
      <c r="H9" s="267">
        <f>F9/D9*100</f>
        <v>106.73076923076923</v>
      </c>
      <c r="J9" s="78"/>
    </row>
    <row r="10" spans="2:10" ht="15.75" x14ac:dyDescent="0.25">
      <c r="B10" s="124" t="s">
        <v>333</v>
      </c>
      <c r="C10" s="125" t="s">
        <v>16</v>
      </c>
      <c r="D10" s="251">
        <v>536</v>
      </c>
      <c r="E10" s="249">
        <f>D10/D12*100</f>
        <v>38.450502152080347</v>
      </c>
      <c r="F10" s="251">
        <v>520</v>
      </c>
      <c r="G10" s="249">
        <f>F10/F12*100</f>
        <v>37.81818181818182</v>
      </c>
      <c r="H10" s="267">
        <f>F10/D10*100</f>
        <v>97.014925373134332</v>
      </c>
      <c r="J10" s="78"/>
    </row>
    <row r="11" spans="2:10" ht="15.75" x14ac:dyDescent="0.25">
      <c r="B11" s="124" t="s">
        <v>334</v>
      </c>
      <c r="C11" s="125" t="s">
        <v>17</v>
      </c>
      <c r="D11" s="251">
        <v>11</v>
      </c>
      <c r="E11" s="249">
        <f>D11/D12*100</f>
        <v>0.78909612625538017</v>
      </c>
      <c r="F11" s="251">
        <v>10</v>
      </c>
      <c r="G11" s="249">
        <f>F11/F12*100</f>
        <v>0.72727272727272729</v>
      </c>
      <c r="H11" s="267">
        <f>F11/D11*100</f>
        <v>90.909090909090907</v>
      </c>
      <c r="J11" s="78"/>
    </row>
    <row r="12" spans="2:10" ht="15.75" x14ac:dyDescent="0.25">
      <c r="B12" s="376" t="s">
        <v>18</v>
      </c>
      <c r="C12" s="376"/>
      <c r="D12" s="241">
        <f>SUM(D8:D11)</f>
        <v>1394</v>
      </c>
      <c r="E12" s="268">
        <v>100</v>
      </c>
      <c r="F12" s="241">
        <f>SUM(F8:F11)</f>
        <v>1375</v>
      </c>
      <c r="G12" s="268">
        <f>SUM(G8:G11)</f>
        <v>100.00000000000001</v>
      </c>
      <c r="H12" s="268">
        <f>F12/D12*100</f>
        <v>98.637015781922514</v>
      </c>
      <c r="J12" s="19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6"/>
  <sheetViews>
    <sheetView workbookViewId="0"/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31" customWidth="1"/>
    <col min="12" max="12" width="11.5703125" customWidth="1"/>
  </cols>
  <sheetData>
    <row r="3" spans="2:16" ht="16.5" thickBot="1" x14ac:dyDescent="0.3">
      <c r="B3" s="174"/>
      <c r="C3" s="174"/>
      <c r="D3" s="174"/>
      <c r="E3" s="174"/>
      <c r="F3" s="174"/>
      <c r="G3" s="174"/>
      <c r="H3" s="174"/>
      <c r="I3" s="174"/>
      <c r="J3" s="174"/>
      <c r="K3" s="276"/>
      <c r="L3" s="204" t="s">
        <v>357</v>
      </c>
    </row>
    <row r="4" spans="2:16" ht="16.5" thickTop="1" x14ac:dyDescent="0.25">
      <c r="B4" s="399" t="s">
        <v>623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2:16" ht="15.75" x14ac:dyDescent="0.25">
      <c r="B5" s="376" t="s">
        <v>135</v>
      </c>
      <c r="C5" s="376" t="s">
        <v>88</v>
      </c>
      <c r="D5" s="378" t="s">
        <v>504</v>
      </c>
      <c r="E5" s="378"/>
      <c r="F5" s="378"/>
      <c r="G5" s="378"/>
      <c r="H5" s="378" t="s">
        <v>624</v>
      </c>
      <c r="I5" s="378"/>
      <c r="J5" s="378"/>
      <c r="K5" s="378"/>
      <c r="L5" s="122" t="s">
        <v>1</v>
      </c>
    </row>
    <row r="6" spans="2:16" ht="15.75" x14ac:dyDescent="0.25">
      <c r="B6" s="376"/>
      <c r="C6" s="376"/>
      <c r="D6" s="122" t="s">
        <v>208</v>
      </c>
      <c r="E6" s="122" t="s">
        <v>209</v>
      </c>
      <c r="F6" s="122" t="s">
        <v>18</v>
      </c>
      <c r="G6" s="122" t="s">
        <v>62</v>
      </c>
      <c r="H6" s="122" t="s">
        <v>208</v>
      </c>
      <c r="I6" s="122" t="s">
        <v>209</v>
      </c>
      <c r="J6" s="122" t="s">
        <v>18</v>
      </c>
      <c r="K6" s="269" t="s">
        <v>62</v>
      </c>
      <c r="L6" s="122" t="s">
        <v>489</v>
      </c>
    </row>
    <row r="7" spans="2:16" ht="15" customHeight="1" x14ac:dyDescent="0.25">
      <c r="B7" s="123">
        <v>1</v>
      </c>
      <c r="C7" s="123">
        <v>2</v>
      </c>
      <c r="D7" s="123">
        <v>3</v>
      </c>
      <c r="E7" s="123">
        <v>4</v>
      </c>
      <c r="F7" s="123" t="s">
        <v>388</v>
      </c>
      <c r="G7" s="123">
        <v>6</v>
      </c>
      <c r="H7" s="123">
        <v>7</v>
      </c>
      <c r="I7" s="123">
        <v>8</v>
      </c>
      <c r="J7" s="123" t="s">
        <v>389</v>
      </c>
      <c r="K7" s="148">
        <v>10</v>
      </c>
      <c r="L7" s="123">
        <v>11</v>
      </c>
    </row>
    <row r="8" spans="2:16" ht="15.75" x14ac:dyDescent="0.25">
      <c r="B8" s="199"/>
      <c r="C8" s="199" t="s">
        <v>211</v>
      </c>
      <c r="D8" s="401"/>
      <c r="E8" s="401"/>
      <c r="F8" s="401"/>
      <c r="G8" s="401"/>
      <c r="H8" s="401"/>
      <c r="I8" s="401"/>
      <c r="J8" s="401"/>
      <c r="K8" s="401"/>
      <c r="L8" s="401"/>
    </row>
    <row r="9" spans="2:16" ht="15.75" x14ac:dyDescent="0.25">
      <c r="B9" s="352" t="s">
        <v>331</v>
      </c>
      <c r="C9" s="125" t="s">
        <v>28</v>
      </c>
      <c r="D9" s="240">
        <v>42575</v>
      </c>
      <c r="E9" s="240">
        <v>12356</v>
      </c>
      <c r="F9" s="240">
        <f t="shared" ref="F9:F17" si="0">D9+E9</f>
        <v>54931</v>
      </c>
      <c r="G9" s="248">
        <f>F9/F18*100</f>
        <v>8.3474785542241907</v>
      </c>
      <c r="H9" s="240">
        <v>38644</v>
      </c>
      <c r="I9" s="240">
        <v>12784</v>
      </c>
      <c r="J9" s="240">
        <f t="shared" ref="J9:J17" si="1">H9+I9</f>
        <v>51428</v>
      </c>
      <c r="K9" s="270">
        <f>J9/J18*100</f>
        <v>7.4308469443192191</v>
      </c>
      <c r="L9" s="267">
        <f>J9/F9*100</f>
        <v>93.622908740055706</v>
      </c>
      <c r="N9" s="58"/>
      <c r="O9" s="58"/>
      <c r="P9" s="68"/>
    </row>
    <row r="10" spans="2:16" ht="15.75" x14ac:dyDescent="0.25">
      <c r="B10" s="272" t="s">
        <v>332</v>
      </c>
      <c r="C10" s="125" t="s">
        <v>423</v>
      </c>
      <c r="D10" s="240">
        <v>110</v>
      </c>
      <c r="E10" s="240">
        <v>0</v>
      </c>
      <c r="F10" s="240">
        <f t="shared" si="0"/>
        <v>110</v>
      </c>
      <c r="G10" s="248">
        <f>F10/F18*100</f>
        <v>1.6715927999939213E-2</v>
      </c>
      <c r="H10" s="240">
        <v>1610</v>
      </c>
      <c r="I10" s="240">
        <v>0</v>
      </c>
      <c r="J10" s="240">
        <f t="shared" si="1"/>
        <v>1610</v>
      </c>
      <c r="K10" s="270">
        <f>J10/J18*100</f>
        <v>0.23262937661106681</v>
      </c>
      <c r="L10" s="267">
        <f t="shared" ref="L10:L18" si="2">J10/F10*100</f>
        <v>1463.6363636363637</v>
      </c>
      <c r="N10" s="59"/>
      <c r="O10" s="59"/>
      <c r="P10" s="68"/>
    </row>
    <row r="11" spans="2:16" ht="15.75" x14ac:dyDescent="0.25">
      <c r="B11" s="124" t="s">
        <v>333</v>
      </c>
      <c r="C11" s="125" t="s">
        <v>231</v>
      </c>
      <c r="D11" s="240">
        <v>389972</v>
      </c>
      <c r="E11" s="240">
        <v>150918</v>
      </c>
      <c r="F11" s="240">
        <f t="shared" si="0"/>
        <v>540890</v>
      </c>
      <c r="G11" s="248">
        <f>F11/F18*100</f>
        <v>82.195257235337465</v>
      </c>
      <c r="H11" s="240">
        <v>397574</v>
      </c>
      <c r="I11" s="240">
        <v>160536</v>
      </c>
      <c r="J11" s="240">
        <f t="shared" si="1"/>
        <v>558110</v>
      </c>
      <c r="K11" s="270">
        <f>J11/J18*100</f>
        <v>80.64147911826241</v>
      </c>
      <c r="L11" s="267">
        <f t="shared" si="2"/>
        <v>103.18364177559206</v>
      </c>
      <c r="N11" s="58"/>
      <c r="O11" s="58"/>
      <c r="P11" s="68"/>
    </row>
    <row r="12" spans="2:16" ht="15.75" x14ac:dyDescent="0.25">
      <c r="B12" s="124" t="s">
        <v>334</v>
      </c>
      <c r="C12" s="125" t="s">
        <v>230</v>
      </c>
      <c r="D12" s="240">
        <v>4108</v>
      </c>
      <c r="E12" s="240">
        <v>2936</v>
      </c>
      <c r="F12" s="240">
        <f t="shared" si="0"/>
        <v>7044</v>
      </c>
      <c r="G12" s="248">
        <f>F12/F18*100</f>
        <v>1.0704272439233802</v>
      </c>
      <c r="H12" s="240">
        <v>3676</v>
      </c>
      <c r="I12" s="240">
        <v>2636</v>
      </c>
      <c r="J12" s="240">
        <f t="shared" si="1"/>
        <v>6312</v>
      </c>
      <c r="K12" s="270">
        <f>J12/J18*100</f>
        <v>0.91202274855220722</v>
      </c>
      <c r="L12" s="267">
        <f t="shared" si="2"/>
        <v>89.608177172061332</v>
      </c>
      <c r="N12" s="58"/>
      <c r="O12" s="58"/>
      <c r="P12" s="68"/>
    </row>
    <row r="13" spans="2:16" ht="15.75" x14ac:dyDescent="0.25">
      <c r="B13" s="124" t="s">
        <v>335</v>
      </c>
      <c r="C13" s="125" t="s">
        <v>657</v>
      </c>
      <c r="D13" s="240">
        <f>D11-D12</f>
        <v>385864</v>
      </c>
      <c r="E13" s="240">
        <f>E11-E12</f>
        <v>147982</v>
      </c>
      <c r="F13" s="240">
        <f>D13+E13</f>
        <v>533846</v>
      </c>
      <c r="G13" s="248">
        <f>F13/F18*100</f>
        <v>81.124829991414089</v>
      </c>
      <c r="H13" s="240">
        <f>H11-H12</f>
        <v>393898</v>
      </c>
      <c r="I13" s="240">
        <f>I11-I12</f>
        <v>157900</v>
      </c>
      <c r="J13" s="240">
        <f>H13+I13</f>
        <v>551798</v>
      </c>
      <c r="K13" s="270">
        <f>J13/J18*100</f>
        <v>79.729456369710206</v>
      </c>
      <c r="L13" s="267">
        <f t="shared" si="2"/>
        <v>103.36276753970246</v>
      </c>
      <c r="N13" s="58"/>
      <c r="O13" s="58"/>
      <c r="P13" s="68"/>
    </row>
    <row r="14" spans="2:16" ht="15.75" x14ac:dyDescent="0.25">
      <c r="B14" s="124" t="s">
        <v>336</v>
      </c>
      <c r="C14" s="125" t="s">
        <v>658</v>
      </c>
      <c r="D14" s="240">
        <v>26764</v>
      </c>
      <c r="E14" s="240">
        <v>4540</v>
      </c>
      <c r="F14" s="240">
        <f t="shared" si="0"/>
        <v>31304</v>
      </c>
      <c r="G14" s="248">
        <f>F14/F18*100</f>
        <v>4.7570491828190651</v>
      </c>
      <c r="H14" s="240">
        <v>26345</v>
      </c>
      <c r="I14" s="240">
        <v>4164</v>
      </c>
      <c r="J14" s="240">
        <f t="shared" si="1"/>
        <v>30509</v>
      </c>
      <c r="K14" s="270">
        <f>J14/J18*100</f>
        <v>4.4082544416317004</v>
      </c>
      <c r="L14" s="267">
        <f t="shared" si="2"/>
        <v>97.46038844876054</v>
      </c>
      <c r="N14" s="58"/>
      <c r="O14" s="58"/>
      <c r="P14" s="68"/>
    </row>
    <row r="15" spans="2:16" ht="15.75" x14ac:dyDescent="0.25">
      <c r="B15" s="124" t="s">
        <v>337</v>
      </c>
      <c r="C15" s="125" t="s">
        <v>425</v>
      </c>
      <c r="D15" s="240">
        <v>33061</v>
      </c>
      <c r="E15" s="240">
        <v>0</v>
      </c>
      <c r="F15" s="240">
        <f t="shared" si="0"/>
        <v>33061</v>
      </c>
      <c r="G15" s="248">
        <f>F15/F18*100</f>
        <v>5.0240481418726395</v>
      </c>
      <c r="H15" s="240">
        <v>33061</v>
      </c>
      <c r="I15" s="240">
        <v>0</v>
      </c>
      <c r="J15" s="240">
        <f t="shared" si="1"/>
        <v>33061</v>
      </c>
      <c r="K15" s="270">
        <f>J15/J18*100</f>
        <v>4.7769936771046453</v>
      </c>
      <c r="L15" s="267">
        <f t="shared" si="2"/>
        <v>100</v>
      </c>
      <c r="N15" s="58"/>
      <c r="O15" s="59"/>
      <c r="P15" s="68"/>
    </row>
    <row r="16" spans="2:16" ht="15.75" x14ac:dyDescent="0.25">
      <c r="B16" s="124" t="s">
        <v>338</v>
      </c>
      <c r="C16" s="125" t="s">
        <v>35</v>
      </c>
      <c r="D16" s="240">
        <v>3565</v>
      </c>
      <c r="E16" s="240">
        <v>1248</v>
      </c>
      <c r="F16" s="240">
        <f t="shared" si="0"/>
        <v>4813</v>
      </c>
      <c r="G16" s="248">
        <f>F16/F18*100</f>
        <v>0.73139783148824944</v>
      </c>
      <c r="H16" s="240">
        <v>15709</v>
      </c>
      <c r="I16" s="240">
        <v>7983</v>
      </c>
      <c r="J16" s="240">
        <f t="shared" si="1"/>
        <v>23692</v>
      </c>
      <c r="K16" s="270">
        <f>J16/J18*100</f>
        <v>3.4232640935834753</v>
      </c>
      <c r="L16" s="267">
        <f t="shared" si="2"/>
        <v>492.25015582796595</v>
      </c>
      <c r="N16" s="58"/>
      <c r="O16" s="58"/>
      <c r="P16" s="68"/>
    </row>
    <row r="17" spans="2:16" ht="15.75" x14ac:dyDescent="0.25">
      <c r="B17" s="124" t="s">
        <v>339</v>
      </c>
      <c r="C17" s="271" t="s">
        <v>426</v>
      </c>
      <c r="D17" s="240">
        <v>10</v>
      </c>
      <c r="E17" s="240">
        <v>0</v>
      </c>
      <c r="F17" s="240">
        <f t="shared" si="0"/>
        <v>10</v>
      </c>
      <c r="G17" s="248">
        <f>F17/F18*100</f>
        <v>1.5196298181762923E-3</v>
      </c>
      <c r="H17" s="240">
        <v>10</v>
      </c>
      <c r="I17" s="240">
        <v>0</v>
      </c>
      <c r="J17" s="240">
        <f t="shared" si="1"/>
        <v>10</v>
      </c>
      <c r="K17" s="270">
        <f>J17/J18*100</f>
        <v>1.444902960317185E-3</v>
      </c>
      <c r="L17" s="267">
        <f t="shared" si="2"/>
        <v>100</v>
      </c>
      <c r="N17" s="59"/>
      <c r="O17" s="59"/>
      <c r="P17" s="68"/>
    </row>
    <row r="18" spans="2:16" ht="15.75" x14ac:dyDescent="0.25">
      <c r="B18" s="376" t="s">
        <v>212</v>
      </c>
      <c r="C18" s="376"/>
      <c r="D18" s="241">
        <f>D9+D10+D13+D14+D15+D16-D17</f>
        <v>491929</v>
      </c>
      <c r="E18" s="241">
        <f>E9+E10+E13+E14+E15+E16-E17</f>
        <v>166126</v>
      </c>
      <c r="F18" s="241">
        <f>F9+F10+F13+F14+F15+F16-F17</f>
        <v>658055</v>
      </c>
      <c r="G18" s="253">
        <f>G9+G10+G13+G14+G15+G16+G17</f>
        <v>100.00303925963635</v>
      </c>
      <c r="H18" s="241">
        <f>H9+H10+H13+H14+H15+H16-H17</f>
        <v>509257</v>
      </c>
      <c r="I18" s="241">
        <f>I9+I10+I13+I14+I15+I16-I17</f>
        <v>182831</v>
      </c>
      <c r="J18" s="241">
        <f>J9+J10+J13+J14+J15+J16-J17</f>
        <v>692088</v>
      </c>
      <c r="K18" s="268">
        <f t="shared" ref="K18" si="3">K9+K10+K13+K14+K15+K16+K17</f>
        <v>100.00288980592062</v>
      </c>
      <c r="L18" s="268">
        <f t="shared" si="2"/>
        <v>105.17175616019938</v>
      </c>
      <c r="N18" s="69"/>
      <c r="O18" s="69"/>
      <c r="P18" s="68"/>
    </row>
    <row r="19" spans="2:16" ht="15.75" x14ac:dyDescent="0.25">
      <c r="B19" s="401" t="s">
        <v>213</v>
      </c>
      <c r="C19" s="401"/>
      <c r="D19" s="402"/>
      <c r="E19" s="402"/>
      <c r="F19" s="402"/>
      <c r="G19" s="402"/>
      <c r="H19" s="402"/>
      <c r="I19" s="402"/>
      <c r="J19" s="402"/>
      <c r="K19" s="402"/>
      <c r="L19" s="402"/>
      <c r="N19" s="400"/>
      <c r="O19" s="400"/>
      <c r="P19" s="400"/>
    </row>
    <row r="20" spans="2:16" ht="15.75" x14ac:dyDescent="0.25">
      <c r="B20" s="124" t="s">
        <v>340</v>
      </c>
      <c r="C20" s="125" t="s">
        <v>427</v>
      </c>
      <c r="D20" s="240">
        <v>207503</v>
      </c>
      <c r="E20" s="240">
        <v>107920</v>
      </c>
      <c r="F20" s="240">
        <f>D20+E20</f>
        <v>315423</v>
      </c>
      <c r="G20" s="248">
        <f>F20/F23*100</f>
        <v>47.932619613862066</v>
      </c>
      <c r="H20" s="240">
        <v>200219</v>
      </c>
      <c r="I20" s="240">
        <v>113567</v>
      </c>
      <c r="J20" s="240">
        <f>H20+I20</f>
        <v>313786</v>
      </c>
      <c r="K20" s="270">
        <f>J20/J23*100</f>
        <v>45.33903203060882</v>
      </c>
      <c r="L20" s="267">
        <f>J20/F20*100</f>
        <v>99.481014383859133</v>
      </c>
      <c r="N20" s="58"/>
      <c r="O20" s="58"/>
      <c r="P20" s="68"/>
    </row>
    <row r="21" spans="2:16" ht="15.75" x14ac:dyDescent="0.25">
      <c r="B21" s="124" t="s">
        <v>341</v>
      </c>
      <c r="C21" s="125" t="s">
        <v>40</v>
      </c>
      <c r="D21" s="240">
        <v>23130</v>
      </c>
      <c r="E21" s="240">
        <v>7928</v>
      </c>
      <c r="F21" s="240">
        <f>D21+E21</f>
        <v>31058</v>
      </c>
      <c r="G21" s="248">
        <f>F21/F23*100</f>
        <v>4.7196662892919283</v>
      </c>
      <c r="H21" s="240">
        <v>29401</v>
      </c>
      <c r="I21" s="240">
        <v>19675</v>
      </c>
      <c r="J21" s="240">
        <f>H21+I21</f>
        <v>49076</v>
      </c>
      <c r="K21" s="270">
        <f>J21/J23*100</f>
        <v>7.091005768052618</v>
      </c>
      <c r="L21" s="267">
        <f>J21/F21*100</f>
        <v>158.01403825101423</v>
      </c>
      <c r="N21" s="58"/>
      <c r="O21" s="58"/>
      <c r="P21" s="68"/>
    </row>
    <row r="22" spans="2:16" ht="15.75" x14ac:dyDescent="0.25">
      <c r="B22" s="124" t="s">
        <v>342</v>
      </c>
      <c r="C22" s="125" t="s">
        <v>42</v>
      </c>
      <c r="D22" s="240">
        <v>261296</v>
      </c>
      <c r="E22" s="240">
        <v>50278</v>
      </c>
      <c r="F22" s="240">
        <f>D22+E22</f>
        <v>311574</v>
      </c>
      <c r="G22" s="248">
        <f>F22/F23*100</f>
        <v>47.347714096846012</v>
      </c>
      <c r="H22" s="240">
        <v>279637</v>
      </c>
      <c r="I22" s="240">
        <v>49589</v>
      </c>
      <c r="J22" s="240">
        <f>H22+I22</f>
        <v>329226</v>
      </c>
      <c r="K22" s="270">
        <f>J22/J23*100</f>
        <v>47.569962201338555</v>
      </c>
      <c r="L22" s="267">
        <f>J22/F22*100</f>
        <v>105.66542779564405</v>
      </c>
      <c r="N22" s="58"/>
      <c r="O22" s="58"/>
      <c r="P22" s="68"/>
    </row>
    <row r="23" spans="2:16" ht="15.75" x14ac:dyDescent="0.25">
      <c r="B23" s="376" t="s">
        <v>214</v>
      </c>
      <c r="C23" s="376"/>
      <c r="D23" s="241">
        <f t="shared" ref="D23:I23" si="4">SUM(D20:D22)</f>
        <v>491929</v>
      </c>
      <c r="E23" s="241">
        <f t="shared" si="4"/>
        <v>166126</v>
      </c>
      <c r="F23" s="241">
        <f t="shared" si="4"/>
        <v>658055</v>
      </c>
      <c r="G23" s="253">
        <f t="shared" si="4"/>
        <v>100</v>
      </c>
      <c r="H23" s="241">
        <f t="shared" si="4"/>
        <v>509257</v>
      </c>
      <c r="I23" s="241">
        <f t="shared" si="4"/>
        <v>182831</v>
      </c>
      <c r="J23" s="241">
        <f>H23+I23</f>
        <v>692088</v>
      </c>
      <c r="K23" s="273">
        <f>SUM(K20:K22)</f>
        <v>100</v>
      </c>
      <c r="L23" s="268">
        <f>J23/F23*100</f>
        <v>105.17175616019938</v>
      </c>
      <c r="N23" s="69"/>
      <c r="O23" s="69"/>
      <c r="P23" s="68"/>
    </row>
    <row r="24" spans="2:16" ht="15.75" x14ac:dyDescent="0.25">
      <c r="B24" s="124" t="s">
        <v>343</v>
      </c>
      <c r="C24" s="125" t="s">
        <v>428</v>
      </c>
      <c r="D24" s="240">
        <v>190541</v>
      </c>
      <c r="E24" s="240">
        <v>35801</v>
      </c>
      <c r="F24" s="240">
        <f>D24+E24</f>
        <v>226342</v>
      </c>
      <c r="G24" s="274"/>
      <c r="H24" s="240">
        <v>181472</v>
      </c>
      <c r="I24" s="240">
        <v>26673</v>
      </c>
      <c r="J24" s="240">
        <f>H24+I24</f>
        <v>208145</v>
      </c>
      <c r="K24" s="275"/>
      <c r="L24" s="267">
        <f>J24/F24*100</f>
        <v>91.960396214577941</v>
      </c>
      <c r="N24" s="58"/>
      <c r="O24" s="58"/>
      <c r="P24" s="68"/>
    </row>
    <row r="25" spans="2:16" x14ac:dyDescent="0.25">
      <c r="N25" s="13"/>
      <c r="O25" s="13"/>
      <c r="P25" s="13"/>
    </row>
    <row r="26" spans="2:16" x14ac:dyDescent="0.25">
      <c r="D26" s="73"/>
      <c r="E26" s="73"/>
      <c r="F26" s="73"/>
      <c r="G26" s="73"/>
      <c r="H26" s="73"/>
      <c r="I26" s="73"/>
      <c r="J26" s="73"/>
      <c r="L26" s="73"/>
      <c r="N26" s="13"/>
      <c r="O26" s="13"/>
      <c r="P26" s="13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26"/>
  <sheetViews>
    <sheetView workbookViewId="0"/>
  </sheetViews>
  <sheetFormatPr defaultRowHeight="15" x14ac:dyDescent="0.25"/>
  <cols>
    <col min="1" max="1" width="9.140625" style="39"/>
    <col min="2" max="2" width="8" style="39" customWidth="1"/>
    <col min="3" max="3" width="32.85546875" style="39" customWidth="1"/>
    <col min="4" max="4" width="13.140625" style="39" customWidth="1"/>
    <col min="5" max="5" width="13.42578125" style="39" customWidth="1"/>
    <col min="6" max="6" width="13.140625" style="39" customWidth="1"/>
    <col min="7" max="7" width="10.42578125" style="39" customWidth="1"/>
    <col min="8" max="8" width="12.42578125" style="39" customWidth="1"/>
    <col min="9" max="9" width="12.28515625" style="39" customWidth="1"/>
    <col min="10" max="10" width="12.42578125" style="39" customWidth="1"/>
    <col min="11" max="11" width="10.42578125" style="39" customWidth="1"/>
    <col min="12" max="12" width="11.28515625" style="39" customWidth="1"/>
    <col min="13" max="16384" width="9.140625" style="39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1" t="s">
        <v>359</v>
      </c>
    </row>
    <row r="4" spans="2:12" ht="16.5" thickTop="1" x14ac:dyDescent="0.25">
      <c r="B4" s="396" t="s">
        <v>659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2:12" ht="14.45" customHeight="1" x14ac:dyDescent="0.25">
      <c r="B5" s="376" t="s">
        <v>135</v>
      </c>
      <c r="C5" s="378" t="s">
        <v>221</v>
      </c>
      <c r="D5" s="376" t="s">
        <v>504</v>
      </c>
      <c r="E5" s="376"/>
      <c r="F5" s="376"/>
      <c r="G5" s="376"/>
      <c r="H5" s="376" t="s">
        <v>624</v>
      </c>
      <c r="I5" s="376"/>
      <c r="J5" s="376"/>
      <c r="K5" s="376"/>
      <c r="L5" s="349" t="s">
        <v>1</v>
      </c>
    </row>
    <row r="6" spans="2:12" ht="15" customHeight="1" x14ac:dyDescent="0.25">
      <c r="B6" s="376"/>
      <c r="C6" s="378"/>
      <c r="D6" s="376" t="s">
        <v>208</v>
      </c>
      <c r="E6" s="376" t="s">
        <v>390</v>
      </c>
      <c r="F6" s="376" t="s">
        <v>18</v>
      </c>
      <c r="G6" s="376" t="s">
        <v>62</v>
      </c>
      <c r="H6" s="376" t="s">
        <v>222</v>
      </c>
      <c r="I6" s="376" t="s">
        <v>209</v>
      </c>
      <c r="J6" s="376" t="s">
        <v>18</v>
      </c>
      <c r="K6" s="376" t="s">
        <v>62</v>
      </c>
      <c r="L6" s="378" t="s">
        <v>489</v>
      </c>
    </row>
    <row r="7" spans="2:12" ht="15.75" customHeight="1" x14ac:dyDescent="0.25">
      <c r="B7" s="376"/>
      <c r="C7" s="378"/>
      <c r="D7" s="376"/>
      <c r="E7" s="376"/>
      <c r="F7" s="376"/>
      <c r="G7" s="376"/>
      <c r="H7" s="376"/>
      <c r="I7" s="376"/>
      <c r="J7" s="376"/>
      <c r="K7" s="376"/>
      <c r="L7" s="378"/>
    </row>
    <row r="8" spans="2:12" s="40" customFormat="1" x14ac:dyDescent="0.25">
      <c r="B8" s="123">
        <v>1</v>
      </c>
      <c r="C8" s="148">
        <v>2</v>
      </c>
      <c r="D8" s="148">
        <v>3</v>
      </c>
      <c r="E8" s="148">
        <v>4</v>
      </c>
      <c r="F8" s="148" t="s">
        <v>404</v>
      </c>
      <c r="G8" s="148">
        <v>6</v>
      </c>
      <c r="H8" s="148">
        <v>7</v>
      </c>
      <c r="I8" s="148">
        <v>8</v>
      </c>
      <c r="J8" s="148" t="s">
        <v>389</v>
      </c>
      <c r="K8" s="148">
        <v>10</v>
      </c>
      <c r="L8" s="148">
        <v>11</v>
      </c>
    </row>
    <row r="9" spans="2:12" ht="15.75" x14ac:dyDescent="0.25">
      <c r="B9" s="352" t="s">
        <v>331</v>
      </c>
      <c r="C9" s="284" t="s">
        <v>223</v>
      </c>
      <c r="D9" s="285">
        <v>48076</v>
      </c>
      <c r="E9" s="285">
        <v>0</v>
      </c>
      <c r="F9" s="285">
        <f t="shared" ref="F9:F15" si="0">D9+E9</f>
        <v>48076</v>
      </c>
      <c r="G9" s="286">
        <f>F9/F16*100</f>
        <v>15.430042301347353</v>
      </c>
      <c r="H9" s="278">
        <v>48076</v>
      </c>
      <c r="I9" s="280">
        <v>0</v>
      </c>
      <c r="J9" s="278">
        <f t="shared" ref="J9:J15" si="1">H9+I9</f>
        <v>48076</v>
      </c>
      <c r="K9" s="286">
        <f>J9/J16*100</f>
        <v>14.602734899430786</v>
      </c>
      <c r="L9" s="287">
        <f>J9/F9*100</f>
        <v>100</v>
      </c>
    </row>
    <row r="10" spans="2:12" ht="18.75" customHeight="1" x14ac:dyDescent="0.25">
      <c r="B10" s="352" t="s">
        <v>332</v>
      </c>
      <c r="C10" s="284" t="s">
        <v>91</v>
      </c>
      <c r="D10" s="285">
        <v>3868</v>
      </c>
      <c r="E10" s="285">
        <v>33100</v>
      </c>
      <c r="F10" s="285">
        <f t="shared" si="0"/>
        <v>36968</v>
      </c>
      <c r="G10" s="286">
        <f>F10/F16*100</f>
        <v>11.864918125389153</v>
      </c>
      <c r="H10" s="278">
        <v>3696</v>
      </c>
      <c r="I10" s="278">
        <v>33100</v>
      </c>
      <c r="J10" s="278">
        <f t="shared" si="1"/>
        <v>36796</v>
      </c>
      <c r="K10" s="286">
        <f>J10/J16*100</f>
        <v>11.176517043003894</v>
      </c>
      <c r="L10" s="287">
        <f>J10/F10*100</f>
        <v>99.534732741830766</v>
      </c>
    </row>
    <row r="11" spans="2:12" ht="20.25" customHeight="1" x14ac:dyDescent="0.25">
      <c r="B11" s="352" t="s">
        <v>333</v>
      </c>
      <c r="C11" s="126" t="s">
        <v>391</v>
      </c>
      <c r="D11" s="285">
        <v>209248</v>
      </c>
      <c r="E11" s="278">
        <v>0</v>
      </c>
      <c r="F11" s="278">
        <f t="shared" si="0"/>
        <v>209248</v>
      </c>
      <c r="G11" s="286">
        <f>F11/F16*100</f>
        <v>67.158363663206813</v>
      </c>
      <c r="H11" s="278">
        <v>226765</v>
      </c>
      <c r="I11" s="280">
        <v>0</v>
      </c>
      <c r="J11" s="278">
        <f t="shared" si="1"/>
        <v>226765</v>
      </c>
      <c r="K11" s="286">
        <f>J11/J16*100</f>
        <v>68.878217394737959</v>
      </c>
      <c r="L11" s="287">
        <f>J11/F11*100</f>
        <v>108.37140617831473</v>
      </c>
    </row>
    <row r="12" spans="2:12" ht="15.75" x14ac:dyDescent="0.25">
      <c r="B12" s="352" t="s">
        <v>334</v>
      </c>
      <c r="C12" s="284" t="s">
        <v>224</v>
      </c>
      <c r="D12" s="285">
        <v>0</v>
      </c>
      <c r="E12" s="285">
        <v>0</v>
      </c>
      <c r="F12" s="285">
        <f t="shared" si="0"/>
        <v>0</v>
      </c>
      <c r="G12" s="286">
        <f>F12/F16*100</f>
        <v>0</v>
      </c>
      <c r="H12" s="280">
        <v>0</v>
      </c>
      <c r="I12" s="280">
        <v>0</v>
      </c>
      <c r="J12" s="278">
        <f t="shared" si="1"/>
        <v>0</v>
      </c>
      <c r="K12" s="286">
        <f>J12/J16*100</f>
        <v>0</v>
      </c>
      <c r="L12" s="287" t="s">
        <v>112</v>
      </c>
    </row>
    <row r="13" spans="2:12" ht="15.75" x14ac:dyDescent="0.25">
      <c r="B13" s="352" t="s">
        <v>335</v>
      </c>
      <c r="C13" s="284" t="s">
        <v>225</v>
      </c>
      <c r="D13" s="285">
        <v>0</v>
      </c>
      <c r="E13" s="285">
        <v>9168</v>
      </c>
      <c r="F13" s="285">
        <f t="shared" si="0"/>
        <v>9168</v>
      </c>
      <c r="G13" s="286">
        <f>F13/F16*100</f>
        <v>2.9424791542298139</v>
      </c>
      <c r="H13" s="280">
        <v>0</v>
      </c>
      <c r="I13" s="278">
        <v>8134</v>
      </c>
      <c r="J13" s="278">
        <f t="shared" si="1"/>
        <v>8134</v>
      </c>
      <c r="K13" s="286">
        <f>J13/J16*100</f>
        <v>2.47064326632769</v>
      </c>
      <c r="L13" s="287">
        <f>J13/F13*100</f>
        <v>88.721640488656192</v>
      </c>
    </row>
    <row r="14" spans="2:12" ht="15.75" x14ac:dyDescent="0.25">
      <c r="B14" s="352" t="s">
        <v>336</v>
      </c>
      <c r="C14" s="284" t="s">
        <v>226</v>
      </c>
      <c r="D14" s="285">
        <v>0</v>
      </c>
      <c r="E14" s="285">
        <v>3568</v>
      </c>
      <c r="F14" s="285">
        <f t="shared" si="0"/>
        <v>3568</v>
      </c>
      <c r="G14" s="286">
        <f>F14/F16*100</f>
        <v>1.1451533183128244</v>
      </c>
      <c r="H14" s="280">
        <v>0</v>
      </c>
      <c r="I14" s="278">
        <v>4214</v>
      </c>
      <c r="J14" s="278">
        <f t="shared" si="1"/>
        <v>4214</v>
      </c>
      <c r="K14" s="286">
        <f>J14/J16*100</f>
        <v>1.2799718126757911</v>
      </c>
      <c r="L14" s="287">
        <f>J14/F14*100</f>
        <v>118.10538116591928</v>
      </c>
    </row>
    <row r="15" spans="2:12" ht="15.75" x14ac:dyDescent="0.25">
      <c r="B15" s="352" t="s">
        <v>337</v>
      </c>
      <c r="C15" s="284" t="s">
        <v>227</v>
      </c>
      <c r="D15" s="285">
        <v>104</v>
      </c>
      <c r="E15" s="285">
        <v>4442</v>
      </c>
      <c r="F15" s="285">
        <f t="shared" si="0"/>
        <v>4546</v>
      </c>
      <c r="G15" s="286">
        <f>F15/F16*100</f>
        <v>1.4590434375140415</v>
      </c>
      <c r="H15" s="278">
        <v>1100</v>
      </c>
      <c r="I15" s="278">
        <v>4141</v>
      </c>
      <c r="J15" s="278">
        <f t="shared" si="1"/>
        <v>5241</v>
      </c>
      <c r="K15" s="286">
        <f>J15/J16*100</f>
        <v>1.5919155838238779</v>
      </c>
      <c r="L15" s="287">
        <f>J15/F15*100</f>
        <v>115.2881654201496</v>
      </c>
    </row>
    <row r="16" spans="2:12" ht="15.75" x14ac:dyDescent="0.25">
      <c r="B16" s="378" t="s">
        <v>228</v>
      </c>
      <c r="C16" s="378"/>
      <c r="D16" s="220">
        <f t="shared" ref="D16:K16" si="2">SUM(D9:D15)</f>
        <v>261296</v>
      </c>
      <c r="E16" s="220">
        <f t="shared" si="2"/>
        <v>50278</v>
      </c>
      <c r="F16" s="220">
        <f t="shared" si="2"/>
        <v>311574</v>
      </c>
      <c r="G16" s="288">
        <f t="shared" si="2"/>
        <v>100</v>
      </c>
      <c r="H16" s="220">
        <f t="shared" si="2"/>
        <v>279637</v>
      </c>
      <c r="I16" s="289">
        <f t="shared" si="2"/>
        <v>49589</v>
      </c>
      <c r="J16" s="289">
        <f t="shared" si="2"/>
        <v>329226</v>
      </c>
      <c r="K16" s="288">
        <f t="shared" si="2"/>
        <v>100</v>
      </c>
      <c r="L16" s="273">
        <f>J16/F16*100</f>
        <v>105.66542779564405</v>
      </c>
    </row>
    <row r="19" spans="4:10" x14ac:dyDescent="0.25">
      <c r="D19" s="77"/>
      <c r="F19" s="77"/>
      <c r="H19" s="77"/>
      <c r="J19" s="77"/>
    </row>
    <row r="20" spans="4:10" x14ac:dyDescent="0.25">
      <c r="D20" s="77"/>
      <c r="E20" s="77"/>
      <c r="F20" s="77"/>
      <c r="H20" s="77"/>
      <c r="I20" s="77"/>
      <c r="J20" s="77"/>
    </row>
    <row r="21" spans="4:10" x14ac:dyDescent="0.25">
      <c r="D21" s="77"/>
      <c r="F21" s="77"/>
      <c r="H21" s="77"/>
      <c r="J21" s="77"/>
    </row>
    <row r="23" spans="4:10" x14ac:dyDescent="0.25">
      <c r="E23" s="77"/>
      <c r="F23" s="77"/>
      <c r="I23" s="77"/>
      <c r="J23" s="77"/>
    </row>
    <row r="24" spans="4:10" x14ac:dyDescent="0.25">
      <c r="E24" s="77"/>
      <c r="F24" s="77"/>
      <c r="I24" s="77"/>
      <c r="J24" s="77"/>
    </row>
    <row r="25" spans="4:10" x14ac:dyDescent="0.25">
      <c r="E25" s="77"/>
      <c r="F25" s="77"/>
      <c r="I25" s="77"/>
      <c r="J25" s="77"/>
    </row>
    <row r="26" spans="4:10" x14ac:dyDescent="0.25">
      <c r="D26" s="77"/>
      <c r="E26" s="77"/>
      <c r="F26" s="77"/>
      <c r="H26" s="77"/>
      <c r="I26" s="77"/>
      <c r="J26" s="77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L12"/>
  <sheetViews>
    <sheetView workbookViewId="0"/>
  </sheetViews>
  <sheetFormatPr defaultRowHeight="15" x14ac:dyDescent="0.25"/>
  <cols>
    <col min="1" max="2" width="9.140625" style="78"/>
    <col min="3" max="3" width="38.140625" style="78" customWidth="1"/>
    <col min="4" max="4" width="13.42578125" style="78" customWidth="1"/>
    <col min="5" max="5" width="13.140625" style="78" customWidth="1"/>
    <col min="6" max="7" width="12.140625" style="78" customWidth="1"/>
    <col min="8" max="8" width="11.85546875" style="78" customWidth="1"/>
    <col min="9" max="9" width="12.140625" style="78" customWidth="1"/>
    <col min="10" max="10" width="12.42578125" style="78" customWidth="1"/>
    <col min="11" max="11" width="12.140625" style="78" customWidth="1"/>
    <col min="12" max="12" width="11.85546875" style="78" customWidth="1"/>
    <col min="13" max="16384" width="9.140625" style="78"/>
  </cols>
  <sheetData>
    <row r="2" spans="2:12" ht="15.7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2:12" ht="16.5" thickBot="1" x14ac:dyDescent="0.3">
      <c r="B3" s="282"/>
      <c r="C3" s="235"/>
      <c r="D3" s="235"/>
      <c r="E3" s="235"/>
      <c r="F3" s="235"/>
      <c r="G3" s="235"/>
      <c r="H3" s="235"/>
      <c r="I3" s="235"/>
      <c r="J3" s="235"/>
      <c r="K3" s="235"/>
      <c r="L3" s="283" t="s">
        <v>358</v>
      </c>
    </row>
    <row r="4" spans="2:12" ht="20.100000000000001" customHeight="1" thickTop="1" x14ac:dyDescent="0.25">
      <c r="B4" s="403" t="s">
        <v>660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</row>
    <row r="5" spans="2:12" ht="15.75" x14ac:dyDescent="0.25">
      <c r="B5" s="380" t="s">
        <v>135</v>
      </c>
      <c r="C5" s="389" t="s">
        <v>88</v>
      </c>
      <c r="D5" s="389" t="s">
        <v>504</v>
      </c>
      <c r="E5" s="389"/>
      <c r="F5" s="389"/>
      <c r="G5" s="389"/>
      <c r="H5" s="389" t="s">
        <v>624</v>
      </c>
      <c r="I5" s="389"/>
      <c r="J5" s="389"/>
      <c r="K5" s="389"/>
      <c r="L5" s="350" t="s">
        <v>1</v>
      </c>
    </row>
    <row r="6" spans="2:12" ht="15.75" x14ac:dyDescent="0.25">
      <c r="B6" s="380"/>
      <c r="C6" s="389"/>
      <c r="D6" s="351" t="s">
        <v>215</v>
      </c>
      <c r="E6" s="351" t="s">
        <v>216</v>
      </c>
      <c r="F6" s="351" t="s">
        <v>18</v>
      </c>
      <c r="G6" s="351" t="s">
        <v>62</v>
      </c>
      <c r="H6" s="351" t="s">
        <v>215</v>
      </c>
      <c r="I6" s="351" t="s">
        <v>216</v>
      </c>
      <c r="J6" s="351" t="s">
        <v>18</v>
      </c>
      <c r="K6" s="351" t="s">
        <v>62</v>
      </c>
      <c r="L6" s="350" t="s">
        <v>489</v>
      </c>
    </row>
    <row r="7" spans="2:12" x14ac:dyDescent="0.25">
      <c r="B7" s="129">
        <v>1</v>
      </c>
      <c r="C7" s="177">
        <v>2</v>
      </c>
      <c r="D7" s="177">
        <v>3</v>
      </c>
      <c r="E7" s="177">
        <v>4</v>
      </c>
      <c r="F7" s="177" t="s">
        <v>388</v>
      </c>
      <c r="G7" s="177">
        <v>6</v>
      </c>
      <c r="H7" s="177">
        <v>7</v>
      </c>
      <c r="I7" s="177">
        <v>8</v>
      </c>
      <c r="J7" s="177" t="s">
        <v>389</v>
      </c>
      <c r="K7" s="177">
        <v>10</v>
      </c>
      <c r="L7" s="177">
        <v>11</v>
      </c>
    </row>
    <row r="8" spans="2:12" ht="15.75" x14ac:dyDescent="0.25">
      <c r="B8" s="144" t="s">
        <v>331</v>
      </c>
      <c r="C8" s="188" t="s">
        <v>218</v>
      </c>
      <c r="D8" s="149">
        <v>20476</v>
      </c>
      <c r="E8" s="149">
        <v>360</v>
      </c>
      <c r="F8" s="149">
        <f>D8+E8</f>
        <v>20836</v>
      </c>
      <c r="G8" s="277">
        <f>F8/F11*100</f>
        <v>6.6057326193714472</v>
      </c>
      <c r="H8" s="278">
        <v>13125</v>
      </c>
      <c r="I8" s="149">
        <v>500</v>
      </c>
      <c r="J8" s="202">
        <f>H8+I8</f>
        <v>13625</v>
      </c>
      <c r="K8" s="277">
        <f>J8/J$11*100</f>
        <v>4.342131261432951</v>
      </c>
      <c r="L8" s="279">
        <f>J8/F8*100</f>
        <v>65.391629871376466</v>
      </c>
    </row>
    <row r="9" spans="2:12" ht="15.75" x14ac:dyDescent="0.25">
      <c r="B9" s="144" t="s">
        <v>332</v>
      </c>
      <c r="C9" s="188" t="s">
        <v>219</v>
      </c>
      <c r="D9" s="149">
        <v>186128</v>
      </c>
      <c r="E9" s="149">
        <v>106468</v>
      </c>
      <c r="F9" s="149">
        <f>D9+E9</f>
        <v>292596</v>
      </c>
      <c r="G9" s="277">
        <f>F9/F11*100</f>
        <v>92.763051521290464</v>
      </c>
      <c r="H9" s="278">
        <v>186015</v>
      </c>
      <c r="I9" s="149">
        <v>111915</v>
      </c>
      <c r="J9" s="202">
        <f t="shared" ref="J9:J10" si="0">H9+I9</f>
        <v>297930</v>
      </c>
      <c r="K9" s="277">
        <f t="shared" ref="K9:K10" si="1">J9/J$11*100</f>
        <v>94.94687462155737</v>
      </c>
      <c r="L9" s="279">
        <f t="shared" ref="L9:L10" si="2">J9/F9*100</f>
        <v>101.82299142845426</v>
      </c>
    </row>
    <row r="10" spans="2:12" ht="15.75" x14ac:dyDescent="0.25">
      <c r="B10" s="144" t="s">
        <v>333</v>
      </c>
      <c r="C10" s="188" t="s">
        <v>403</v>
      </c>
      <c r="D10" s="149">
        <v>899</v>
      </c>
      <c r="E10" s="149">
        <v>1092</v>
      </c>
      <c r="F10" s="149">
        <f>D10+E10</f>
        <v>1991</v>
      </c>
      <c r="G10" s="277">
        <f>F10/F11*100</f>
        <v>0.63121585933809521</v>
      </c>
      <c r="H10" s="278">
        <v>1079</v>
      </c>
      <c r="I10" s="149">
        <v>1152</v>
      </c>
      <c r="J10" s="202">
        <f t="shared" si="0"/>
        <v>2231</v>
      </c>
      <c r="K10" s="277">
        <f t="shared" si="1"/>
        <v>0.71099411700968174</v>
      </c>
      <c r="L10" s="279">
        <f t="shared" si="2"/>
        <v>112.05424409844301</v>
      </c>
    </row>
    <row r="11" spans="2:12" ht="15.75" x14ac:dyDescent="0.25">
      <c r="B11" s="389" t="s">
        <v>220</v>
      </c>
      <c r="C11" s="389"/>
      <c r="D11" s="150">
        <f t="shared" ref="D11:K11" si="3">SUM(D8:D10)</f>
        <v>207503</v>
      </c>
      <c r="E11" s="150">
        <f t="shared" si="3"/>
        <v>107920</v>
      </c>
      <c r="F11" s="150">
        <f t="shared" si="3"/>
        <v>315423</v>
      </c>
      <c r="G11" s="281">
        <f t="shared" si="3"/>
        <v>100.00000000000001</v>
      </c>
      <c r="H11" s="179">
        <f t="shared" si="3"/>
        <v>200219</v>
      </c>
      <c r="I11" s="150">
        <f t="shared" si="3"/>
        <v>113567</v>
      </c>
      <c r="J11" s="150">
        <f t="shared" si="3"/>
        <v>313786</v>
      </c>
      <c r="K11" s="281">
        <f t="shared" si="3"/>
        <v>100</v>
      </c>
      <c r="L11" s="281">
        <f>J11/F11*100</f>
        <v>99.481014383859133</v>
      </c>
    </row>
    <row r="12" spans="2:12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/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41"/>
      <c r="C2" s="41"/>
      <c r="D2" s="41"/>
      <c r="E2" s="41"/>
      <c r="F2" s="41"/>
      <c r="G2" s="41"/>
      <c r="H2" s="41"/>
      <c r="I2" s="41"/>
      <c r="J2" s="41"/>
    </row>
    <row r="3" spans="2:10" ht="20.100000000000001" customHeight="1" thickBot="1" x14ac:dyDescent="0.3">
      <c r="B3" s="114"/>
      <c r="C3" s="174"/>
      <c r="D3" s="174"/>
      <c r="E3" s="174"/>
      <c r="F3" s="174"/>
      <c r="G3" s="174"/>
      <c r="H3" s="174"/>
      <c r="I3" s="174"/>
      <c r="J3" s="292" t="s">
        <v>360</v>
      </c>
    </row>
    <row r="4" spans="2:10" ht="16.5" thickTop="1" x14ac:dyDescent="0.25">
      <c r="B4" s="399" t="s">
        <v>625</v>
      </c>
      <c r="C4" s="399"/>
      <c r="D4" s="399"/>
      <c r="E4" s="399"/>
      <c r="F4" s="399"/>
      <c r="G4" s="399"/>
      <c r="H4" s="399"/>
      <c r="I4" s="399"/>
      <c r="J4" s="399"/>
    </row>
    <row r="5" spans="2:10" ht="15.75" x14ac:dyDescent="0.25">
      <c r="B5" s="376" t="s">
        <v>135</v>
      </c>
      <c r="C5" s="376" t="s">
        <v>88</v>
      </c>
      <c r="D5" s="376" t="s">
        <v>504</v>
      </c>
      <c r="E5" s="376"/>
      <c r="F5" s="376"/>
      <c r="G5" s="376" t="s">
        <v>624</v>
      </c>
      <c r="H5" s="376"/>
      <c r="I5" s="376"/>
      <c r="J5" s="238" t="s">
        <v>1</v>
      </c>
    </row>
    <row r="6" spans="2:10" ht="15.75" x14ac:dyDescent="0.25">
      <c r="B6" s="376"/>
      <c r="C6" s="376"/>
      <c r="D6" s="122" t="s">
        <v>215</v>
      </c>
      <c r="E6" s="122" t="s">
        <v>216</v>
      </c>
      <c r="F6" s="122" t="s">
        <v>18</v>
      </c>
      <c r="G6" s="122" t="s">
        <v>215</v>
      </c>
      <c r="H6" s="122" t="s">
        <v>216</v>
      </c>
      <c r="I6" s="122" t="s">
        <v>18</v>
      </c>
      <c r="J6" s="238" t="s">
        <v>461</v>
      </c>
    </row>
    <row r="7" spans="2:10" ht="12" customHeight="1" x14ac:dyDescent="0.25">
      <c r="B7" s="148">
        <v>1</v>
      </c>
      <c r="C7" s="148">
        <v>2</v>
      </c>
      <c r="D7" s="148">
        <v>3</v>
      </c>
      <c r="E7" s="148">
        <v>4</v>
      </c>
      <c r="F7" s="148" t="s">
        <v>388</v>
      </c>
      <c r="G7" s="148">
        <v>6</v>
      </c>
      <c r="H7" s="148">
        <v>7</v>
      </c>
      <c r="I7" s="148" t="s">
        <v>405</v>
      </c>
      <c r="J7" s="148">
        <v>9</v>
      </c>
    </row>
    <row r="8" spans="2:10" ht="15.75" x14ac:dyDescent="0.25">
      <c r="B8" s="130" t="s">
        <v>331</v>
      </c>
      <c r="C8" s="284" t="s">
        <v>229</v>
      </c>
      <c r="D8" s="278">
        <v>389972</v>
      </c>
      <c r="E8" s="278">
        <v>150918</v>
      </c>
      <c r="F8" s="278">
        <f>D8+E8</f>
        <v>540890</v>
      </c>
      <c r="G8" s="278">
        <v>397574</v>
      </c>
      <c r="H8" s="278">
        <v>160536</v>
      </c>
      <c r="I8" s="278">
        <f>G8+H8</f>
        <v>558110</v>
      </c>
      <c r="J8" s="287">
        <f>I8/F8*100</f>
        <v>103.18364177559206</v>
      </c>
    </row>
    <row r="9" spans="2:10" ht="15.75" x14ac:dyDescent="0.25">
      <c r="B9" s="130" t="s">
        <v>332</v>
      </c>
      <c r="C9" s="284" t="s">
        <v>230</v>
      </c>
      <c r="D9" s="278">
        <v>4108</v>
      </c>
      <c r="E9" s="278">
        <v>2936</v>
      </c>
      <c r="F9" s="278">
        <f>D9+E9</f>
        <v>7044</v>
      </c>
      <c r="G9" s="278">
        <v>3676</v>
      </c>
      <c r="H9" s="278">
        <v>2636</v>
      </c>
      <c r="I9" s="278">
        <f>G9+H9</f>
        <v>6312</v>
      </c>
      <c r="J9" s="287">
        <f>I9/F9*100</f>
        <v>89.608177172061332</v>
      </c>
    </row>
    <row r="10" spans="2:10" ht="15.75" x14ac:dyDescent="0.25">
      <c r="B10" s="378" t="s">
        <v>406</v>
      </c>
      <c r="C10" s="378"/>
      <c r="D10" s="289">
        <f t="shared" ref="D10:I10" si="0">D8-D9</f>
        <v>385864</v>
      </c>
      <c r="E10" s="289">
        <f t="shared" si="0"/>
        <v>147982</v>
      </c>
      <c r="F10" s="289">
        <f>F8-F9</f>
        <v>533846</v>
      </c>
      <c r="G10" s="289">
        <f t="shared" si="0"/>
        <v>393898</v>
      </c>
      <c r="H10" s="289">
        <f t="shared" si="0"/>
        <v>157900</v>
      </c>
      <c r="I10" s="289">
        <f t="shared" si="0"/>
        <v>551798</v>
      </c>
      <c r="J10" s="273">
        <f>I10/F10*100</f>
        <v>103.36276753970246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workbookViewId="0"/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B3" s="297"/>
      <c r="C3" s="297"/>
      <c r="D3" s="297"/>
      <c r="E3" s="297"/>
      <c r="F3" s="297"/>
      <c r="G3" s="297"/>
      <c r="H3" s="291" t="s">
        <v>360</v>
      </c>
    </row>
    <row r="4" spans="2:8" ht="16.5" thickTop="1" x14ac:dyDescent="0.25">
      <c r="B4" s="399" t="s">
        <v>626</v>
      </c>
      <c r="C4" s="399"/>
      <c r="D4" s="399"/>
      <c r="E4" s="399"/>
      <c r="F4" s="399"/>
      <c r="G4" s="399"/>
      <c r="H4" s="399"/>
    </row>
    <row r="5" spans="2:8" x14ac:dyDescent="0.25">
      <c r="B5" s="376" t="s">
        <v>135</v>
      </c>
      <c r="C5" s="376" t="s">
        <v>231</v>
      </c>
      <c r="D5" s="376" t="s">
        <v>232</v>
      </c>
      <c r="E5" s="122" t="s">
        <v>233</v>
      </c>
      <c r="F5" s="122" t="s">
        <v>235</v>
      </c>
      <c r="G5" s="376" t="s">
        <v>18</v>
      </c>
      <c r="H5" s="376" t="s">
        <v>62</v>
      </c>
    </row>
    <row r="6" spans="2:8" x14ac:dyDescent="0.25">
      <c r="B6" s="376"/>
      <c r="C6" s="376"/>
      <c r="D6" s="376"/>
      <c r="E6" s="122" t="s">
        <v>234</v>
      </c>
      <c r="F6" s="122" t="s">
        <v>236</v>
      </c>
      <c r="G6" s="376"/>
      <c r="H6" s="376"/>
    </row>
    <row r="7" spans="2:8" x14ac:dyDescent="0.25">
      <c r="B7" s="123">
        <v>1</v>
      </c>
      <c r="C7" s="123">
        <v>2</v>
      </c>
      <c r="D7" s="123">
        <v>3</v>
      </c>
      <c r="E7" s="123">
        <v>4</v>
      </c>
      <c r="F7" s="123">
        <v>5</v>
      </c>
      <c r="G7" s="123" t="s">
        <v>407</v>
      </c>
      <c r="H7" s="123">
        <v>7</v>
      </c>
    </row>
    <row r="8" spans="2:8" x14ac:dyDescent="0.25">
      <c r="B8" s="295" t="s">
        <v>331</v>
      </c>
      <c r="C8" s="404" t="s">
        <v>237</v>
      </c>
      <c r="D8" s="404"/>
      <c r="E8" s="293"/>
      <c r="F8" s="284"/>
      <c r="G8" s="125"/>
      <c r="H8" s="124"/>
    </row>
    <row r="9" spans="2:8" x14ac:dyDescent="0.25">
      <c r="B9" s="130" t="s">
        <v>305</v>
      </c>
      <c r="C9" s="284" t="s">
        <v>238</v>
      </c>
      <c r="D9" s="280">
        <v>162</v>
      </c>
      <c r="E9" s="278">
        <v>7950</v>
      </c>
      <c r="F9" s="280">
        <v>18</v>
      </c>
      <c r="G9" s="278">
        <f>D9+E9+F9</f>
        <v>8130</v>
      </c>
      <c r="H9" s="270">
        <f>G9/G$14*100</f>
        <v>54.030703794776372</v>
      </c>
    </row>
    <row r="10" spans="2:8" x14ac:dyDescent="0.25">
      <c r="B10" s="130" t="s">
        <v>306</v>
      </c>
      <c r="C10" s="284" t="s">
        <v>239</v>
      </c>
      <c r="D10" s="280">
        <v>128</v>
      </c>
      <c r="E10" s="278">
        <v>2907</v>
      </c>
      <c r="F10" s="280">
        <v>7</v>
      </c>
      <c r="G10" s="278">
        <f>D10+E10+F10</f>
        <v>3042</v>
      </c>
      <c r="H10" s="270">
        <f t="shared" ref="H10:H13" si="0">G10/G$14*100</f>
        <v>20.21665448262112</v>
      </c>
    </row>
    <row r="11" spans="2:8" x14ac:dyDescent="0.25">
      <c r="B11" s="130" t="s">
        <v>307</v>
      </c>
      <c r="C11" s="284" t="s">
        <v>240</v>
      </c>
      <c r="D11" s="280">
        <v>34</v>
      </c>
      <c r="E11" s="278">
        <v>1116</v>
      </c>
      <c r="F11" s="280">
        <v>5</v>
      </c>
      <c r="G11" s="278">
        <f>D11+E11+F11</f>
        <v>1155</v>
      </c>
      <c r="H11" s="270">
        <f t="shared" si="0"/>
        <v>7.6759486940918453</v>
      </c>
    </row>
    <row r="12" spans="2:8" x14ac:dyDescent="0.25">
      <c r="B12" s="130" t="s">
        <v>308</v>
      </c>
      <c r="C12" s="284" t="s">
        <v>241</v>
      </c>
      <c r="D12" s="280">
        <v>91</v>
      </c>
      <c r="E12" s="278">
        <v>2475</v>
      </c>
      <c r="F12" s="280">
        <v>4</v>
      </c>
      <c r="G12" s="278">
        <f>D12+E12+F12</f>
        <v>2570</v>
      </c>
      <c r="H12" s="270">
        <f t="shared" si="0"/>
        <v>17.079816574732504</v>
      </c>
    </row>
    <row r="13" spans="2:8" x14ac:dyDescent="0.25">
      <c r="B13" s="130" t="s">
        <v>309</v>
      </c>
      <c r="C13" s="284" t="s">
        <v>76</v>
      </c>
      <c r="D13" s="280">
        <v>17</v>
      </c>
      <c r="E13" s="280">
        <v>130</v>
      </c>
      <c r="F13" s="280">
        <v>3</v>
      </c>
      <c r="G13" s="278">
        <f>D13+E13+F13</f>
        <v>150</v>
      </c>
      <c r="H13" s="270">
        <f t="shared" si="0"/>
        <v>0.99687645377816181</v>
      </c>
    </row>
    <row r="14" spans="2:8" x14ac:dyDescent="0.25">
      <c r="B14" s="378" t="s">
        <v>492</v>
      </c>
      <c r="C14" s="378"/>
      <c r="D14" s="289">
        <f>SUM(D9:D13)</f>
        <v>432</v>
      </c>
      <c r="E14" s="289">
        <f>SUM(E9:E13)</f>
        <v>14578</v>
      </c>
      <c r="F14" s="289">
        <f>SUM(F9:F13)</f>
        <v>37</v>
      </c>
      <c r="G14" s="289">
        <f>SUM(G9:G13)</f>
        <v>15047</v>
      </c>
      <c r="H14" s="273">
        <f>SUM(H9:H13)</f>
        <v>100</v>
      </c>
    </row>
    <row r="15" spans="2:8" x14ac:dyDescent="0.25">
      <c r="B15" s="295" t="s">
        <v>332</v>
      </c>
      <c r="C15" s="404" t="s">
        <v>242</v>
      </c>
      <c r="D15" s="404"/>
      <c r="E15" s="294"/>
      <c r="F15" s="294"/>
      <c r="G15" s="278"/>
      <c r="H15" s="296"/>
    </row>
    <row r="16" spans="2:8" x14ac:dyDescent="0.25">
      <c r="B16" s="130" t="s">
        <v>305</v>
      </c>
      <c r="C16" s="284" t="s">
        <v>238</v>
      </c>
      <c r="D16" s="278">
        <v>1370</v>
      </c>
      <c r="E16" s="278">
        <v>60987</v>
      </c>
      <c r="F16" s="280">
        <v>236</v>
      </c>
      <c r="G16" s="278">
        <f t="shared" ref="G16:G21" si="1">D16+E16+F16</f>
        <v>62593</v>
      </c>
      <c r="H16" s="270">
        <f>G16/G22*100</f>
        <v>11.644732680708882</v>
      </c>
    </row>
    <row r="17" spans="2:8" x14ac:dyDescent="0.25">
      <c r="B17" s="130" t="s">
        <v>306</v>
      </c>
      <c r="C17" s="284" t="s">
        <v>239</v>
      </c>
      <c r="D17" s="280">
        <v>322</v>
      </c>
      <c r="E17" s="278">
        <v>8747</v>
      </c>
      <c r="F17" s="280">
        <v>48</v>
      </c>
      <c r="G17" s="278">
        <f t="shared" si="1"/>
        <v>9117</v>
      </c>
      <c r="H17" s="270">
        <f>G17/G22*100</f>
        <v>1.6961166240637593</v>
      </c>
    </row>
    <row r="18" spans="2:8" x14ac:dyDescent="0.25">
      <c r="B18" s="130" t="s">
        <v>307</v>
      </c>
      <c r="C18" s="284" t="s">
        <v>240</v>
      </c>
      <c r="D18" s="278">
        <v>3972</v>
      </c>
      <c r="E18" s="278">
        <v>157456</v>
      </c>
      <c r="F18" s="280">
        <v>295</v>
      </c>
      <c r="G18" s="278">
        <f t="shared" si="1"/>
        <v>161723</v>
      </c>
      <c r="H18" s="270">
        <f>G18/G22*100</f>
        <v>30.086768541566673</v>
      </c>
    </row>
    <row r="19" spans="2:8" x14ac:dyDescent="0.25">
      <c r="B19" s="130" t="s">
        <v>308</v>
      </c>
      <c r="C19" s="284" t="s">
        <v>241</v>
      </c>
      <c r="D19" s="280">
        <v>191</v>
      </c>
      <c r="E19" s="278">
        <v>8487</v>
      </c>
      <c r="F19" s="280">
        <v>26</v>
      </c>
      <c r="G19" s="278">
        <f t="shared" si="1"/>
        <v>8704</v>
      </c>
      <c r="H19" s="270">
        <f>G19/G22*100</f>
        <v>1.6192825595975606</v>
      </c>
    </row>
    <row r="20" spans="2:8" x14ac:dyDescent="0.25">
      <c r="B20" s="130" t="s">
        <v>309</v>
      </c>
      <c r="C20" s="284" t="s">
        <v>243</v>
      </c>
      <c r="D20" s="278">
        <v>3057</v>
      </c>
      <c r="E20" s="278">
        <v>133135</v>
      </c>
      <c r="F20" s="280">
        <v>223</v>
      </c>
      <c r="G20" s="278">
        <f t="shared" si="1"/>
        <v>136415</v>
      </c>
      <c r="H20" s="270">
        <f>G20/G22*100</f>
        <v>25.37849613597211</v>
      </c>
    </row>
    <row r="21" spans="2:8" x14ac:dyDescent="0.25">
      <c r="B21" s="130" t="s">
        <v>310</v>
      </c>
      <c r="C21" s="284" t="s">
        <v>76</v>
      </c>
      <c r="D21" s="278">
        <v>19046</v>
      </c>
      <c r="E21" s="278">
        <v>139095</v>
      </c>
      <c r="F21" s="278">
        <v>829</v>
      </c>
      <c r="G21" s="278">
        <f t="shared" si="1"/>
        <v>158970</v>
      </c>
      <c r="H21" s="270">
        <f>G21/G22*100</f>
        <v>29.574603458091019</v>
      </c>
    </row>
    <row r="22" spans="2:8" x14ac:dyDescent="0.25">
      <c r="B22" s="378" t="s">
        <v>493</v>
      </c>
      <c r="C22" s="378"/>
      <c r="D22" s="289">
        <f>SUM(D16:D21)</f>
        <v>27958</v>
      </c>
      <c r="E22" s="289">
        <f>SUM(E16:E21)</f>
        <v>507907</v>
      </c>
      <c r="F22" s="289">
        <f>SUM(F16:F21)</f>
        <v>1657</v>
      </c>
      <c r="G22" s="289">
        <f>SUM(G16:G21)</f>
        <v>537522</v>
      </c>
      <c r="H22" s="273">
        <f>SUM(H16:H21)</f>
        <v>100</v>
      </c>
    </row>
    <row r="23" spans="2:8" x14ac:dyDescent="0.25">
      <c r="B23" s="378" t="s">
        <v>494</v>
      </c>
      <c r="C23" s="378"/>
      <c r="D23" s="289">
        <f>D14+D22</f>
        <v>28390</v>
      </c>
      <c r="E23" s="289">
        <f>E14+E22</f>
        <v>522485</v>
      </c>
      <c r="F23" s="289">
        <f>F14+F22</f>
        <v>1694</v>
      </c>
      <c r="G23" s="289">
        <f>G14+G22</f>
        <v>552569</v>
      </c>
      <c r="H23" s="238" t="s">
        <v>112</v>
      </c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B2:N26"/>
  <sheetViews>
    <sheetView workbookViewId="0"/>
  </sheetViews>
  <sheetFormatPr defaultRowHeight="15" x14ac:dyDescent="0.25"/>
  <cols>
    <col min="1" max="1" width="9.140625" style="43"/>
    <col min="2" max="2" width="7" style="43" customWidth="1"/>
    <col min="3" max="3" width="14.28515625" style="43" customWidth="1"/>
    <col min="4" max="4" width="15.5703125" style="43" customWidth="1"/>
    <col min="5" max="5" width="15" style="43" customWidth="1"/>
    <col min="6" max="6" width="12.28515625" style="43" customWidth="1"/>
    <col min="7" max="7" width="15.5703125" style="43" customWidth="1"/>
    <col min="8" max="8" width="14.140625" style="43" customWidth="1"/>
    <col min="9" max="9" width="15.85546875" style="43" customWidth="1"/>
    <col min="10" max="10" width="14.28515625" style="43" customWidth="1"/>
    <col min="11" max="12" width="15.140625" style="43" customWidth="1"/>
    <col min="13" max="13" width="13.42578125" style="43" customWidth="1"/>
    <col min="14" max="14" width="19.85546875" style="43" customWidth="1"/>
    <col min="15" max="16384" width="9.140625" style="43"/>
  </cols>
  <sheetData>
    <row r="2" spans="2:14" ht="15.75" x14ac:dyDescent="0.25">
      <c r="B2" s="4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6.5" thickBot="1" x14ac:dyDescent="0.3">
      <c r="B3" s="303" t="s">
        <v>244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92" t="s">
        <v>359</v>
      </c>
    </row>
    <row r="4" spans="2:14" ht="16.5" thickTop="1" x14ac:dyDescent="0.25">
      <c r="B4" s="399" t="s">
        <v>627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</row>
    <row r="5" spans="2:14" ht="15.75" x14ac:dyDescent="0.25">
      <c r="B5" s="376" t="s">
        <v>135</v>
      </c>
      <c r="C5" s="376" t="s">
        <v>245</v>
      </c>
      <c r="D5" s="376" t="s">
        <v>246</v>
      </c>
      <c r="E5" s="376" t="s">
        <v>411</v>
      </c>
      <c r="F5" s="376" t="s">
        <v>247</v>
      </c>
      <c r="G5" s="376" t="s">
        <v>248</v>
      </c>
      <c r="H5" s="376"/>
      <c r="I5" s="376" t="s">
        <v>408</v>
      </c>
      <c r="J5" s="376" t="s">
        <v>249</v>
      </c>
      <c r="K5" s="376"/>
      <c r="L5" s="376"/>
      <c r="M5" s="376"/>
      <c r="N5" s="376" t="s">
        <v>250</v>
      </c>
    </row>
    <row r="6" spans="2:14" ht="15" customHeight="1" x14ac:dyDescent="0.25">
      <c r="B6" s="376"/>
      <c r="C6" s="376"/>
      <c r="D6" s="376"/>
      <c r="E6" s="376"/>
      <c r="F6" s="376"/>
      <c r="G6" s="376" t="s">
        <v>251</v>
      </c>
      <c r="H6" s="376" t="s">
        <v>252</v>
      </c>
      <c r="I6" s="376"/>
      <c r="J6" s="376" t="s">
        <v>253</v>
      </c>
      <c r="K6" s="376" t="s">
        <v>254</v>
      </c>
      <c r="L6" s="376" t="s">
        <v>255</v>
      </c>
      <c r="M6" s="376" t="s">
        <v>409</v>
      </c>
      <c r="N6" s="376"/>
    </row>
    <row r="7" spans="2:14" x14ac:dyDescent="0.25"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</row>
    <row r="8" spans="2:14" s="53" customFormat="1" ht="12.75" x14ac:dyDescent="0.2">
      <c r="B8" s="148">
        <v>1</v>
      </c>
      <c r="C8" s="148">
        <v>2</v>
      </c>
      <c r="D8" s="148">
        <v>3</v>
      </c>
      <c r="E8" s="148">
        <v>4</v>
      </c>
      <c r="F8" s="123">
        <v>5</v>
      </c>
      <c r="G8" s="148">
        <v>6</v>
      </c>
      <c r="H8" s="148">
        <v>7</v>
      </c>
      <c r="I8" s="148">
        <v>8</v>
      </c>
      <c r="J8" s="148" t="s">
        <v>523</v>
      </c>
      <c r="K8" s="148" t="s">
        <v>524</v>
      </c>
      <c r="L8" s="148" t="s">
        <v>525</v>
      </c>
      <c r="M8" s="148">
        <v>12</v>
      </c>
      <c r="N8" s="148" t="s">
        <v>526</v>
      </c>
    </row>
    <row r="9" spans="2:14" ht="15.95" customHeight="1" x14ac:dyDescent="0.25">
      <c r="B9" s="130" t="s">
        <v>331</v>
      </c>
      <c r="C9" s="130">
        <v>0</v>
      </c>
      <c r="D9" s="298">
        <v>0</v>
      </c>
      <c r="E9" s="278">
        <v>537161</v>
      </c>
      <c r="F9" s="249">
        <f>E9/E15*100</f>
        <v>97.211569957779034</v>
      </c>
      <c r="G9" s="298">
        <v>0</v>
      </c>
      <c r="H9" s="280">
        <v>172</v>
      </c>
      <c r="I9" s="280">
        <v>383</v>
      </c>
      <c r="J9" s="278">
        <f>E9*D9</f>
        <v>0</v>
      </c>
      <c r="K9" s="280">
        <v>0</v>
      </c>
      <c r="L9" s="280">
        <v>0</v>
      </c>
      <c r="M9" s="251">
        <v>0</v>
      </c>
      <c r="N9" s="278">
        <f t="shared" ref="N9:N15" si="0">J9+K9+L9+M9</f>
        <v>0</v>
      </c>
    </row>
    <row r="10" spans="2:14" ht="15.95" customHeight="1" x14ac:dyDescent="0.25">
      <c r="B10" s="130" t="s">
        <v>332</v>
      </c>
      <c r="C10" s="130" t="s">
        <v>256</v>
      </c>
      <c r="D10" s="298">
        <v>0.02</v>
      </c>
      <c r="E10" s="278">
        <v>4586</v>
      </c>
      <c r="F10" s="249">
        <f>E10/E15*100</f>
        <v>0.82994160005356798</v>
      </c>
      <c r="G10" s="298">
        <v>0.02</v>
      </c>
      <c r="H10" s="280">
        <v>89</v>
      </c>
      <c r="I10" s="280">
        <v>0</v>
      </c>
      <c r="J10" s="278">
        <f t="shared" ref="J10:J14" si="1">E10*D10</f>
        <v>91.72</v>
      </c>
      <c r="K10" s="280">
        <v>1</v>
      </c>
      <c r="L10" s="280">
        <v>0</v>
      </c>
      <c r="M10" s="251">
        <v>5</v>
      </c>
      <c r="N10" s="278">
        <f t="shared" si="0"/>
        <v>97.72</v>
      </c>
    </row>
    <row r="11" spans="2:14" ht="15.95" customHeight="1" x14ac:dyDescent="0.25">
      <c r="B11" s="130" t="s">
        <v>333</v>
      </c>
      <c r="C11" s="130" t="s">
        <v>257</v>
      </c>
      <c r="D11" s="298">
        <v>0.15</v>
      </c>
      <c r="E11" s="278">
        <v>4181</v>
      </c>
      <c r="F11" s="249">
        <f>E11/E15*100</f>
        <v>0.7566475860933205</v>
      </c>
      <c r="G11" s="298">
        <v>1</v>
      </c>
      <c r="H11" s="280">
        <v>63</v>
      </c>
      <c r="I11" s="280">
        <v>0</v>
      </c>
      <c r="J11" s="278">
        <f t="shared" si="1"/>
        <v>627.15</v>
      </c>
      <c r="K11" s="280">
        <v>63</v>
      </c>
      <c r="L11" s="280">
        <v>0</v>
      </c>
      <c r="M11" s="251">
        <v>22</v>
      </c>
      <c r="N11" s="278">
        <f t="shared" si="0"/>
        <v>712.15</v>
      </c>
    </row>
    <row r="12" spans="2:14" ht="15.95" customHeight="1" x14ac:dyDescent="0.25">
      <c r="B12" s="130" t="s">
        <v>334</v>
      </c>
      <c r="C12" s="130" t="s">
        <v>258</v>
      </c>
      <c r="D12" s="298">
        <v>0.5</v>
      </c>
      <c r="E12" s="278">
        <v>2523</v>
      </c>
      <c r="F12" s="249">
        <f>E12/E15*100</f>
        <v>0.45659456104124552</v>
      </c>
      <c r="G12" s="298">
        <v>1</v>
      </c>
      <c r="H12" s="280">
        <v>87</v>
      </c>
      <c r="I12" s="280">
        <v>0</v>
      </c>
      <c r="J12" s="278">
        <f t="shared" si="1"/>
        <v>1261.5</v>
      </c>
      <c r="K12" s="280">
        <v>86</v>
      </c>
      <c r="L12" s="280">
        <v>0</v>
      </c>
      <c r="M12" s="251">
        <v>4</v>
      </c>
      <c r="N12" s="278">
        <f t="shared" si="0"/>
        <v>1351.5</v>
      </c>
    </row>
    <row r="13" spans="2:14" ht="15.95" customHeight="1" x14ac:dyDescent="0.25">
      <c r="B13" s="130" t="s">
        <v>335</v>
      </c>
      <c r="C13" s="130" t="s">
        <v>259</v>
      </c>
      <c r="D13" s="298">
        <v>0.8</v>
      </c>
      <c r="E13" s="278">
        <v>1454</v>
      </c>
      <c r="F13" s="249">
        <f>E13/E15*100</f>
        <v>0.26313455876098735</v>
      </c>
      <c r="G13" s="298">
        <v>1</v>
      </c>
      <c r="H13" s="280">
        <v>74</v>
      </c>
      <c r="I13" s="280">
        <v>0</v>
      </c>
      <c r="J13" s="278">
        <f t="shared" si="1"/>
        <v>1163.2</v>
      </c>
      <c r="K13" s="280">
        <v>74</v>
      </c>
      <c r="L13" s="280">
        <v>0</v>
      </c>
      <c r="M13" s="251">
        <v>8</v>
      </c>
      <c r="N13" s="278">
        <f t="shared" si="0"/>
        <v>1245.2</v>
      </c>
    </row>
    <row r="14" spans="2:14" ht="15.95" customHeight="1" x14ac:dyDescent="0.25">
      <c r="B14" s="130" t="s">
        <v>336</v>
      </c>
      <c r="C14" s="130" t="s">
        <v>260</v>
      </c>
      <c r="D14" s="298">
        <v>1</v>
      </c>
      <c r="E14" s="278">
        <v>2664</v>
      </c>
      <c r="F14" s="249">
        <f>E14/E15*100</f>
        <v>0.48211173627185017</v>
      </c>
      <c r="G14" s="298">
        <v>1</v>
      </c>
      <c r="H14" s="280">
        <v>226</v>
      </c>
      <c r="I14" s="280">
        <v>0</v>
      </c>
      <c r="J14" s="278">
        <f t="shared" si="1"/>
        <v>2664</v>
      </c>
      <c r="K14" s="280">
        <v>226</v>
      </c>
      <c r="L14" s="280">
        <v>0</v>
      </c>
      <c r="M14" s="251">
        <v>15</v>
      </c>
      <c r="N14" s="278">
        <f t="shared" si="0"/>
        <v>2905</v>
      </c>
    </row>
    <row r="15" spans="2:14" ht="15.95" customHeight="1" x14ac:dyDescent="0.25">
      <c r="B15" s="378" t="s">
        <v>261</v>
      </c>
      <c r="C15" s="378"/>
      <c r="D15" s="378"/>
      <c r="E15" s="289">
        <f>SUM(E9:E14)</f>
        <v>552569</v>
      </c>
      <c r="F15" s="268">
        <f>SUM(F9:F14)</f>
        <v>100</v>
      </c>
      <c r="G15" s="299"/>
      <c r="H15" s="300">
        <f t="shared" ref="H15:M15" si="2">SUM(H9:H14)</f>
        <v>711</v>
      </c>
      <c r="I15" s="300">
        <f t="shared" si="2"/>
        <v>383</v>
      </c>
      <c r="J15" s="289">
        <f t="shared" si="2"/>
        <v>5807.57</v>
      </c>
      <c r="K15" s="301">
        <f t="shared" si="2"/>
        <v>450</v>
      </c>
      <c r="L15" s="300">
        <f t="shared" si="2"/>
        <v>0</v>
      </c>
      <c r="M15" s="300">
        <f t="shared" si="2"/>
        <v>54</v>
      </c>
      <c r="N15" s="220">
        <f t="shared" si="0"/>
        <v>6311.57</v>
      </c>
    </row>
    <row r="16" spans="2:14" ht="15.95" customHeight="1" x14ac:dyDescent="0.25">
      <c r="B16" s="130" t="s">
        <v>337</v>
      </c>
      <c r="C16" s="130" t="s">
        <v>262</v>
      </c>
      <c r="D16" s="130" t="s">
        <v>263</v>
      </c>
      <c r="E16" s="278">
        <v>2404</v>
      </c>
      <c r="F16" s="124" t="s">
        <v>410</v>
      </c>
      <c r="G16" s="298" t="s">
        <v>112</v>
      </c>
      <c r="H16" s="280">
        <v>629</v>
      </c>
      <c r="I16" s="302" t="s">
        <v>522</v>
      </c>
      <c r="J16" s="302" t="s">
        <v>522</v>
      </c>
      <c r="K16" s="302" t="s">
        <v>522</v>
      </c>
      <c r="L16" s="302" t="s">
        <v>522</v>
      </c>
      <c r="M16" s="302" t="s">
        <v>522</v>
      </c>
      <c r="N16" s="302" t="s">
        <v>522</v>
      </c>
    </row>
    <row r="19" spans="5:14" x14ac:dyDescent="0.25">
      <c r="E19" s="80"/>
      <c r="G19" s="81"/>
    </row>
    <row r="20" spans="5:14" x14ac:dyDescent="0.25">
      <c r="E20" s="80"/>
      <c r="G20" s="81"/>
    </row>
    <row r="21" spans="5:14" x14ac:dyDescent="0.25">
      <c r="E21" s="80"/>
      <c r="G21" s="81"/>
    </row>
    <row r="22" spans="5:14" x14ac:dyDescent="0.25">
      <c r="E22" s="80"/>
      <c r="G22" s="81"/>
      <c r="J22" s="80"/>
      <c r="N22" s="80"/>
    </row>
    <row r="23" spans="5:14" x14ac:dyDescent="0.25">
      <c r="E23" s="80"/>
      <c r="G23" s="81"/>
      <c r="J23" s="80"/>
      <c r="N23" s="80"/>
    </row>
    <row r="24" spans="5:14" x14ac:dyDescent="0.25">
      <c r="E24" s="80"/>
      <c r="G24" s="81"/>
      <c r="J24" s="80"/>
      <c r="N24" s="80"/>
    </row>
    <row r="25" spans="5:14" x14ac:dyDescent="0.25">
      <c r="E25" s="80"/>
      <c r="J25" s="80"/>
      <c r="N25" s="80"/>
    </row>
    <row r="26" spans="5:14" x14ac:dyDescent="0.25">
      <c r="E26" s="80"/>
    </row>
  </sheetData>
  <mergeCells count="17"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  <mergeCell ref="K6:K7"/>
    <mergeCell ref="L6:L7"/>
    <mergeCell ref="M6:M7"/>
    <mergeCell ref="B15:D15"/>
  </mergeCells>
  <pageMargins left="0.7" right="0.7" top="0.75" bottom="0.75" header="0.3" footer="0.3"/>
  <ignoredErrors>
    <ignoredError sqref="E15 H15:I15 M15" formulaRange="1"/>
    <ignoredError sqref="I16:N16" numberStoredAsText="1"/>
  </ignoredError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O11"/>
  <sheetViews>
    <sheetView workbookViewId="0"/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92" t="s">
        <v>359</v>
      </c>
    </row>
    <row r="4" spans="2:15" ht="16.5" thickTop="1" x14ac:dyDescent="0.25">
      <c r="B4" s="405" t="s">
        <v>678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</row>
    <row r="5" spans="2:15" ht="15.75" x14ac:dyDescent="0.25">
      <c r="B5" s="372" t="s">
        <v>661</v>
      </c>
      <c r="C5" s="372" t="s">
        <v>88</v>
      </c>
      <c r="D5" s="372" t="s">
        <v>628</v>
      </c>
      <c r="E5" s="372"/>
      <c r="F5" s="372"/>
      <c r="G5" s="372"/>
      <c r="H5" s="372"/>
      <c r="I5" s="372"/>
      <c r="J5" s="372" t="s">
        <v>629</v>
      </c>
      <c r="K5" s="372"/>
      <c r="L5" s="372"/>
      <c r="M5" s="372"/>
      <c r="N5" s="372"/>
      <c r="O5" s="372"/>
    </row>
    <row r="6" spans="2:15" ht="15.75" x14ac:dyDescent="0.25">
      <c r="B6" s="372"/>
      <c r="C6" s="372"/>
      <c r="D6" s="372" t="s">
        <v>2</v>
      </c>
      <c r="E6" s="372"/>
      <c r="F6" s="372"/>
      <c r="G6" s="372" t="s">
        <v>662</v>
      </c>
      <c r="H6" s="372"/>
      <c r="I6" s="372"/>
      <c r="J6" s="372" t="s">
        <v>2</v>
      </c>
      <c r="K6" s="372"/>
      <c r="L6" s="372"/>
      <c r="M6" s="372" t="s">
        <v>662</v>
      </c>
      <c r="N6" s="372"/>
      <c r="O6" s="372"/>
    </row>
    <row r="7" spans="2:15" ht="15.75" x14ac:dyDescent="0.25">
      <c r="B7" s="372"/>
      <c r="C7" s="372"/>
      <c r="D7" s="348" t="s">
        <v>215</v>
      </c>
      <c r="E7" s="348" t="s">
        <v>216</v>
      </c>
      <c r="F7" s="348" t="s">
        <v>18</v>
      </c>
      <c r="G7" s="348" t="s">
        <v>215</v>
      </c>
      <c r="H7" s="348" t="s">
        <v>216</v>
      </c>
      <c r="I7" s="348" t="s">
        <v>18</v>
      </c>
      <c r="J7" s="348" t="s">
        <v>215</v>
      </c>
      <c r="K7" s="348" t="s">
        <v>216</v>
      </c>
      <c r="L7" s="348" t="s">
        <v>18</v>
      </c>
      <c r="M7" s="348" t="s">
        <v>215</v>
      </c>
      <c r="N7" s="348" t="s">
        <v>216</v>
      </c>
      <c r="O7" s="348" t="s">
        <v>18</v>
      </c>
    </row>
    <row r="8" spans="2:15" ht="15.75" x14ac:dyDescent="0.25">
      <c r="B8" s="348">
        <v>1</v>
      </c>
      <c r="C8" s="348">
        <v>2</v>
      </c>
      <c r="D8" s="348">
        <v>3</v>
      </c>
      <c r="E8" s="348">
        <v>4</v>
      </c>
      <c r="F8" s="348">
        <v>5</v>
      </c>
      <c r="G8" s="348">
        <v>6</v>
      </c>
      <c r="H8" s="348">
        <v>7</v>
      </c>
      <c r="I8" s="348">
        <v>8</v>
      </c>
      <c r="J8" s="348">
        <v>9</v>
      </c>
      <c r="K8" s="348">
        <v>10</v>
      </c>
      <c r="L8" s="348">
        <v>11</v>
      </c>
      <c r="M8" s="348">
        <v>12</v>
      </c>
      <c r="N8" s="348">
        <v>13</v>
      </c>
      <c r="O8" s="348">
        <v>14</v>
      </c>
    </row>
    <row r="9" spans="2:15" ht="20.100000000000001" customHeight="1" x14ac:dyDescent="0.25">
      <c r="B9" s="87" t="s">
        <v>331</v>
      </c>
      <c r="C9" s="92" t="s">
        <v>663</v>
      </c>
      <c r="D9" s="90">
        <v>9771</v>
      </c>
      <c r="E9" s="90">
        <v>1808</v>
      </c>
      <c r="F9" s="90">
        <f>D9+E9</f>
        <v>11579</v>
      </c>
      <c r="G9" s="89">
        <v>7</v>
      </c>
      <c r="H9" s="89">
        <v>2</v>
      </c>
      <c r="I9" s="89">
        <f>G9+H9</f>
        <v>9</v>
      </c>
      <c r="J9" s="90">
        <v>11443</v>
      </c>
      <c r="K9" s="90">
        <v>5610</v>
      </c>
      <c r="L9" s="90">
        <v>17053</v>
      </c>
      <c r="M9" s="89">
        <v>8</v>
      </c>
      <c r="N9" s="89">
        <v>2</v>
      </c>
      <c r="O9" s="89">
        <f>M9+N9</f>
        <v>10</v>
      </c>
    </row>
    <row r="10" spans="2:15" ht="20.100000000000001" customHeight="1" x14ac:dyDescent="0.25">
      <c r="B10" s="87" t="s">
        <v>332</v>
      </c>
      <c r="C10" s="92" t="s">
        <v>664</v>
      </c>
      <c r="D10" s="89">
        <v>222</v>
      </c>
      <c r="E10" s="90">
        <v>3042</v>
      </c>
      <c r="F10" s="90">
        <f>D10+E10</f>
        <v>3264</v>
      </c>
      <c r="G10" s="89">
        <v>4</v>
      </c>
      <c r="H10" s="89">
        <v>1</v>
      </c>
      <c r="I10" s="89">
        <f>G10+H10</f>
        <v>5</v>
      </c>
      <c r="J10" s="89">
        <v>152</v>
      </c>
      <c r="K10" s="90">
        <v>4090</v>
      </c>
      <c r="L10" s="90">
        <v>4242</v>
      </c>
      <c r="M10" s="89">
        <v>2</v>
      </c>
      <c r="N10" s="89">
        <v>1</v>
      </c>
      <c r="O10" s="89">
        <f>M10+N10</f>
        <v>3</v>
      </c>
    </row>
    <row r="11" spans="2:15" ht="15.75" x14ac:dyDescent="0.25">
      <c r="B11" s="362"/>
      <c r="C11" s="361" t="s">
        <v>18</v>
      </c>
      <c r="D11" s="91">
        <f>D9-D10</f>
        <v>9549</v>
      </c>
      <c r="E11" s="91">
        <f>E9-E10</f>
        <v>-1234</v>
      </c>
      <c r="F11" s="91">
        <f>F9-F10</f>
        <v>8315</v>
      </c>
      <c r="G11" s="363">
        <f>G9+G10</f>
        <v>11</v>
      </c>
      <c r="H11" s="363">
        <f t="shared" ref="H11:I11" si="0">H9+H10</f>
        <v>3</v>
      </c>
      <c r="I11" s="363">
        <f t="shared" si="0"/>
        <v>14</v>
      </c>
      <c r="J11" s="91">
        <f>J9-J10</f>
        <v>11291</v>
      </c>
      <c r="K11" s="91">
        <f>K9-K10</f>
        <v>1520</v>
      </c>
      <c r="L11" s="91">
        <f>L9-L10</f>
        <v>12811</v>
      </c>
      <c r="M11" s="363">
        <f>M9+M10</f>
        <v>10</v>
      </c>
      <c r="N11" s="363">
        <f t="shared" ref="N11:O11" si="1">N9+N10</f>
        <v>3</v>
      </c>
      <c r="O11" s="363">
        <f t="shared" si="1"/>
        <v>13</v>
      </c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2:N23"/>
  <sheetViews>
    <sheetView workbookViewId="0">
      <selection activeCell="B4" sqref="B4:L4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2" spans="2:14" x14ac:dyDescent="0.25">
      <c r="N2" s="43"/>
    </row>
    <row r="3" spans="2:14" ht="16.5" thickBot="1" x14ac:dyDescent="0.3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309" t="s">
        <v>359</v>
      </c>
    </row>
    <row r="4" spans="2:14" ht="16.5" thickTop="1" x14ac:dyDescent="0.25">
      <c r="B4" s="396" t="s">
        <v>679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2:14" ht="15.75" x14ac:dyDescent="0.25">
      <c r="B5" s="376" t="s">
        <v>135</v>
      </c>
      <c r="C5" s="376" t="s">
        <v>166</v>
      </c>
      <c r="D5" s="378" t="s">
        <v>628</v>
      </c>
      <c r="E5" s="378"/>
      <c r="F5" s="378"/>
      <c r="G5" s="378"/>
      <c r="H5" s="378" t="s">
        <v>629</v>
      </c>
      <c r="I5" s="378"/>
      <c r="J5" s="378"/>
      <c r="K5" s="378"/>
      <c r="L5" s="238" t="s">
        <v>1</v>
      </c>
    </row>
    <row r="6" spans="2:14" ht="15.75" x14ac:dyDescent="0.25">
      <c r="B6" s="376"/>
      <c r="C6" s="376"/>
      <c r="D6" s="378" t="s">
        <v>215</v>
      </c>
      <c r="E6" s="376" t="s">
        <v>216</v>
      </c>
      <c r="F6" s="376" t="s">
        <v>18</v>
      </c>
      <c r="G6" s="122" t="s">
        <v>527</v>
      </c>
      <c r="H6" s="378" t="s">
        <v>215</v>
      </c>
      <c r="I6" s="376" t="s">
        <v>216</v>
      </c>
      <c r="J6" s="376" t="s">
        <v>18</v>
      </c>
      <c r="K6" s="122" t="s">
        <v>527</v>
      </c>
      <c r="L6" s="376" t="s">
        <v>489</v>
      </c>
    </row>
    <row r="7" spans="2:14" ht="15.75" x14ac:dyDescent="0.25">
      <c r="B7" s="376"/>
      <c r="C7" s="376"/>
      <c r="D7" s="378"/>
      <c r="E7" s="376"/>
      <c r="F7" s="376"/>
      <c r="G7" s="122" t="s">
        <v>62</v>
      </c>
      <c r="H7" s="378"/>
      <c r="I7" s="376"/>
      <c r="J7" s="376"/>
      <c r="K7" s="122" t="s">
        <v>62</v>
      </c>
      <c r="L7" s="376"/>
    </row>
    <row r="8" spans="2:14" x14ac:dyDescent="0.25">
      <c r="B8" s="123">
        <v>1</v>
      </c>
      <c r="C8" s="148">
        <v>2</v>
      </c>
      <c r="D8" s="148">
        <v>3</v>
      </c>
      <c r="E8" s="148">
        <v>4</v>
      </c>
      <c r="F8" s="123" t="s">
        <v>210</v>
      </c>
      <c r="G8" s="123">
        <v>6</v>
      </c>
      <c r="H8" s="148">
        <v>7</v>
      </c>
      <c r="I8" s="148">
        <v>8</v>
      </c>
      <c r="J8" s="123" t="s">
        <v>217</v>
      </c>
      <c r="K8" s="123">
        <v>10</v>
      </c>
      <c r="L8" s="148">
        <v>11</v>
      </c>
    </row>
    <row r="9" spans="2:14" ht="15.75" x14ac:dyDescent="0.25">
      <c r="B9" s="199" t="s">
        <v>331</v>
      </c>
      <c r="C9" s="304" t="s">
        <v>528</v>
      </c>
      <c r="D9" s="280"/>
      <c r="E9" s="130"/>
      <c r="F9" s="124"/>
      <c r="G9" s="124"/>
      <c r="H9" s="130"/>
      <c r="I9" s="130"/>
      <c r="J9" s="124"/>
      <c r="K9" s="124"/>
      <c r="L9" s="130"/>
    </row>
    <row r="10" spans="2:14" ht="31.5" x14ac:dyDescent="0.25">
      <c r="B10" s="124" t="s">
        <v>90</v>
      </c>
      <c r="C10" s="125" t="s">
        <v>529</v>
      </c>
      <c r="D10" s="278">
        <v>9</v>
      </c>
      <c r="E10" s="278">
        <v>3</v>
      </c>
      <c r="F10" s="240">
        <f>D10+E10</f>
        <v>12</v>
      </c>
      <c r="G10" s="249">
        <f>F10/F$23*100</f>
        <v>1.4638787908361189E-2</v>
      </c>
      <c r="H10" s="278">
        <v>7</v>
      </c>
      <c r="I10" s="278">
        <v>2</v>
      </c>
      <c r="J10" s="240">
        <f>H10+I10</f>
        <v>9</v>
      </c>
      <c r="K10" s="249">
        <f>J10/J$23*100</f>
        <v>1.0181456174487534E-2</v>
      </c>
      <c r="L10" s="305">
        <f>J10/F10*100</f>
        <v>75</v>
      </c>
      <c r="N10" s="78"/>
    </row>
    <row r="11" spans="2:14" ht="15.75" x14ac:dyDescent="0.25">
      <c r="B11" s="124" t="s">
        <v>123</v>
      </c>
      <c r="C11" s="284" t="s">
        <v>530</v>
      </c>
      <c r="D11" s="278">
        <v>20</v>
      </c>
      <c r="E11" s="278">
        <v>0</v>
      </c>
      <c r="F11" s="240">
        <f t="shared" ref="F11:F15" si="0">D11+E11</f>
        <v>20</v>
      </c>
      <c r="G11" s="249">
        <f t="shared" ref="G11:G22" si="1">F11/F$23*100</f>
        <v>2.4397979847268644E-2</v>
      </c>
      <c r="H11" s="278">
        <v>5</v>
      </c>
      <c r="I11" s="278">
        <v>0</v>
      </c>
      <c r="J11" s="240">
        <f t="shared" ref="J11:J15" si="2">H11+I11</f>
        <v>5</v>
      </c>
      <c r="K11" s="249">
        <f t="shared" ref="K11:K15" si="3">J11/J$23*100</f>
        <v>5.6563645413819632E-3</v>
      </c>
      <c r="L11" s="305">
        <f t="shared" ref="L11:L23" si="4">J11/F11*100</f>
        <v>25</v>
      </c>
      <c r="N11" s="78"/>
    </row>
    <row r="12" spans="2:14" ht="15.75" x14ac:dyDescent="0.25">
      <c r="B12" s="124" t="s">
        <v>362</v>
      </c>
      <c r="C12" s="284" t="s">
        <v>531</v>
      </c>
      <c r="D12" s="278">
        <v>51763</v>
      </c>
      <c r="E12" s="278">
        <v>18098</v>
      </c>
      <c r="F12" s="240">
        <f t="shared" si="0"/>
        <v>69861</v>
      </c>
      <c r="G12" s="249">
        <f t="shared" si="1"/>
        <v>85.223363505501752</v>
      </c>
      <c r="H12" s="278">
        <v>54089</v>
      </c>
      <c r="I12" s="278">
        <v>21727</v>
      </c>
      <c r="J12" s="240">
        <f t="shared" si="2"/>
        <v>75816</v>
      </c>
      <c r="K12" s="249">
        <f t="shared" si="3"/>
        <v>85.76858681388299</v>
      </c>
      <c r="L12" s="305">
        <f t="shared" si="4"/>
        <v>108.52406922317172</v>
      </c>
      <c r="N12" s="78"/>
    </row>
    <row r="13" spans="2:14" ht="15.75" x14ac:dyDescent="0.25">
      <c r="B13" s="124" t="s">
        <v>363</v>
      </c>
      <c r="C13" s="284" t="s">
        <v>291</v>
      </c>
      <c r="D13" s="278">
        <v>3727</v>
      </c>
      <c r="E13" s="278">
        <v>1079</v>
      </c>
      <c r="F13" s="240">
        <f t="shared" si="0"/>
        <v>4806</v>
      </c>
      <c r="G13" s="249">
        <f t="shared" si="1"/>
        <v>5.8628345572986555</v>
      </c>
      <c r="H13" s="278">
        <v>3150</v>
      </c>
      <c r="I13" s="278">
        <v>1103</v>
      </c>
      <c r="J13" s="240">
        <f t="shared" si="2"/>
        <v>4253</v>
      </c>
      <c r="K13" s="249">
        <f t="shared" si="3"/>
        <v>4.8113036788994981</v>
      </c>
      <c r="L13" s="305">
        <f t="shared" si="4"/>
        <v>88.493549729504778</v>
      </c>
      <c r="N13" s="78"/>
    </row>
    <row r="14" spans="2:14" ht="15.75" x14ac:dyDescent="0.25">
      <c r="B14" s="124" t="s">
        <v>364</v>
      </c>
      <c r="C14" s="284" t="s">
        <v>532</v>
      </c>
      <c r="D14" s="278">
        <v>331</v>
      </c>
      <c r="E14" s="278">
        <v>128</v>
      </c>
      <c r="F14" s="240">
        <f t="shared" si="0"/>
        <v>459</v>
      </c>
      <c r="G14" s="249">
        <f t="shared" si="1"/>
        <v>0.55993363749481539</v>
      </c>
      <c r="H14" s="278">
        <v>331</v>
      </c>
      <c r="I14" s="278">
        <v>172</v>
      </c>
      <c r="J14" s="240">
        <f t="shared" si="2"/>
        <v>503</v>
      </c>
      <c r="K14" s="249">
        <f t="shared" si="3"/>
        <v>0.56903027286302543</v>
      </c>
      <c r="L14" s="305">
        <f t="shared" si="4"/>
        <v>109.58605664488017</v>
      </c>
      <c r="N14" s="78"/>
    </row>
    <row r="15" spans="2:14" ht="15.75" x14ac:dyDescent="0.25">
      <c r="B15" s="124" t="s">
        <v>533</v>
      </c>
      <c r="C15" s="284" t="s">
        <v>534</v>
      </c>
      <c r="D15" s="278">
        <v>720</v>
      </c>
      <c r="E15" s="278">
        <v>56</v>
      </c>
      <c r="F15" s="240">
        <f t="shared" si="0"/>
        <v>776</v>
      </c>
      <c r="G15" s="249">
        <f t="shared" si="1"/>
        <v>0.94664161807402358</v>
      </c>
      <c r="H15" s="278">
        <v>774</v>
      </c>
      <c r="I15" s="278">
        <v>70</v>
      </c>
      <c r="J15" s="240">
        <f t="shared" si="2"/>
        <v>844</v>
      </c>
      <c r="K15" s="249">
        <f t="shared" si="3"/>
        <v>0.95479433458527541</v>
      </c>
      <c r="L15" s="305">
        <f t="shared" si="4"/>
        <v>108.76288659793813</v>
      </c>
      <c r="N15" s="78"/>
    </row>
    <row r="16" spans="2:14" ht="15.75" x14ac:dyDescent="0.25">
      <c r="B16" s="306"/>
      <c r="C16" s="307" t="s">
        <v>59</v>
      </c>
      <c r="D16" s="289">
        <f>SUM(D10:D15)</f>
        <v>56570</v>
      </c>
      <c r="E16" s="289">
        <f>SUM(E10:E15)</f>
        <v>19364</v>
      </c>
      <c r="F16" s="289">
        <f>SUM(F10:F15)</f>
        <v>75934</v>
      </c>
      <c r="G16" s="308">
        <f t="shared" si="1"/>
        <v>92.631810086124872</v>
      </c>
      <c r="H16" s="289">
        <f>SUM(H10:H15)</f>
        <v>58356</v>
      </c>
      <c r="I16" s="289">
        <f>SUM(I10:I15)</f>
        <v>23074</v>
      </c>
      <c r="J16" s="241">
        <f>SUM(J10:J15)</f>
        <v>81430</v>
      </c>
      <c r="K16" s="308">
        <f>J16/J23*100</f>
        <v>92.119552920946646</v>
      </c>
      <c r="L16" s="288">
        <f t="shared" si="4"/>
        <v>107.23786446124267</v>
      </c>
      <c r="N16" s="78"/>
    </row>
    <row r="17" spans="2:12" ht="15.75" x14ac:dyDescent="0.25">
      <c r="B17" s="199" t="s">
        <v>332</v>
      </c>
      <c r="C17" s="304" t="s">
        <v>264</v>
      </c>
      <c r="D17" s="280"/>
      <c r="E17" s="280"/>
      <c r="F17" s="251"/>
      <c r="G17" s="249"/>
      <c r="H17" s="280"/>
      <c r="I17" s="280"/>
      <c r="J17" s="251"/>
      <c r="K17" s="249"/>
      <c r="L17" s="305"/>
    </row>
    <row r="18" spans="2:12" ht="15.75" x14ac:dyDescent="0.25">
      <c r="B18" s="124" t="s">
        <v>365</v>
      </c>
      <c r="C18" s="284" t="s">
        <v>473</v>
      </c>
      <c r="D18" s="280">
        <v>122</v>
      </c>
      <c r="E18" s="280">
        <v>0</v>
      </c>
      <c r="F18" s="251">
        <f>D18+E18</f>
        <v>122</v>
      </c>
      <c r="G18" s="249">
        <f t="shared" si="1"/>
        <v>0.14882767706833874</v>
      </c>
      <c r="H18" s="280">
        <v>130</v>
      </c>
      <c r="I18" s="280">
        <v>0</v>
      </c>
      <c r="J18" s="251">
        <f>H18+I18</f>
        <v>130</v>
      </c>
      <c r="K18" s="249">
        <f>J18/J$23*100</f>
        <v>0.14706547807593104</v>
      </c>
      <c r="L18" s="305">
        <f t="shared" si="4"/>
        <v>106.55737704918033</v>
      </c>
    </row>
    <row r="19" spans="2:12" ht="15.75" x14ac:dyDescent="0.25">
      <c r="B19" s="124" t="s">
        <v>366</v>
      </c>
      <c r="C19" s="284" t="s">
        <v>535</v>
      </c>
      <c r="D19" s="278">
        <v>5048</v>
      </c>
      <c r="E19" s="280">
        <v>122</v>
      </c>
      <c r="F19" s="251">
        <f t="shared" ref="F19:F20" si="5">D19+E19</f>
        <v>5170</v>
      </c>
      <c r="G19" s="249">
        <f t="shared" si="1"/>
        <v>6.3068777905189446</v>
      </c>
      <c r="H19" s="278">
        <v>5311</v>
      </c>
      <c r="I19" s="280">
        <v>405</v>
      </c>
      <c r="J19" s="251">
        <f t="shared" ref="J19:J20" si="6">H19+I19</f>
        <v>5716</v>
      </c>
      <c r="K19" s="249">
        <f t="shared" ref="K19:K22" si="7">J19/J$23*100</f>
        <v>6.4663559437078604</v>
      </c>
      <c r="L19" s="305">
        <f t="shared" si="4"/>
        <v>110.56092843326886</v>
      </c>
    </row>
    <row r="20" spans="2:12" ht="15.75" x14ac:dyDescent="0.25">
      <c r="B20" s="124" t="s">
        <v>367</v>
      </c>
      <c r="C20" s="284" t="s">
        <v>536</v>
      </c>
      <c r="D20" s="280">
        <v>18</v>
      </c>
      <c r="E20" s="280">
        <v>92</v>
      </c>
      <c r="F20" s="251">
        <f t="shared" si="5"/>
        <v>110</v>
      </c>
      <c r="G20" s="249">
        <f t="shared" si="1"/>
        <v>0.13418888915997756</v>
      </c>
      <c r="H20" s="280">
        <v>10</v>
      </c>
      <c r="I20" s="280">
        <v>13</v>
      </c>
      <c r="J20" s="251">
        <f t="shared" si="6"/>
        <v>23</v>
      </c>
      <c r="K20" s="249">
        <f t="shared" si="7"/>
        <v>2.6019276890357029E-2</v>
      </c>
      <c r="L20" s="305">
        <f t="shared" si="4"/>
        <v>20.909090909090907</v>
      </c>
    </row>
    <row r="21" spans="2:12" ht="15.75" x14ac:dyDescent="0.25">
      <c r="B21" s="306"/>
      <c r="C21" s="307" t="s">
        <v>18</v>
      </c>
      <c r="D21" s="289">
        <f>SUM(D18:D20)</f>
        <v>5188</v>
      </c>
      <c r="E21" s="289">
        <f t="shared" ref="E21:F21" si="8">SUM(E18:E20)</f>
        <v>214</v>
      </c>
      <c r="F21" s="289">
        <f t="shared" si="8"/>
        <v>5402</v>
      </c>
      <c r="G21" s="308">
        <f t="shared" si="1"/>
        <v>6.5898943567472612</v>
      </c>
      <c r="H21" s="289">
        <f>SUM(H18:H20)</f>
        <v>5451</v>
      </c>
      <c r="I21" s="300">
        <f>SUM(I18:I20)</f>
        <v>418</v>
      </c>
      <c r="J21" s="241">
        <f>SUM(J18:J20)</f>
        <v>5869</v>
      </c>
      <c r="K21" s="308">
        <f t="shared" si="7"/>
        <v>6.6394406986741483</v>
      </c>
      <c r="L21" s="288">
        <f t="shared" si="4"/>
        <v>108.6449463161792</v>
      </c>
    </row>
    <row r="22" spans="2:12" ht="15.75" x14ac:dyDescent="0.25">
      <c r="B22" s="199" t="s">
        <v>333</v>
      </c>
      <c r="C22" s="304" t="s">
        <v>412</v>
      </c>
      <c r="D22" s="294">
        <v>581</v>
      </c>
      <c r="E22" s="294">
        <v>57</v>
      </c>
      <c r="F22" s="252">
        <f>D22+E22</f>
        <v>638</v>
      </c>
      <c r="G22" s="310">
        <f t="shared" si="1"/>
        <v>0.7782955571278698</v>
      </c>
      <c r="H22" s="294">
        <v>947</v>
      </c>
      <c r="I22" s="294">
        <v>150</v>
      </c>
      <c r="J22" s="237">
        <f>H22+I22</f>
        <v>1097</v>
      </c>
      <c r="K22" s="310">
        <f t="shared" si="7"/>
        <v>1.2410063803792026</v>
      </c>
      <c r="L22" s="311">
        <f t="shared" si="4"/>
        <v>171.9435736677116</v>
      </c>
    </row>
    <row r="23" spans="2:12" ht="15.75" x14ac:dyDescent="0.25">
      <c r="B23" s="122"/>
      <c r="C23" s="307" t="s">
        <v>537</v>
      </c>
      <c r="D23" s="289">
        <f>D16+D21+D22</f>
        <v>62339</v>
      </c>
      <c r="E23" s="289">
        <f t="shared" ref="E23:J23" si="9">E16+E21+E22</f>
        <v>19635</v>
      </c>
      <c r="F23" s="289">
        <f t="shared" si="9"/>
        <v>81974</v>
      </c>
      <c r="G23" s="288">
        <f t="shared" si="9"/>
        <v>100.00000000000001</v>
      </c>
      <c r="H23" s="289">
        <f t="shared" si="9"/>
        <v>64754</v>
      </c>
      <c r="I23" s="289">
        <f t="shared" si="9"/>
        <v>23642</v>
      </c>
      <c r="J23" s="289">
        <f t="shared" si="9"/>
        <v>88396</v>
      </c>
      <c r="K23" s="122">
        <f>K16+K21+K22</f>
        <v>100</v>
      </c>
      <c r="L23" s="288">
        <f t="shared" si="4"/>
        <v>107.83419132895796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2:N25"/>
  <sheetViews>
    <sheetView workbookViewId="0">
      <selection activeCell="M16" sqref="M16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2" spans="2:14" x14ac:dyDescent="0.25">
      <c r="N2" s="43"/>
    </row>
    <row r="3" spans="2:14" ht="16.5" thickBot="1" x14ac:dyDescent="0.3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309" t="s">
        <v>359</v>
      </c>
    </row>
    <row r="4" spans="2:14" ht="16.5" thickTop="1" x14ac:dyDescent="0.25">
      <c r="B4" s="396" t="s">
        <v>680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2:14" ht="15.75" x14ac:dyDescent="0.25">
      <c r="B5" s="376" t="s">
        <v>135</v>
      </c>
      <c r="C5" s="376" t="s">
        <v>173</v>
      </c>
      <c r="D5" s="378" t="s">
        <v>628</v>
      </c>
      <c r="E5" s="378"/>
      <c r="F5" s="378"/>
      <c r="G5" s="378"/>
      <c r="H5" s="378" t="s">
        <v>629</v>
      </c>
      <c r="I5" s="378"/>
      <c r="J5" s="378"/>
      <c r="K5" s="378"/>
      <c r="L5" s="238" t="s">
        <v>1</v>
      </c>
    </row>
    <row r="6" spans="2:14" ht="15.75" x14ac:dyDescent="0.25">
      <c r="B6" s="376"/>
      <c r="C6" s="376"/>
      <c r="D6" s="378" t="s">
        <v>215</v>
      </c>
      <c r="E6" s="376" t="s">
        <v>216</v>
      </c>
      <c r="F6" s="376" t="s">
        <v>18</v>
      </c>
      <c r="G6" s="122" t="s">
        <v>527</v>
      </c>
      <c r="H6" s="378" t="s">
        <v>215</v>
      </c>
      <c r="I6" s="376" t="s">
        <v>216</v>
      </c>
      <c r="J6" s="376" t="s">
        <v>18</v>
      </c>
      <c r="K6" s="122" t="s">
        <v>527</v>
      </c>
      <c r="L6" s="376" t="s">
        <v>489</v>
      </c>
    </row>
    <row r="7" spans="2:14" ht="15.75" x14ac:dyDescent="0.25">
      <c r="B7" s="376"/>
      <c r="C7" s="376"/>
      <c r="D7" s="378"/>
      <c r="E7" s="376"/>
      <c r="F7" s="376"/>
      <c r="G7" s="122" t="s">
        <v>62</v>
      </c>
      <c r="H7" s="378"/>
      <c r="I7" s="376"/>
      <c r="J7" s="376"/>
      <c r="K7" s="122" t="s">
        <v>62</v>
      </c>
      <c r="L7" s="376"/>
    </row>
    <row r="8" spans="2:14" x14ac:dyDescent="0.25">
      <c r="B8" s="123">
        <v>1</v>
      </c>
      <c r="C8" s="148">
        <v>2</v>
      </c>
      <c r="D8" s="148">
        <v>3</v>
      </c>
      <c r="E8" s="148">
        <v>4</v>
      </c>
      <c r="F8" s="123" t="s">
        <v>210</v>
      </c>
      <c r="G8" s="123">
        <v>6</v>
      </c>
      <c r="H8" s="148">
        <v>7</v>
      </c>
      <c r="I8" s="148">
        <v>8</v>
      </c>
      <c r="J8" s="123" t="s">
        <v>217</v>
      </c>
      <c r="K8" s="123">
        <v>10</v>
      </c>
      <c r="L8" s="148">
        <v>11</v>
      </c>
    </row>
    <row r="9" spans="2:14" ht="15.75" x14ac:dyDescent="0.25">
      <c r="B9" s="199" t="s">
        <v>331</v>
      </c>
      <c r="C9" s="304" t="s">
        <v>538</v>
      </c>
      <c r="D9" s="280"/>
      <c r="E9" s="130"/>
      <c r="F9" s="124"/>
      <c r="G9" s="124"/>
      <c r="H9" s="130"/>
      <c r="I9" s="130"/>
      <c r="J9" s="124"/>
      <c r="K9" s="124"/>
      <c r="L9" s="130"/>
    </row>
    <row r="10" spans="2:14" ht="15.75" x14ac:dyDescent="0.25">
      <c r="B10" s="124" t="s">
        <v>90</v>
      </c>
      <c r="C10" s="284" t="s">
        <v>290</v>
      </c>
      <c r="D10" s="278">
        <v>5145</v>
      </c>
      <c r="E10" s="278">
        <v>3042</v>
      </c>
      <c r="F10" s="240">
        <f>D10+E10</f>
        <v>8187</v>
      </c>
      <c r="G10" s="249">
        <f>F10/F$25*100</f>
        <v>11.114731397385249</v>
      </c>
      <c r="H10" s="278">
        <v>4836</v>
      </c>
      <c r="I10" s="278">
        <v>3190</v>
      </c>
      <c r="J10" s="240">
        <f>H10+I10</f>
        <v>8026</v>
      </c>
      <c r="K10" s="249">
        <f>J10/J$25*100</f>
        <v>10.618508963418668</v>
      </c>
      <c r="L10" s="287">
        <f>J10/F10*100</f>
        <v>98.033467692683516</v>
      </c>
      <c r="N10" s="78"/>
    </row>
    <row r="11" spans="2:14" ht="15.75" x14ac:dyDescent="0.25">
      <c r="B11" s="124" t="s">
        <v>123</v>
      </c>
      <c r="C11" s="284" t="s">
        <v>539</v>
      </c>
      <c r="D11" s="278">
        <v>415</v>
      </c>
      <c r="E11" s="278">
        <v>323</v>
      </c>
      <c r="F11" s="240">
        <f t="shared" ref="F11:F13" si="0">D11+E11</f>
        <v>738</v>
      </c>
      <c r="G11" s="249">
        <f t="shared" ref="G11:G13" si="1">F11/F$25*100</f>
        <v>1.0019142263674501</v>
      </c>
      <c r="H11" s="278">
        <v>492</v>
      </c>
      <c r="I11" s="278">
        <v>382</v>
      </c>
      <c r="J11" s="240">
        <f t="shared" ref="J11:J13" si="2">H11+I11</f>
        <v>874</v>
      </c>
      <c r="K11" s="249">
        <f t="shared" ref="K11:K13" si="3">J11/J$25*100</f>
        <v>1.1563140834821724</v>
      </c>
      <c r="L11" s="287">
        <f t="shared" ref="L11:L13" si="4">J11/F11*100</f>
        <v>118.4281842818428</v>
      </c>
      <c r="N11" s="78"/>
    </row>
    <row r="12" spans="2:14" ht="15.75" x14ac:dyDescent="0.25">
      <c r="B12" s="124" t="s">
        <v>362</v>
      </c>
      <c r="C12" s="284" t="s">
        <v>532</v>
      </c>
      <c r="D12" s="278">
        <v>0</v>
      </c>
      <c r="E12" s="278">
        <v>0</v>
      </c>
      <c r="F12" s="240">
        <f t="shared" si="0"/>
        <v>0</v>
      </c>
      <c r="G12" s="249">
        <f t="shared" si="1"/>
        <v>0</v>
      </c>
      <c r="H12" s="278">
        <v>0</v>
      </c>
      <c r="I12" s="278">
        <v>0</v>
      </c>
      <c r="J12" s="240">
        <f t="shared" si="2"/>
        <v>0</v>
      </c>
      <c r="K12" s="249">
        <f t="shared" si="3"/>
        <v>0</v>
      </c>
      <c r="L12" s="287" t="s">
        <v>112</v>
      </c>
      <c r="N12" s="78"/>
    </row>
    <row r="13" spans="2:14" ht="15.75" x14ac:dyDescent="0.25">
      <c r="B13" s="124" t="s">
        <v>363</v>
      </c>
      <c r="C13" s="284" t="s">
        <v>540</v>
      </c>
      <c r="D13" s="278">
        <v>305</v>
      </c>
      <c r="E13" s="278">
        <v>924</v>
      </c>
      <c r="F13" s="240">
        <f t="shared" si="0"/>
        <v>1229</v>
      </c>
      <c r="G13" s="249">
        <f t="shared" si="1"/>
        <v>1.6684994365929486</v>
      </c>
      <c r="H13" s="278">
        <v>335</v>
      </c>
      <c r="I13" s="278">
        <v>1366</v>
      </c>
      <c r="J13" s="240">
        <f t="shared" si="2"/>
        <v>1701</v>
      </c>
      <c r="K13" s="249">
        <f t="shared" si="3"/>
        <v>2.2504465171661043</v>
      </c>
      <c r="L13" s="287">
        <f t="shared" si="4"/>
        <v>138.40520748576077</v>
      </c>
      <c r="N13" s="78"/>
    </row>
    <row r="14" spans="2:14" ht="15.75" x14ac:dyDescent="0.25">
      <c r="B14" s="122"/>
      <c r="C14" s="307" t="s">
        <v>59</v>
      </c>
      <c r="D14" s="289">
        <f>SUM(D10:D13)</f>
        <v>5865</v>
      </c>
      <c r="E14" s="289">
        <f>SUM(E10:E13)</f>
        <v>4289</v>
      </c>
      <c r="F14" s="241">
        <f>SUM(F10:F13)</f>
        <v>10154</v>
      </c>
      <c r="G14" s="308">
        <f>F14/F$25*100</f>
        <v>13.785145060345647</v>
      </c>
      <c r="H14" s="289">
        <f>SUM(H10:H13)</f>
        <v>5663</v>
      </c>
      <c r="I14" s="289">
        <f>SUM(I10:I13)</f>
        <v>4938</v>
      </c>
      <c r="J14" s="241">
        <f>SUM(J10:J13)</f>
        <v>10601</v>
      </c>
      <c r="K14" s="308">
        <f>SUM(K10:K13)</f>
        <v>14.025269564066944</v>
      </c>
      <c r="L14" s="273">
        <f>J14/F14*100</f>
        <v>104.40220602718139</v>
      </c>
      <c r="N14" s="78"/>
    </row>
    <row r="15" spans="2:14" ht="15.75" x14ac:dyDescent="0.25">
      <c r="B15" s="199" t="s">
        <v>332</v>
      </c>
      <c r="C15" s="304" t="s">
        <v>265</v>
      </c>
      <c r="D15" s="280"/>
      <c r="E15" s="280"/>
      <c r="F15" s="251"/>
      <c r="G15" s="249"/>
      <c r="H15" s="278"/>
      <c r="I15" s="278"/>
      <c r="J15" s="240"/>
      <c r="K15" s="249"/>
      <c r="L15" s="287"/>
      <c r="N15" s="78"/>
    </row>
    <row r="16" spans="2:14" ht="15.75" x14ac:dyDescent="0.25">
      <c r="B16" s="124" t="s">
        <v>365</v>
      </c>
      <c r="C16" s="284" t="s">
        <v>174</v>
      </c>
      <c r="D16" s="278">
        <v>25938</v>
      </c>
      <c r="E16" s="278">
        <v>7002</v>
      </c>
      <c r="F16" s="240">
        <f>D16+E16</f>
        <v>32940</v>
      </c>
      <c r="G16" s="249">
        <f>F16/F$25*100</f>
        <v>44.719586201278865</v>
      </c>
      <c r="H16" s="278">
        <v>27957</v>
      </c>
      <c r="I16" s="278">
        <v>7068</v>
      </c>
      <c r="J16" s="240">
        <f>H16+I16</f>
        <v>35025</v>
      </c>
      <c r="K16" s="249">
        <f>J16/J$25*100</f>
        <v>46.33855923794404</v>
      </c>
      <c r="L16" s="287">
        <f>J16/F16*100</f>
        <v>106.32969034608379</v>
      </c>
      <c r="N16" s="78"/>
    </row>
    <row r="17" spans="2:12" ht="15.75" x14ac:dyDescent="0.25">
      <c r="B17" s="124" t="s">
        <v>366</v>
      </c>
      <c r="C17" s="284" t="s">
        <v>541</v>
      </c>
      <c r="D17" s="278">
        <v>3257</v>
      </c>
      <c r="E17" s="278">
        <v>983</v>
      </c>
      <c r="F17" s="240">
        <f t="shared" ref="F17:F20" si="5">D17+E17</f>
        <v>4240</v>
      </c>
      <c r="G17" s="249">
        <f t="shared" ref="G17:G20" si="6">F17/F$25*100</f>
        <v>5.7562551758780325</v>
      </c>
      <c r="H17" s="278">
        <v>3313</v>
      </c>
      <c r="I17" s="278">
        <v>977</v>
      </c>
      <c r="J17" s="240">
        <f t="shared" ref="J17:J20" si="7">H17+I17</f>
        <v>4290</v>
      </c>
      <c r="K17" s="249">
        <f t="shared" ref="K17:K20" si="8">J17/J$25*100</f>
        <v>5.6757293113713043</v>
      </c>
      <c r="L17" s="287">
        <f t="shared" ref="L17:L20" si="9">J17/F17*100</f>
        <v>101.17924528301887</v>
      </c>
    </row>
    <row r="18" spans="2:12" ht="15.75" x14ac:dyDescent="0.25">
      <c r="B18" s="124" t="s">
        <v>367</v>
      </c>
      <c r="C18" s="284" t="s">
        <v>542</v>
      </c>
      <c r="D18" s="278">
        <v>1407</v>
      </c>
      <c r="E18" s="278">
        <v>426</v>
      </c>
      <c r="F18" s="240">
        <f t="shared" si="5"/>
        <v>1833</v>
      </c>
      <c r="G18" s="249">
        <f t="shared" si="6"/>
        <v>2.4884942776850081</v>
      </c>
      <c r="H18" s="278">
        <v>1372</v>
      </c>
      <c r="I18" s="278">
        <v>342</v>
      </c>
      <c r="J18" s="240">
        <f t="shared" si="7"/>
        <v>1714</v>
      </c>
      <c r="K18" s="249">
        <f t="shared" si="8"/>
        <v>2.2676456968975325</v>
      </c>
      <c r="L18" s="287">
        <f t="shared" si="9"/>
        <v>93.507910529187114</v>
      </c>
    </row>
    <row r="19" spans="2:12" ht="15.75" x14ac:dyDescent="0.25">
      <c r="B19" s="124" t="s">
        <v>368</v>
      </c>
      <c r="C19" s="284" t="s">
        <v>543</v>
      </c>
      <c r="D19" s="278">
        <v>8504</v>
      </c>
      <c r="E19" s="278">
        <v>2076</v>
      </c>
      <c r="F19" s="240">
        <f t="shared" si="5"/>
        <v>10580</v>
      </c>
      <c r="G19" s="249">
        <f t="shared" si="6"/>
        <v>14.363485792639052</v>
      </c>
      <c r="H19" s="278">
        <v>9027</v>
      </c>
      <c r="I19" s="278">
        <v>4359</v>
      </c>
      <c r="J19" s="240">
        <f t="shared" si="7"/>
        <v>13386</v>
      </c>
      <c r="K19" s="249">
        <f t="shared" si="8"/>
        <v>17.709863068069062</v>
      </c>
      <c r="L19" s="287">
        <f t="shared" si="9"/>
        <v>126.52173913043478</v>
      </c>
    </row>
    <row r="20" spans="2:12" ht="15.75" x14ac:dyDescent="0.25">
      <c r="B20" s="124" t="s">
        <v>544</v>
      </c>
      <c r="C20" s="284" t="s">
        <v>545</v>
      </c>
      <c r="D20" s="278">
        <v>2033</v>
      </c>
      <c r="E20" s="278">
        <v>1336</v>
      </c>
      <c r="F20" s="240">
        <f t="shared" si="5"/>
        <v>3369</v>
      </c>
      <c r="G20" s="249">
        <f t="shared" si="6"/>
        <v>4.5737791715879927</v>
      </c>
      <c r="H20" s="278">
        <v>1819</v>
      </c>
      <c r="I20" s="278">
        <v>629</v>
      </c>
      <c r="J20" s="240">
        <f t="shared" si="7"/>
        <v>2448</v>
      </c>
      <c r="K20" s="249">
        <f t="shared" si="8"/>
        <v>3.2387378448104784</v>
      </c>
      <c r="L20" s="287">
        <f t="shared" si="9"/>
        <v>72.662511130899375</v>
      </c>
    </row>
    <row r="21" spans="2:12" ht="15.75" x14ac:dyDescent="0.25">
      <c r="B21" s="122"/>
      <c r="C21" s="307" t="s">
        <v>18</v>
      </c>
      <c r="D21" s="289">
        <f>SUM(D16:D20)</f>
        <v>41139</v>
      </c>
      <c r="E21" s="289">
        <f>SUM(E16:E20)</f>
        <v>11823</v>
      </c>
      <c r="F21" s="241">
        <f>SUM(F16:F20)</f>
        <v>52962</v>
      </c>
      <c r="G21" s="308">
        <f>F21/F$25*100</f>
        <v>71.901600619068944</v>
      </c>
      <c r="H21" s="289">
        <f>SUM(H16:H20)</f>
        <v>43488</v>
      </c>
      <c r="I21" s="289">
        <f>SUM(I16:I20)</f>
        <v>13375</v>
      </c>
      <c r="J21" s="241">
        <f>SUM(J16:J20)</f>
        <v>56863</v>
      </c>
      <c r="K21" s="308">
        <f>J21/J$25*100</f>
        <v>75.230535159092412</v>
      </c>
      <c r="L21" s="273">
        <f>J21/F21*100</f>
        <v>107.36565839658623</v>
      </c>
    </row>
    <row r="22" spans="2:12" ht="15.75" x14ac:dyDescent="0.25">
      <c r="B22" s="360" t="s">
        <v>333</v>
      </c>
      <c r="C22" s="284" t="s">
        <v>413</v>
      </c>
      <c r="D22" s="278">
        <v>504</v>
      </c>
      <c r="E22" s="278">
        <v>311</v>
      </c>
      <c r="F22" s="240">
        <f>D22+E22</f>
        <v>815</v>
      </c>
      <c r="G22" s="249">
        <f>F22/F$25*100</f>
        <v>1.1064499925331597</v>
      </c>
      <c r="H22" s="278">
        <v>377</v>
      </c>
      <c r="I22" s="278">
        <v>58</v>
      </c>
      <c r="J22" s="240">
        <f>H22+I22</f>
        <v>435</v>
      </c>
      <c r="K22" s="249">
        <f>J22/J$25*100</f>
        <v>0.57551101409009719</v>
      </c>
      <c r="L22" s="287">
        <f>J22/F22*100</f>
        <v>53.374233128834362</v>
      </c>
    </row>
    <row r="23" spans="2:12" ht="15.75" x14ac:dyDescent="0.25">
      <c r="B23" s="360" t="s">
        <v>334</v>
      </c>
      <c r="C23" s="284" t="s">
        <v>546</v>
      </c>
      <c r="D23" s="278">
        <v>4213</v>
      </c>
      <c r="E23" s="278">
        <v>4245</v>
      </c>
      <c r="F23" s="240">
        <f>D23+E23</f>
        <v>8458</v>
      </c>
      <c r="G23" s="249">
        <f>F23/F$25*100</f>
        <v>11.482642989994433</v>
      </c>
      <c r="H23" s="278">
        <v>2928</v>
      </c>
      <c r="I23" s="278">
        <v>3127</v>
      </c>
      <c r="J23" s="240">
        <f>H23+I23</f>
        <v>6055</v>
      </c>
      <c r="K23" s="249">
        <f>J23/J$25*100</f>
        <v>8.0108487133690556</v>
      </c>
      <c r="L23" s="287">
        <f>J23/F23*100</f>
        <v>71.589028139039968</v>
      </c>
    </row>
    <row r="24" spans="2:12" ht="15.75" x14ac:dyDescent="0.25">
      <c r="B24" s="360" t="s">
        <v>335</v>
      </c>
      <c r="C24" s="284" t="s">
        <v>547</v>
      </c>
      <c r="D24" s="278">
        <v>1069</v>
      </c>
      <c r="E24" s="278">
        <v>201</v>
      </c>
      <c r="F24" s="240">
        <f>D24+E24</f>
        <v>1270</v>
      </c>
      <c r="G24" s="249">
        <f>F24/F$25*100</f>
        <v>1.7241613380578069</v>
      </c>
      <c r="H24" s="278">
        <v>1007</v>
      </c>
      <c r="I24" s="278">
        <v>624</v>
      </c>
      <c r="J24" s="240">
        <f>H24+I24</f>
        <v>1631</v>
      </c>
      <c r="K24" s="249">
        <f>J24/J$25*100</f>
        <v>2.1578355493814909</v>
      </c>
      <c r="L24" s="287">
        <f>J24/F24*100</f>
        <v>128.42519685039372</v>
      </c>
    </row>
    <row r="25" spans="2:12" ht="15.75" x14ac:dyDescent="0.25">
      <c r="B25" s="122"/>
      <c r="C25" s="307" t="s">
        <v>548</v>
      </c>
      <c r="D25" s="289">
        <f t="shared" ref="D25:K25" si="10">D14+D21+D22+D23+D24</f>
        <v>52790</v>
      </c>
      <c r="E25" s="289">
        <f t="shared" si="10"/>
        <v>20869</v>
      </c>
      <c r="F25" s="241">
        <f t="shared" si="10"/>
        <v>73659</v>
      </c>
      <c r="G25" s="122">
        <f t="shared" si="10"/>
        <v>99.999999999999986</v>
      </c>
      <c r="H25" s="289">
        <f t="shared" si="10"/>
        <v>53463</v>
      </c>
      <c r="I25" s="289">
        <f t="shared" si="10"/>
        <v>22122</v>
      </c>
      <c r="J25" s="241">
        <f t="shared" si="10"/>
        <v>75585</v>
      </c>
      <c r="K25" s="268">
        <f t="shared" si="10"/>
        <v>100</v>
      </c>
      <c r="L25" s="273">
        <f>J25/F25*100</f>
        <v>102.61475176149555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N11"/>
  <sheetViews>
    <sheetView workbookViewId="0">
      <selection activeCell="K15" sqref="K15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103"/>
    </row>
    <row r="3" spans="2:14" ht="16.5" thickBot="1" x14ac:dyDescent="0.3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 t="s">
        <v>507</v>
      </c>
    </row>
    <row r="4" spans="2:14" ht="16.5" customHeight="1" thickTop="1" x14ac:dyDescent="0.25">
      <c r="B4" s="377" t="s">
        <v>566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</row>
    <row r="5" spans="2:14" x14ac:dyDescent="0.25">
      <c r="B5" s="376" t="s">
        <v>135</v>
      </c>
      <c r="C5" s="376" t="s">
        <v>0</v>
      </c>
      <c r="D5" s="376" t="s">
        <v>303</v>
      </c>
      <c r="E5" s="376"/>
      <c r="F5" s="376"/>
      <c r="G5" s="376" t="s">
        <v>502</v>
      </c>
      <c r="H5" s="376"/>
      <c r="I5" s="376"/>
      <c r="J5" s="376" t="s">
        <v>563</v>
      </c>
      <c r="K5" s="376"/>
      <c r="L5" s="376"/>
    </row>
    <row r="6" spans="2:14" ht="36.75" customHeight="1" x14ac:dyDescent="0.25">
      <c r="B6" s="376"/>
      <c r="C6" s="376"/>
      <c r="D6" s="122" t="s">
        <v>46</v>
      </c>
      <c r="E6" s="122" t="s">
        <v>505</v>
      </c>
      <c r="F6" s="122" t="s">
        <v>506</v>
      </c>
      <c r="G6" s="122" t="s">
        <v>46</v>
      </c>
      <c r="H6" s="122" t="s">
        <v>505</v>
      </c>
      <c r="I6" s="122" t="s">
        <v>506</v>
      </c>
      <c r="J6" s="122" t="s">
        <v>46</v>
      </c>
      <c r="K6" s="122" t="s">
        <v>505</v>
      </c>
      <c r="L6" s="122" t="s">
        <v>506</v>
      </c>
    </row>
    <row r="7" spans="2:14" x14ac:dyDescent="0.25">
      <c r="B7" s="123">
        <v>1</v>
      </c>
      <c r="C7" s="123">
        <v>2</v>
      </c>
      <c r="D7" s="123">
        <v>3</v>
      </c>
      <c r="E7" s="123">
        <v>4</v>
      </c>
      <c r="F7" s="123">
        <v>5</v>
      </c>
      <c r="G7" s="123">
        <v>6</v>
      </c>
      <c r="H7" s="123">
        <v>7</v>
      </c>
      <c r="I7" s="123">
        <v>8</v>
      </c>
      <c r="J7" s="123">
        <v>9</v>
      </c>
      <c r="K7" s="123">
        <v>10</v>
      </c>
      <c r="L7" s="123">
        <v>11</v>
      </c>
    </row>
    <row r="8" spans="2:14" x14ac:dyDescent="0.25">
      <c r="B8" s="124" t="s">
        <v>331</v>
      </c>
      <c r="C8" s="125" t="s">
        <v>509</v>
      </c>
      <c r="D8" s="124">
        <v>1</v>
      </c>
      <c r="E8" s="124">
        <v>2.2000000000000002</v>
      </c>
      <c r="F8" s="124">
        <v>3.3</v>
      </c>
      <c r="G8" s="124">
        <v>1</v>
      </c>
      <c r="H8" s="124">
        <v>2.1</v>
      </c>
      <c r="I8" s="124">
        <v>3.6</v>
      </c>
      <c r="J8" s="124">
        <v>1</v>
      </c>
      <c r="K8" s="248">
        <v>2.2000000000000002</v>
      </c>
      <c r="L8" s="248">
        <v>4</v>
      </c>
    </row>
    <row r="9" spans="2:14" ht="31.5" x14ac:dyDescent="0.25">
      <c r="B9" s="124" t="s">
        <v>332</v>
      </c>
      <c r="C9" s="126" t="s">
        <v>508</v>
      </c>
      <c r="D9" s="124">
        <v>4</v>
      </c>
      <c r="E9" s="124">
        <v>5.9</v>
      </c>
      <c r="F9" s="124">
        <v>6.3</v>
      </c>
      <c r="G9" s="124">
        <v>4</v>
      </c>
      <c r="H9" s="124">
        <v>5.3</v>
      </c>
      <c r="I9" s="124">
        <v>6.7</v>
      </c>
      <c r="J9" s="124">
        <v>4</v>
      </c>
      <c r="K9" s="248">
        <v>5.2</v>
      </c>
      <c r="L9" s="248">
        <v>6.6</v>
      </c>
    </row>
    <row r="10" spans="2:14" x14ac:dyDescent="0.25">
      <c r="B10" s="124" t="s">
        <v>333</v>
      </c>
      <c r="C10" s="125" t="s">
        <v>510</v>
      </c>
      <c r="D10" s="124">
        <v>10</v>
      </c>
      <c r="E10" s="124">
        <v>91.9</v>
      </c>
      <c r="F10" s="124">
        <v>90.4</v>
      </c>
      <c r="G10" s="124">
        <v>10</v>
      </c>
      <c r="H10" s="124">
        <v>92.6</v>
      </c>
      <c r="I10" s="124">
        <v>89.7</v>
      </c>
      <c r="J10" s="124">
        <v>10</v>
      </c>
      <c r="K10" s="248">
        <v>92.6</v>
      </c>
      <c r="L10" s="248">
        <v>89.4</v>
      </c>
    </row>
    <row r="11" spans="2:14" ht="21.75" customHeight="1" x14ac:dyDescent="0.25">
      <c r="B11" s="376" t="s">
        <v>18</v>
      </c>
      <c r="C11" s="376"/>
      <c r="D11" s="122">
        <f t="shared" ref="D11:L11" si="0">SUM(D8:D10)</f>
        <v>15</v>
      </c>
      <c r="E11" s="122">
        <f t="shared" si="0"/>
        <v>100</v>
      </c>
      <c r="F11" s="122">
        <f t="shared" si="0"/>
        <v>100</v>
      </c>
      <c r="G11" s="122">
        <f t="shared" si="0"/>
        <v>15</v>
      </c>
      <c r="H11" s="122">
        <f t="shared" si="0"/>
        <v>100</v>
      </c>
      <c r="I11" s="122">
        <f t="shared" si="0"/>
        <v>100</v>
      </c>
      <c r="J11" s="122">
        <f t="shared" si="0"/>
        <v>15</v>
      </c>
      <c r="K11" s="122">
        <f t="shared" si="0"/>
        <v>100</v>
      </c>
      <c r="L11" s="122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G24" sqref="G24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157"/>
      <c r="C3" s="157"/>
      <c r="D3" s="157"/>
      <c r="E3" s="157"/>
      <c r="F3" s="157"/>
      <c r="G3" s="157"/>
      <c r="H3" s="157"/>
    </row>
    <row r="4" spans="2:8" ht="16.5" thickTop="1" x14ac:dyDescent="0.25">
      <c r="B4" s="396" t="s">
        <v>665</v>
      </c>
      <c r="C4" s="396"/>
      <c r="D4" s="396"/>
      <c r="E4" s="396"/>
      <c r="F4" s="396"/>
      <c r="G4" s="396"/>
      <c r="H4" s="396"/>
    </row>
    <row r="5" spans="2:8" ht="15.75" x14ac:dyDescent="0.25">
      <c r="B5" s="398" t="s">
        <v>135</v>
      </c>
      <c r="C5" s="376" t="s">
        <v>12</v>
      </c>
      <c r="D5" s="376" t="s">
        <v>503</v>
      </c>
      <c r="E5" s="376"/>
      <c r="F5" s="376" t="s">
        <v>568</v>
      </c>
      <c r="G5" s="376"/>
      <c r="H5" s="122" t="s">
        <v>1</v>
      </c>
    </row>
    <row r="6" spans="2:8" ht="15.75" x14ac:dyDescent="0.25">
      <c r="B6" s="398"/>
      <c r="C6" s="376"/>
      <c r="D6" s="122" t="s">
        <v>13</v>
      </c>
      <c r="E6" s="122" t="s">
        <v>26</v>
      </c>
      <c r="F6" s="122" t="s">
        <v>13</v>
      </c>
      <c r="G6" s="122" t="s">
        <v>26</v>
      </c>
      <c r="H6" s="122" t="s">
        <v>431</v>
      </c>
    </row>
    <row r="7" spans="2:8" x14ac:dyDescent="0.25">
      <c r="B7" s="123">
        <v>1</v>
      </c>
      <c r="C7" s="123">
        <v>2</v>
      </c>
      <c r="D7" s="123">
        <v>3</v>
      </c>
      <c r="E7" s="123">
        <v>4</v>
      </c>
      <c r="F7" s="123">
        <v>5</v>
      </c>
      <c r="G7" s="123">
        <v>6</v>
      </c>
      <c r="H7" s="123">
        <v>7</v>
      </c>
    </row>
    <row r="8" spans="2:8" ht="24" customHeight="1" x14ac:dyDescent="0.25">
      <c r="B8" s="124" t="s">
        <v>331</v>
      </c>
      <c r="C8" s="125" t="s">
        <v>355</v>
      </c>
      <c r="D8" s="124">
        <v>76</v>
      </c>
      <c r="E8" s="249">
        <f>D8/D12*100</f>
        <v>75.247524752475243</v>
      </c>
      <c r="F8" s="360">
        <v>74</v>
      </c>
      <c r="G8" s="249">
        <f>F8/F12*100</f>
        <v>72.549019607843135</v>
      </c>
      <c r="H8" s="267">
        <f>F8/D8*100</f>
        <v>97.368421052631575</v>
      </c>
    </row>
    <row r="9" spans="2:8" ht="15.75" x14ac:dyDescent="0.25">
      <c r="B9" s="124" t="s">
        <v>332</v>
      </c>
      <c r="C9" s="125" t="s">
        <v>356</v>
      </c>
      <c r="D9" s="124">
        <v>4</v>
      </c>
      <c r="E9" s="249">
        <f>D9/D12*100</f>
        <v>3.9603960396039604</v>
      </c>
      <c r="F9" s="360">
        <v>4</v>
      </c>
      <c r="G9" s="249">
        <f>F9/F12*100</f>
        <v>3.9215686274509802</v>
      </c>
      <c r="H9" s="267">
        <f>F9/D9*100</f>
        <v>100</v>
      </c>
    </row>
    <row r="10" spans="2:8" ht="19.5" customHeight="1" x14ac:dyDescent="0.25">
      <c r="B10" s="124" t="s">
        <v>333</v>
      </c>
      <c r="C10" s="125" t="s">
        <v>16</v>
      </c>
      <c r="D10" s="124">
        <v>13</v>
      </c>
      <c r="E10" s="249">
        <f>D10/D12*100</f>
        <v>12.871287128712872</v>
      </c>
      <c r="F10" s="360">
        <v>17</v>
      </c>
      <c r="G10" s="249">
        <f>F10/F12*100</f>
        <v>16.666666666666664</v>
      </c>
      <c r="H10" s="267">
        <f>F10/D10*100</f>
        <v>130.76923076923077</v>
      </c>
    </row>
    <row r="11" spans="2:8" ht="15.75" x14ac:dyDescent="0.25">
      <c r="B11" s="124" t="s">
        <v>334</v>
      </c>
      <c r="C11" s="125" t="s">
        <v>17</v>
      </c>
      <c r="D11" s="124">
        <v>8</v>
      </c>
      <c r="E11" s="249">
        <f>D11/D12*100</f>
        <v>7.9207920792079207</v>
      </c>
      <c r="F11" s="360">
        <v>7</v>
      </c>
      <c r="G11" s="249">
        <f>F11/F12*100</f>
        <v>6.8627450980392162</v>
      </c>
      <c r="H11" s="267">
        <f>F11/D11*100</f>
        <v>87.5</v>
      </c>
    </row>
    <row r="12" spans="2:8" ht="15.75" x14ac:dyDescent="0.25">
      <c r="B12" s="376" t="s">
        <v>18</v>
      </c>
      <c r="C12" s="376"/>
      <c r="D12" s="122">
        <f>SUM(D8:D11)</f>
        <v>101</v>
      </c>
      <c r="E12" s="122">
        <f>SUM(E8:E11)</f>
        <v>100</v>
      </c>
      <c r="F12" s="122">
        <f>SUM(F8:F11)</f>
        <v>102</v>
      </c>
      <c r="G12" s="122">
        <f>SUM(G8:G11)</f>
        <v>99.999999999999986</v>
      </c>
      <c r="H12" s="268">
        <f>F12/D12*100</f>
        <v>100.99009900990099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H19"/>
  <sheetViews>
    <sheetView workbookViewId="0"/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174"/>
      <c r="C3" s="116"/>
      <c r="D3" s="116"/>
      <c r="E3" s="116"/>
      <c r="F3" s="116"/>
      <c r="G3" s="406" t="s">
        <v>359</v>
      </c>
      <c r="H3" s="406"/>
    </row>
    <row r="4" spans="2:8" ht="16.5" thickTop="1" x14ac:dyDescent="0.25">
      <c r="B4" s="396" t="s">
        <v>666</v>
      </c>
      <c r="C4" s="396"/>
      <c r="D4" s="396"/>
      <c r="E4" s="396"/>
      <c r="F4" s="396"/>
      <c r="G4" s="396"/>
      <c r="H4" s="396"/>
    </row>
    <row r="5" spans="2:8" ht="31.5" x14ac:dyDescent="0.25">
      <c r="B5" s="122" t="s">
        <v>135</v>
      </c>
      <c r="C5" s="122" t="s">
        <v>88</v>
      </c>
      <c r="D5" s="122" t="s">
        <v>267</v>
      </c>
      <c r="E5" s="122" t="s">
        <v>268</v>
      </c>
      <c r="F5" s="122" t="s">
        <v>269</v>
      </c>
      <c r="G5" s="122" t="s">
        <v>270</v>
      </c>
      <c r="H5" s="122" t="s">
        <v>26</v>
      </c>
    </row>
    <row r="6" spans="2:8" s="53" customFormat="1" ht="12.75" x14ac:dyDescent="0.2">
      <c r="B6" s="123">
        <v>1</v>
      </c>
      <c r="C6" s="123">
        <v>2</v>
      </c>
      <c r="D6" s="123">
        <v>3</v>
      </c>
      <c r="E6" s="123">
        <v>4</v>
      </c>
      <c r="F6" s="123">
        <v>5</v>
      </c>
      <c r="G6" s="123">
        <v>6</v>
      </c>
      <c r="H6" s="123">
        <v>7</v>
      </c>
    </row>
    <row r="7" spans="2:8" ht="15.75" x14ac:dyDescent="0.25">
      <c r="B7" s="199" t="s">
        <v>331</v>
      </c>
      <c r="C7" s="224" t="s">
        <v>266</v>
      </c>
      <c r="D7" s="199"/>
      <c r="E7" s="199"/>
      <c r="F7" s="199"/>
      <c r="G7" s="199"/>
      <c r="H7" s="199"/>
    </row>
    <row r="8" spans="2:8" ht="15.75" x14ac:dyDescent="0.25">
      <c r="B8" s="124" t="s">
        <v>90</v>
      </c>
      <c r="C8" s="125" t="s">
        <v>282</v>
      </c>
      <c r="D8" s="278">
        <v>47222</v>
      </c>
      <c r="E8" s="278">
        <v>97953</v>
      </c>
      <c r="F8" s="278">
        <v>1258</v>
      </c>
      <c r="G8" s="278">
        <f>D8+E8+F8</f>
        <v>146433</v>
      </c>
      <c r="H8" s="270">
        <f>G8/G13*100</f>
        <v>49.411514607530179</v>
      </c>
    </row>
    <row r="9" spans="2:8" ht="32.25" customHeight="1" x14ac:dyDescent="0.25">
      <c r="B9" s="124" t="s">
        <v>123</v>
      </c>
      <c r="C9" s="126" t="s">
        <v>415</v>
      </c>
      <c r="D9" s="278">
        <v>36948</v>
      </c>
      <c r="E9" s="278">
        <v>64938</v>
      </c>
      <c r="F9" s="278">
        <v>1284</v>
      </c>
      <c r="G9" s="278">
        <f>D9+E9+F9</f>
        <v>103170</v>
      </c>
      <c r="H9" s="270">
        <f>G9/G13*100</f>
        <v>34.813095149719594</v>
      </c>
    </row>
    <row r="10" spans="2:8" ht="15.75" x14ac:dyDescent="0.25">
      <c r="B10" s="124" t="s">
        <v>362</v>
      </c>
      <c r="C10" s="125" t="s">
        <v>414</v>
      </c>
      <c r="D10" s="278">
        <v>17742</v>
      </c>
      <c r="E10" s="278">
        <v>27025</v>
      </c>
      <c r="F10" s="278">
        <v>305</v>
      </c>
      <c r="G10" s="278">
        <f>D10+E10+F10</f>
        <v>45072</v>
      </c>
      <c r="H10" s="270">
        <f>G10/G13*100</f>
        <v>15.208838078784156</v>
      </c>
    </row>
    <row r="11" spans="2:8" ht="15.75" x14ac:dyDescent="0.25">
      <c r="B11" s="124" t="s">
        <v>363</v>
      </c>
      <c r="C11" s="125" t="s">
        <v>283</v>
      </c>
      <c r="D11" s="278">
        <v>186</v>
      </c>
      <c r="E11" s="278">
        <v>1408</v>
      </c>
      <c r="F11" s="278">
        <v>21</v>
      </c>
      <c r="G11" s="278">
        <f>D11+E11+F11</f>
        <v>1615</v>
      </c>
      <c r="H11" s="270">
        <f>G11/G13*100</f>
        <v>0.5449563697469918</v>
      </c>
    </row>
    <row r="12" spans="2:8" ht="15.75" x14ac:dyDescent="0.25">
      <c r="B12" s="124" t="s">
        <v>364</v>
      </c>
      <c r="C12" s="125" t="s">
        <v>76</v>
      </c>
      <c r="D12" s="278">
        <v>27</v>
      </c>
      <c r="E12" s="278">
        <v>37</v>
      </c>
      <c r="F12" s="278">
        <v>0</v>
      </c>
      <c r="G12" s="278">
        <f>D12+E12+F12</f>
        <v>64</v>
      </c>
      <c r="H12" s="270">
        <f>G12/G13*100</f>
        <v>2.1595794219075835E-2</v>
      </c>
    </row>
    <row r="13" spans="2:8" ht="15.75" x14ac:dyDescent="0.25">
      <c r="B13" s="376" t="s">
        <v>18</v>
      </c>
      <c r="C13" s="376"/>
      <c r="D13" s="289">
        <f>SUM(D8:D12)</f>
        <v>102125</v>
      </c>
      <c r="E13" s="289">
        <f>SUM(E8:E12)</f>
        <v>191361</v>
      </c>
      <c r="F13" s="289">
        <f>SUM(F8:F12)</f>
        <v>2868</v>
      </c>
      <c r="G13" s="289">
        <f>SUM(G8:G12)</f>
        <v>296354</v>
      </c>
      <c r="H13" s="273">
        <f>SUM(H8:H12)</f>
        <v>100</v>
      </c>
    </row>
    <row r="14" spans="2:8" ht="15.75" x14ac:dyDescent="0.25">
      <c r="B14" s="199" t="s">
        <v>332</v>
      </c>
      <c r="C14" s="224" t="s">
        <v>361</v>
      </c>
      <c r="D14" s="314"/>
      <c r="E14" s="314"/>
      <c r="F14" s="314"/>
      <c r="G14" s="314"/>
      <c r="H14" s="199"/>
    </row>
    <row r="15" spans="2:8" ht="15.75" x14ac:dyDescent="0.25">
      <c r="B15" s="124" t="s">
        <v>365</v>
      </c>
      <c r="C15" s="125" t="s">
        <v>157</v>
      </c>
      <c r="D15" s="278">
        <v>91424</v>
      </c>
      <c r="E15" s="278">
        <v>168662</v>
      </c>
      <c r="F15" s="278">
        <v>2321</v>
      </c>
      <c r="G15" s="278">
        <f>D15+E15+F15</f>
        <v>262407</v>
      </c>
      <c r="H15" s="270">
        <f>G15/G19*100</f>
        <v>88.545118338203636</v>
      </c>
    </row>
    <row r="16" spans="2:8" ht="15.75" x14ac:dyDescent="0.25">
      <c r="B16" s="124" t="s">
        <v>366</v>
      </c>
      <c r="C16" s="125" t="s">
        <v>271</v>
      </c>
      <c r="D16" s="278">
        <v>3411</v>
      </c>
      <c r="E16" s="278">
        <v>6445</v>
      </c>
      <c r="F16" s="278">
        <v>181</v>
      </c>
      <c r="G16" s="278">
        <f>D16+E16+F16</f>
        <v>10037</v>
      </c>
      <c r="H16" s="270">
        <f>G16/G19*100</f>
        <v>3.3868279152635026</v>
      </c>
    </row>
    <row r="17" spans="2:8" ht="15.75" x14ac:dyDescent="0.25">
      <c r="B17" s="124" t="s">
        <v>367</v>
      </c>
      <c r="C17" s="125" t="s">
        <v>272</v>
      </c>
      <c r="D17" s="278">
        <v>6092</v>
      </c>
      <c r="E17" s="278">
        <v>14826</v>
      </c>
      <c r="F17" s="278">
        <v>354</v>
      </c>
      <c r="G17" s="278">
        <f>D17+E17+F17</f>
        <v>21272</v>
      </c>
      <c r="H17" s="270">
        <f>G17/G19*100</f>
        <v>7.177902103565331</v>
      </c>
    </row>
    <row r="18" spans="2:8" ht="15.75" x14ac:dyDescent="0.25">
      <c r="B18" s="124" t="s">
        <v>368</v>
      </c>
      <c r="C18" s="125" t="s">
        <v>273</v>
      </c>
      <c r="D18" s="278">
        <v>1198</v>
      </c>
      <c r="E18" s="278">
        <v>1428</v>
      </c>
      <c r="F18" s="278">
        <v>12</v>
      </c>
      <c r="G18" s="278">
        <f>D18+E18+F18</f>
        <v>2638</v>
      </c>
      <c r="H18" s="270">
        <f>G18/G19*100</f>
        <v>0.89015164296753213</v>
      </c>
    </row>
    <row r="19" spans="2:8" ht="15.75" x14ac:dyDescent="0.25">
      <c r="B19" s="376" t="s">
        <v>18</v>
      </c>
      <c r="C19" s="376"/>
      <c r="D19" s="289">
        <f>SUM(D15:D18)</f>
        <v>102125</v>
      </c>
      <c r="E19" s="289">
        <f>SUM(E15:E18)</f>
        <v>191361</v>
      </c>
      <c r="F19" s="289">
        <f>SUM(F15:F18)</f>
        <v>2868</v>
      </c>
      <c r="G19" s="289">
        <f>SUM(G15:G18)</f>
        <v>296354</v>
      </c>
      <c r="H19" s="273">
        <f>SUM(H15:H18)</f>
        <v>100.00000000000001</v>
      </c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1"/>
  <sheetViews>
    <sheetView workbookViewId="0"/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74"/>
      <c r="C3" s="326"/>
      <c r="D3" s="174"/>
      <c r="E3" s="174"/>
      <c r="F3" s="174"/>
      <c r="G3" s="174"/>
      <c r="H3" s="327" t="s">
        <v>359</v>
      </c>
      <c r="I3" s="4"/>
      <c r="J3" s="4"/>
      <c r="K3" s="4"/>
      <c r="L3" s="4"/>
      <c r="M3" s="4"/>
      <c r="N3" s="4"/>
    </row>
    <row r="4" spans="2:14" ht="16.5" thickTop="1" x14ac:dyDescent="0.25">
      <c r="B4" s="396" t="s">
        <v>630</v>
      </c>
      <c r="C4" s="396"/>
      <c r="D4" s="396"/>
      <c r="E4" s="396"/>
      <c r="F4" s="396"/>
      <c r="G4" s="396"/>
      <c r="H4" s="396"/>
    </row>
    <row r="5" spans="2:14" ht="31.5" x14ac:dyDescent="0.25">
      <c r="B5" s="316" t="s">
        <v>135</v>
      </c>
      <c r="C5" s="317" t="s">
        <v>88</v>
      </c>
      <c r="D5" s="317" t="s">
        <v>502</v>
      </c>
      <c r="E5" s="316" t="s">
        <v>156</v>
      </c>
      <c r="F5" s="317" t="s">
        <v>563</v>
      </c>
      <c r="G5" s="316" t="s">
        <v>26</v>
      </c>
      <c r="H5" s="316" t="s">
        <v>495</v>
      </c>
    </row>
    <row r="6" spans="2:14" x14ac:dyDescent="0.25">
      <c r="B6" s="318">
        <v>1</v>
      </c>
      <c r="C6" s="319">
        <v>2</v>
      </c>
      <c r="D6" s="319">
        <v>3</v>
      </c>
      <c r="E6" s="319">
        <v>4</v>
      </c>
      <c r="F6" s="319">
        <v>5</v>
      </c>
      <c r="G6" s="319">
        <v>6</v>
      </c>
      <c r="H6" s="319">
        <v>7</v>
      </c>
    </row>
    <row r="7" spans="2:14" ht="15.75" x14ac:dyDescent="0.25">
      <c r="B7" s="320" t="s">
        <v>331</v>
      </c>
      <c r="C7" s="315" t="s">
        <v>274</v>
      </c>
      <c r="D7" s="321">
        <v>256770</v>
      </c>
      <c r="E7" s="322">
        <f>D7/D11*100</f>
        <v>74.680216155846267</v>
      </c>
      <c r="F7" s="321">
        <v>290022</v>
      </c>
      <c r="G7" s="322">
        <f>F7/F11*100</f>
        <v>76.960349851132833</v>
      </c>
      <c r="H7" s="323">
        <f>F7/D7*100</f>
        <v>112.95011099427504</v>
      </c>
    </row>
    <row r="8" spans="2:14" ht="15.75" x14ac:dyDescent="0.25">
      <c r="B8" s="320" t="s">
        <v>332</v>
      </c>
      <c r="C8" s="315" t="s">
        <v>275</v>
      </c>
      <c r="D8" s="321">
        <v>53964</v>
      </c>
      <c r="E8" s="322">
        <f>D8/D11*100</f>
        <v>15.695148127250411</v>
      </c>
      <c r="F8" s="321">
        <v>62522</v>
      </c>
      <c r="G8" s="322">
        <f>F8/F11*100</f>
        <v>16.590862049749767</v>
      </c>
      <c r="H8" s="323">
        <f>F8/D8*100</f>
        <v>115.8587206285672</v>
      </c>
    </row>
    <row r="9" spans="2:14" ht="15.75" x14ac:dyDescent="0.25">
      <c r="B9" s="320" t="s">
        <v>333</v>
      </c>
      <c r="C9" s="315" t="s">
        <v>276</v>
      </c>
      <c r="D9" s="321">
        <v>4982</v>
      </c>
      <c r="E9" s="322">
        <f>D9/D11*100</f>
        <v>1.4489887326729218</v>
      </c>
      <c r="F9" s="321">
        <v>4709</v>
      </c>
      <c r="G9" s="322">
        <f>F9/F11*100</f>
        <v>1.2495820573921443</v>
      </c>
      <c r="H9" s="323">
        <f>F9/D9*100</f>
        <v>94.52027298273785</v>
      </c>
    </row>
    <row r="10" spans="2:14" ht="15.75" x14ac:dyDescent="0.25">
      <c r="B10" s="320" t="s">
        <v>334</v>
      </c>
      <c r="C10" s="315" t="s">
        <v>277</v>
      </c>
      <c r="D10" s="321">
        <v>28110</v>
      </c>
      <c r="E10" s="322">
        <f>D10/D11*100</f>
        <v>8.1756469842303954</v>
      </c>
      <c r="F10" s="321">
        <v>19593</v>
      </c>
      <c r="G10" s="322">
        <f>F10/F11*100</f>
        <v>5.199206041725267</v>
      </c>
      <c r="H10" s="323">
        <f>F10/D10*100</f>
        <v>69.701173959445043</v>
      </c>
    </row>
    <row r="11" spans="2:14" ht="15.75" x14ac:dyDescent="0.25">
      <c r="B11" s="407" t="s">
        <v>18</v>
      </c>
      <c r="C11" s="407"/>
      <c r="D11" s="324">
        <f>SUM(D7:D10)</f>
        <v>343826</v>
      </c>
      <c r="E11" s="317">
        <f>SUM(E7:E10)</f>
        <v>99.999999999999986</v>
      </c>
      <c r="F11" s="324">
        <f>SUM(F7:F10)</f>
        <v>376846</v>
      </c>
      <c r="G11" s="317">
        <f>SUM(G7:G10)</f>
        <v>100.00000000000001</v>
      </c>
      <c r="H11" s="325">
        <f>F11/D11*100</f>
        <v>109.60369489218384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 D11" formulaRange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1"/>
  <sheetViews>
    <sheetView workbookViewId="0"/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90"/>
      <c r="C3" s="330"/>
      <c r="D3" s="290"/>
      <c r="E3" s="290"/>
      <c r="F3" s="331"/>
      <c r="G3" s="290"/>
      <c r="H3" s="290"/>
      <c r="I3" s="290"/>
      <c r="J3" s="290"/>
      <c r="K3" s="290"/>
      <c r="L3" s="290"/>
      <c r="M3" s="245" t="s">
        <v>359</v>
      </c>
    </row>
    <row r="4" spans="2:13" ht="16.5" thickTop="1" x14ac:dyDescent="0.25">
      <c r="B4" s="396" t="s">
        <v>631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</row>
    <row r="5" spans="2:13" ht="15.75" x14ac:dyDescent="0.25">
      <c r="B5" s="408" t="s">
        <v>135</v>
      </c>
      <c r="C5" s="316"/>
      <c r="D5" s="408" t="s">
        <v>369</v>
      </c>
      <c r="E5" s="408" t="s">
        <v>370</v>
      </c>
      <c r="F5" s="408" t="s">
        <v>371</v>
      </c>
      <c r="G5" s="408" t="s">
        <v>372</v>
      </c>
      <c r="H5" s="408" t="s">
        <v>373</v>
      </c>
      <c r="I5" s="408" t="s">
        <v>374</v>
      </c>
      <c r="J5" s="408" t="s">
        <v>375</v>
      </c>
      <c r="K5" s="408"/>
      <c r="L5" s="408"/>
      <c r="M5" s="408"/>
    </row>
    <row r="6" spans="2:13" ht="63" x14ac:dyDescent="0.25">
      <c r="B6" s="408"/>
      <c r="C6" s="316" t="s">
        <v>376</v>
      </c>
      <c r="D6" s="408"/>
      <c r="E6" s="408"/>
      <c r="F6" s="408"/>
      <c r="G6" s="408"/>
      <c r="H6" s="408"/>
      <c r="I6" s="408"/>
      <c r="J6" s="316" t="s">
        <v>377</v>
      </c>
      <c r="K6" s="316" t="s">
        <v>379</v>
      </c>
      <c r="L6" s="316" t="s">
        <v>416</v>
      </c>
      <c r="M6" s="316" t="s">
        <v>378</v>
      </c>
    </row>
    <row r="7" spans="2:13" x14ac:dyDescent="0.25">
      <c r="B7" s="319">
        <v>1</v>
      </c>
      <c r="C7" s="318">
        <v>2</v>
      </c>
      <c r="D7" s="319">
        <v>3</v>
      </c>
      <c r="E7" s="319">
        <v>4</v>
      </c>
      <c r="F7" s="319">
        <v>5</v>
      </c>
      <c r="G7" s="319">
        <v>6</v>
      </c>
      <c r="H7" s="319">
        <v>7</v>
      </c>
      <c r="I7" s="319">
        <v>8</v>
      </c>
      <c r="J7" s="319" t="s">
        <v>670</v>
      </c>
      <c r="K7" s="319" t="s">
        <v>669</v>
      </c>
      <c r="L7" s="319">
        <v>11</v>
      </c>
      <c r="M7" s="319" t="s">
        <v>417</v>
      </c>
    </row>
    <row r="8" spans="2:13" ht="15.75" x14ac:dyDescent="0.25">
      <c r="B8" s="329" t="s">
        <v>331</v>
      </c>
      <c r="C8" s="320" t="s">
        <v>278</v>
      </c>
      <c r="D8" s="364">
        <v>5.0000000000000001E-3</v>
      </c>
      <c r="E8" s="364">
        <v>5.0000000000000001E-3</v>
      </c>
      <c r="F8" s="321">
        <v>291759</v>
      </c>
      <c r="G8" s="321">
        <v>1639</v>
      </c>
      <c r="H8" s="321">
        <v>50451</v>
      </c>
      <c r="I8" s="321">
        <v>724</v>
      </c>
      <c r="J8" s="321">
        <f t="shared" ref="J8:K12" si="0">H8*D8</f>
        <v>252.255</v>
      </c>
      <c r="K8" s="321">
        <f t="shared" si="0"/>
        <v>3.62</v>
      </c>
      <c r="L8" s="321">
        <v>4897</v>
      </c>
      <c r="M8" s="321">
        <f>J8+K8+L8</f>
        <v>5152.875</v>
      </c>
    </row>
    <row r="9" spans="2:13" ht="15.75" x14ac:dyDescent="0.25">
      <c r="B9" s="329" t="s">
        <v>332</v>
      </c>
      <c r="C9" s="320" t="s">
        <v>279</v>
      </c>
      <c r="D9" s="328">
        <v>0.1</v>
      </c>
      <c r="E9" s="328">
        <v>0.1</v>
      </c>
      <c r="F9" s="321">
        <v>1680</v>
      </c>
      <c r="G9" s="321">
        <v>0</v>
      </c>
      <c r="H9" s="321">
        <v>430</v>
      </c>
      <c r="I9" s="321">
        <v>0</v>
      </c>
      <c r="J9" s="321">
        <f t="shared" si="0"/>
        <v>43</v>
      </c>
      <c r="K9" s="321">
        <f t="shared" si="0"/>
        <v>0</v>
      </c>
      <c r="L9" s="321">
        <v>67</v>
      </c>
      <c r="M9" s="321">
        <f t="shared" ref="M9:M13" si="1">J9+K9+L9</f>
        <v>110</v>
      </c>
    </row>
    <row r="10" spans="2:13" ht="15.75" x14ac:dyDescent="0.25">
      <c r="B10" s="329" t="s">
        <v>333</v>
      </c>
      <c r="C10" s="320" t="s">
        <v>280</v>
      </c>
      <c r="D10" s="328">
        <v>0.5</v>
      </c>
      <c r="E10" s="328">
        <v>0.5</v>
      </c>
      <c r="F10" s="321">
        <v>218</v>
      </c>
      <c r="G10" s="321">
        <v>0</v>
      </c>
      <c r="H10" s="321">
        <v>138</v>
      </c>
      <c r="I10" s="321">
        <v>0</v>
      </c>
      <c r="J10" s="321">
        <f t="shared" si="0"/>
        <v>69</v>
      </c>
      <c r="K10" s="321">
        <f t="shared" si="0"/>
        <v>0</v>
      </c>
      <c r="L10" s="321">
        <v>83</v>
      </c>
      <c r="M10" s="321">
        <f t="shared" si="1"/>
        <v>152</v>
      </c>
    </row>
    <row r="11" spans="2:13" ht="15.75" x14ac:dyDescent="0.25">
      <c r="B11" s="329" t="s">
        <v>334</v>
      </c>
      <c r="C11" s="320" t="s">
        <v>262</v>
      </c>
      <c r="D11" s="328">
        <v>1</v>
      </c>
      <c r="E11" s="328">
        <v>0.75</v>
      </c>
      <c r="F11" s="321">
        <v>1058</v>
      </c>
      <c r="G11" s="321">
        <v>0</v>
      </c>
      <c r="H11" s="321">
        <v>917</v>
      </c>
      <c r="I11" s="321">
        <v>0</v>
      </c>
      <c r="J11" s="321">
        <f t="shared" si="0"/>
        <v>917</v>
      </c>
      <c r="K11" s="321">
        <f t="shared" si="0"/>
        <v>0</v>
      </c>
      <c r="L11" s="321">
        <v>0</v>
      </c>
      <c r="M11" s="321">
        <f t="shared" si="1"/>
        <v>917</v>
      </c>
    </row>
    <row r="12" spans="2:13" ht="15.75" x14ac:dyDescent="0.25">
      <c r="B12" s="329" t="s">
        <v>335</v>
      </c>
      <c r="C12" s="320" t="s">
        <v>281</v>
      </c>
      <c r="D12" s="328">
        <v>1</v>
      </c>
      <c r="E12" s="328">
        <v>1</v>
      </c>
      <c r="F12" s="321">
        <v>0</v>
      </c>
      <c r="G12" s="321">
        <v>0</v>
      </c>
      <c r="H12" s="321">
        <v>0</v>
      </c>
      <c r="I12" s="321">
        <v>0</v>
      </c>
      <c r="J12" s="321">
        <f t="shared" si="0"/>
        <v>0</v>
      </c>
      <c r="K12" s="321">
        <f t="shared" si="0"/>
        <v>0</v>
      </c>
      <c r="L12" s="321">
        <v>0</v>
      </c>
      <c r="M12" s="321">
        <f t="shared" si="1"/>
        <v>0</v>
      </c>
    </row>
    <row r="13" spans="2:13" ht="15.75" x14ac:dyDescent="0.25">
      <c r="B13" s="408" t="s">
        <v>18</v>
      </c>
      <c r="C13" s="408"/>
      <c r="D13" s="408"/>
      <c r="E13" s="408"/>
      <c r="F13" s="324">
        <f t="shared" ref="F13:K13" si="2">SUM(F8:F12)</f>
        <v>294715</v>
      </c>
      <c r="G13" s="324">
        <f t="shared" si="2"/>
        <v>1639</v>
      </c>
      <c r="H13" s="324">
        <f t="shared" si="2"/>
        <v>51936</v>
      </c>
      <c r="I13" s="324">
        <f t="shared" si="2"/>
        <v>724</v>
      </c>
      <c r="J13" s="324">
        <f t="shared" si="2"/>
        <v>1281.2550000000001</v>
      </c>
      <c r="K13" s="324">
        <f t="shared" si="2"/>
        <v>3.62</v>
      </c>
      <c r="L13" s="324">
        <f>SUM(L8:L12)</f>
        <v>5047</v>
      </c>
      <c r="M13" s="324">
        <f t="shared" si="1"/>
        <v>6331.875</v>
      </c>
    </row>
    <row r="16" spans="2:13" x14ac:dyDescent="0.25">
      <c r="F16" s="19"/>
      <c r="G16" s="19"/>
      <c r="H16" s="19"/>
      <c r="I16" s="78"/>
      <c r="J16" s="78"/>
      <c r="K16" s="78"/>
      <c r="L16" s="78"/>
      <c r="M16" s="19"/>
    </row>
    <row r="17" spans="6:13" x14ac:dyDescent="0.25">
      <c r="F17" s="19"/>
      <c r="G17" s="78"/>
      <c r="H17" s="78"/>
      <c r="I17" s="78"/>
      <c r="J17" s="78"/>
      <c r="K17" s="78"/>
      <c r="L17" s="78"/>
      <c r="M17" s="78"/>
    </row>
    <row r="18" spans="6:13" x14ac:dyDescent="0.25">
      <c r="F18" s="19"/>
      <c r="G18" s="78"/>
      <c r="H18" s="78"/>
      <c r="I18" s="78"/>
      <c r="J18" s="78"/>
      <c r="K18" s="78"/>
      <c r="L18" s="78"/>
      <c r="M18" s="78"/>
    </row>
    <row r="21" spans="6:13" x14ac:dyDescent="0.25">
      <c r="F21" s="19"/>
      <c r="G21" s="19"/>
      <c r="H21" s="19"/>
      <c r="J21" s="19"/>
      <c r="L21" s="19"/>
      <c r="M21" s="19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G10"/>
  <sheetViews>
    <sheetView workbookViewId="0"/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365"/>
      <c r="C3" s="365"/>
      <c r="D3" s="365"/>
      <c r="E3" s="365"/>
      <c r="F3" s="365"/>
      <c r="G3" s="245" t="s">
        <v>359</v>
      </c>
    </row>
    <row r="4" spans="2:7" ht="16.5" thickTop="1" x14ac:dyDescent="0.25">
      <c r="B4" s="383" t="s">
        <v>681</v>
      </c>
      <c r="C4" s="383"/>
      <c r="D4" s="383"/>
      <c r="E4" s="383"/>
      <c r="F4" s="383"/>
      <c r="G4" s="383"/>
    </row>
    <row r="5" spans="2:7" ht="15.75" x14ac:dyDescent="0.25">
      <c r="B5" s="388" t="s">
        <v>135</v>
      </c>
      <c r="C5" s="380" t="s">
        <v>148</v>
      </c>
      <c r="D5" s="380" t="s">
        <v>628</v>
      </c>
      <c r="E5" s="380"/>
      <c r="F5" s="380" t="s">
        <v>629</v>
      </c>
      <c r="G5" s="380"/>
    </row>
    <row r="6" spans="2:7" ht="31.5" x14ac:dyDescent="0.25">
      <c r="B6" s="388"/>
      <c r="C6" s="380"/>
      <c r="D6" s="358" t="s">
        <v>158</v>
      </c>
      <c r="E6" s="358" t="s">
        <v>671</v>
      </c>
      <c r="F6" s="358" t="s">
        <v>160</v>
      </c>
      <c r="G6" s="358" t="s">
        <v>672</v>
      </c>
    </row>
    <row r="7" spans="2:7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</row>
    <row r="8" spans="2:7" ht="15.75" x14ac:dyDescent="0.25">
      <c r="B8" s="223" t="s">
        <v>331</v>
      </c>
      <c r="C8" s="142" t="s">
        <v>164</v>
      </c>
      <c r="D8" s="132">
        <v>2619</v>
      </c>
      <c r="E8" s="144">
        <v>3</v>
      </c>
      <c r="F8" s="132">
        <v>4456</v>
      </c>
      <c r="G8" s="144">
        <v>3</v>
      </c>
    </row>
    <row r="9" spans="2:7" ht="15.75" x14ac:dyDescent="0.25">
      <c r="B9" s="223" t="s">
        <v>332</v>
      </c>
      <c r="C9" s="142" t="s">
        <v>163</v>
      </c>
      <c r="D9" s="132">
        <v>864</v>
      </c>
      <c r="E9" s="144">
        <v>2</v>
      </c>
      <c r="F9" s="132">
        <v>943</v>
      </c>
      <c r="G9" s="144">
        <v>1</v>
      </c>
    </row>
    <row r="10" spans="2:7" ht="15.75" x14ac:dyDescent="0.25">
      <c r="B10" s="380" t="s">
        <v>18</v>
      </c>
      <c r="C10" s="380"/>
      <c r="D10" s="359">
        <f>D8-D9</f>
        <v>1755</v>
      </c>
      <c r="E10" s="358">
        <f>E8+E9</f>
        <v>5</v>
      </c>
      <c r="F10" s="359">
        <f>F8-F9</f>
        <v>3513</v>
      </c>
      <c r="G10" s="358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19"/>
  <sheetViews>
    <sheetView workbookViewId="0">
      <selection activeCell="B4" sqref="B4:H4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90"/>
      <c r="C3" s="290"/>
      <c r="D3" s="290"/>
      <c r="E3" s="290"/>
      <c r="F3" s="290"/>
      <c r="G3" s="290"/>
      <c r="H3" s="245" t="s">
        <v>360</v>
      </c>
      <c r="K3" s="44"/>
    </row>
    <row r="4" spans="2:11" ht="16.5" thickTop="1" x14ac:dyDescent="0.25">
      <c r="B4" s="396" t="s">
        <v>682</v>
      </c>
      <c r="C4" s="396"/>
      <c r="D4" s="396"/>
      <c r="E4" s="396"/>
      <c r="F4" s="396"/>
      <c r="G4" s="396"/>
      <c r="H4" s="396"/>
    </row>
    <row r="5" spans="2:11" x14ac:dyDescent="0.25">
      <c r="B5" s="408" t="s">
        <v>135</v>
      </c>
      <c r="C5" s="408" t="s">
        <v>166</v>
      </c>
      <c r="D5" s="407" t="s">
        <v>628</v>
      </c>
      <c r="E5" s="407"/>
      <c r="F5" s="407" t="s">
        <v>629</v>
      </c>
      <c r="G5" s="407"/>
      <c r="H5" s="317" t="s">
        <v>1</v>
      </c>
    </row>
    <row r="6" spans="2:11" x14ac:dyDescent="0.25">
      <c r="B6" s="408"/>
      <c r="C6" s="408"/>
      <c r="D6" s="317" t="s">
        <v>2</v>
      </c>
      <c r="E6" s="316" t="s">
        <v>26</v>
      </c>
      <c r="F6" s="317" t="s">
        <v>2</v>
      </c>
      <c r="G6" s="316" t="s">
        <v>26</v>
      </c>
      <c r="H6" s="317" t="s">
        <v>431</v>
      </c>
    </row>
    <row r="7" spans="2:11" x14ac:dyDescent="0.25">
      <c r="B7" s="316">
        <v>1</v>
      </c>
      <c r="C7" s="317">
        <v>2</v>
      </c>
      <c r="D7" s="317">
        <v>3</v>
      </c>
      <c r="E7" s="317">
        <v>4</v>
      </c>
      <c r="F7" s="317">
        <v>5</v>
      </c>
      <c r="G7" s="317">
        <v>6</v>
      </c>
      <c r="H7" s="317">
        <v>7</v>
      </c>
    </row>
    <row r="8" spans="2:11" x14ac:dyDescent="0.25">
      <c r="B8" s="334" t="s">
        <v>331</v>
      </c>
      <c r="C8" s="332" t="s">
        <v>380</v>
      </c>
      <c r="D8" s="333"/>
      <c r="E8" s="315"/>
      <c r="F8" s="315"/>
      <c r="G8" s="315"/>
      <c r="H8" s="335"/>
    </row>
    <row r="9" spans="2:11" x14ac:dyDescent="0.25">
      <c r="B9" s="336" t="s">
        <v>90</v>
      </c>
      <c r="C9" s="315" t="s">
        <v>284</v>
      </c>
      <c r="D9" s="321">
        <v>291</v>
      </c>
      <c r="E9" s="322">
        <f>D9/D19*100</f>
        <v>1.119532181741238</v>
      </c>
      <c r="F9" s="321">
        <v>61</v>
      </c>
      <c r="G9" s="322">
        <f>F9/F19*100</f>
        <v>0.22294506779722964</v>
      </c>
      <c r="H9" s="323">
        <f>F9/D9*100</f>
        <v>20.962199312714777</v>
      </c>
      <c r="J9" s="63"/>
      <c r="K9" s="63"/>
    </row>
    <row r="10" spans="2:11" x14ac:dyDescent="0.25">
      <c r="B10" s="336" t="s">
        <v>123</v>
      </c>
      <c r="C10" s="315" t="s">
        <v>285</v>
      </c>
      <c r="D10" s="321">
        <v>7682</v>
      </c>
      <c r="E10" s="322">
        <f>D10/D19*100</f>
        <v>29.554110722117493</v>
      </c>
      <c r="F10" s="321">
        <v>8725</v>
      </c>
      <c r="G10" s="322">
        <f>F10/F19*100</f>
        <v>31.888454369357845</v>
      </c>
      <c r="H10" s="323">
        <f>F10/D10*100</f>
        <v>113.57719343920853</v>
      </c>
      <c r="J10" s="63"/>
      <c r="K10" s="63"/>
    </row>
    <row r="11" spans="2:11" x14ac:dyDescent="0.25">
      <c r="B11" s="336" t="s">
        <v>362</v>
      </c>
      <c r="C11" s="315" t="s">
        <v>286</v>
      </c>
      <c r="D11" s="321">
        <v>1482</v>
      </c>
      <c r="E11" s="322">
        <f>D11/D19*100</f>
        <v>5.7015350286615627</v>
      </c>
      <c r="F11" s="321">
        <v>1506</v>
      </c>
      <c r="G11" s="322">
        <f>F11/F19*100</f>
        <v>5.5041847885676694</v>
      </c>
      <c r="H11" s="323">
        <f>F11/D11*100</f>
        <v>101.61943319838056</v>
      </c>
      <c r="J11" s="63"/>
      <c r="K11" s="63"/>
    </row>
    <row r="12" spans="2:11" x14ac:dyDescent="0.25">
      <c r="B12" s="407" t="s">
        <v>496</v>
      </c>
      <c r="C12" s="407"/>
      <c r="D12" s="324">
        <f>SUM(D9:D11)</f>
        <v>9455</v>
      </c>
      <c r="E12" s="337">
        <f>D12/D19*100</f>
        <v>36.375177932520295</v>
      </c>
      <c r="F12" s="324">
        <f>SUM(F9:F11)</f>
        <v>10292</v>
      </c>
      <c r="G12" s="337">
        <f>F12/F19*100</f>
        <v>37.615584225722742</v>
      </c>
      <c r="H12" s="325">
        <f>F12/D12*100</f>
        <v>108.85245901639344</v>
      </c>
      <c r="J12" s="63"/>
      <c r="K12" s="63"/>
    </row>
    <row r="13" spans="2:11" x14ac:dyDescent="0.25">
      <c r="B13" s="334" t="s">
        <v>332</v>
      </c>
      <c r="C13" s="332" t="s">
        <v>381</v>
      </c>
      <c r="D13" s="333"/>
      <c r="E13" s="322"/>
      <c r="F13" s="333"/>
      <c r="G13" s="322"/>
      <c r="H13" s="323"/>
      <c r="J13" s="63"/>
      <c r="K13" s="63"/>
    </row>
    <row r="14" spans="2:11" x14ac:dyDescent="0.25">
      <c r="B14" s="320" t="s">
        <v>365</v>
      </c>
      <c r="C14" s="315" t="s">
        <v>287</v>
      </c>
      <c r="D14" s="321">
        <v>12859</v>
      </c>
      <c r="E14" s="322">
        <f>D14/D19*100</f>
        <v>49.471011426153197</v>
      </c>
      <c r="F14" s="321">
        <v>14406</v>
      </c>
      <c r="G14" s="322">
        <f>F14/F19*100</f>
        <v>52.651584371916229</v>
      </c>
      <c r="H14" s="323">
        <f t="shared" ref="H14:H19" si="0">F14/D14*100</f>
        <v>112.03048448557431</v>
      </c>
      <c r="J14" s="63"/>
      <c r="K14" s="63"/>
    </row>
    <row r="15" spans="2:11" x14ac:dyDescent="0.25">
      <c r="B15" s="320" t="s">
        <v>366</v>
      </c>
      <c r="C15" s="315" t="s">
        <v>288</v>
      </c>
      <c r="D15" s="333">
        <v>1</v>
      </c>
      <c r="E15" s="322">
        <f>D15/D19*100</f>
        <v>3.8471896279767635E-3</v>
      </c>
      <c r="F15" s="333">
        <v>1</v>
      </c>
      <c r="G15" s="322">
        <f>F15/F19*100</f>
        <v>3.6548371770037643E-3</v>
      </c>
      <c r="H15" s="323">
        <f t="shared" si="0"/>
        <v>100</v>
      </c>
      <c r="J15" s="63"/>
      <c r="K15" s="63"/>
    </row>
    <row r="16" spans="2:11" x14ac:dyDescent="0.25">
      <c r="B16" s="320" t="s">
        <v>367</v>
      </c>
      <c r="C16" s="315" t="s">
        <v>289</v>
      </c>
      <c r="D16" s="321">
        <v>3678</v>
      </c>
      <c r="E16" s="322">
        <f>D16/D19*100</f>
        <v>14.149963451698532</v>
      </c>
      <c r="F16" s="321">
        <v>2662</v>
      </c>
      <c r="G16" s="322">
        <f>F16/F19*100+0.1</f>
        <v>9.8291765651840208</v>
      </c>
      <c r="H16" s="323">
        <f t="shared" si="0"/>
        <v>72.376291462751496</v>
      </c>
      <c r="J16" s="63"/>
      <c r="K16" s="63"/>
    </row>
    <row r="17" spans="2:11" x14ac:dyDescent="0.25">
      <c r="B17" s="407" t="s">
        <v>497</v>
      </c>
      <c r="C17" s="407"/>
      <c r="D17" s="324">
        <f>SUM(D14:D16)</f>
        <v>16538</v>
      </c>
      <c r="E17" s="337">
        <f>D17/D19*100</f>
        <v>63.624822067479705</v>
      </c>
      <c r="F17" s="324">
        <f>SUM(F14:F16)</f>
        <v>17069</v>
      </c>
      <c r="G17" s="337">
        <f>F17/F19*100</f>
        <v>62.384415774277258</v>
      </c>
      <c r="H17" s="325">
        <f t="shared" si="0"/>
        <v>103.2107872777845</v>
      </c>
      <c r="J17" s="63"/>
      <c r="K17" s="63"/>
    </row>
    <row r="18" spans="2:11" x14ac:dyDescent="0.25">
      <c r="B18" s="334" t="s">
        <v>333</v>
      </c>
      <c r="C18" s="332" t="s">
        <v>382</v>
      </c>
      <c r="D18" s="338">
        <v>0</v>
      </c>
      <c r="E18" s="339">
        <f>D18/D19*100</f>
        <v>0</v>
      </c>
      <c r="F18" s="338">
        <v>0</v>
      </c>
      <c r="G18" s="339">
        <f>F18/F19*100</f>
        <v>0</v>
      </c>
      <c r="H18" s="323" t="s">
        <v>112</v>
      </c>
      <c r="J18" s="63"/>
      <c r="K18" s="63"/>
    </row>
    <row r="19" spans="2:11" x14ac:dyDescent="0.25">
      <c r="B19" s="407" t="s">
        <v>383</v>
      </c>
      <c r="C19" s="407"/>
      <c r="D19" s="324">
        <f>D12+D17+D18</f>
        <v>25993</v>
      </c>
      <c r="E19" s="325">
        <f>E12+E17+E18</f>
        <v>100</v>
      </c>
      <c r="F19" s="324">
        <f>F12+F17+F18</f>
        <v>27361</v>
      </c>
      <c r="G19" s="325">
        <f>G12+G17+G18</f>
        <v>100</v>
      </c>
      <c r="H19" s="325">
        <f t="shared" si="0"/>
        <v>105.2629554110722</v>
      </c>
      <c r="J19" s="63"/>
      <c r="K19" s="63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>
      <selection activeCell="G32" sqref="G32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74"/>
      <c r="C3" s="174"/>
      <c r="D3" s="174"/>
      <c r="E3" s="174"/>
      <c r="F3" s="174"/>
      <c r="G3" s="174"/>
      <c r="H3" s="204" t="s">
        <v>360</v>
      </c>
      <c r="J3" s="45"/>
    </row>
    <row r="4" spans="2:12" ht="16.5" thickTop="1" x14ac:dyDescent="0.25">
      <c r="B4" s="396" t="s">
        <v>683</v>
      </c>
      <c r="C4" s="396"/>
      <c r="D4" s="396"/>
      <c r="E4" s="396"/>
      <c r="F4" s="396"/>
      <c r="G4" s="396"/>
      <c r="H4" s="396"/>
    </row>
    <row r="5" spans="2:12" ht="15.75" x14ac:dyDescent="0.25">
      <c r="B5" s="376" t="s">
        <v>135</v>
      </c>
      <c r="C5" s="376" t="s">
        <v>173</v>
      </c>
      <c r="D5" s="378" t="s">
        <v>628</v>
      </c>
      <c r="E5" s="378"/>
      <c r="F5" s="378" t="s">
        <v>632</v>
      </c>
      <c r="G5" s="378"/>
      <c r="H5" s="307" t="s">
        <v>384</v>
      </c>
    </row>
    <row r="6" spans="2:12" ht="15.75" x14ac:dyDescent="0.25">
      <c r="B6" s="376"/>
      <c r="C6" s="376"/>
      <c r="D6" s="238" t="s">
        <v>2</v>
      </c>
      <c r="E6" s="122" t="s">
        <v>26</v>
      </c>
      <c r="F6" s="238" t="s">
        <v>2</v>
      </c>
      <c r="G6" s="122" t="s">
        <v>26</v>
      </c>
      <c r="H6" s="238" t="s">
        <v>431</v>
      </c>
    </row>
    <row r="7" spans="2:12" x14ac:dyDescent="0.25">
      <c r="B7" s="123">
        <v>1</v>
      </c>
      <c r="C7" s="148">
        <v>2</v>
      </c>
      <c r="D7" s="148">
        <v>3</v>
      </c>
      <c r="E7" s="148">
        <v>4</v>
      </c>
      <c r="F7" s="148">
        <v>5</v>
      </c>
      <c r="G7" s="148">
        <v>6</v>
      </c>
      <c r="H7" s="148">
        <v>7</v>
      </c>
    </row>
    <row r="8" spans="2:12" ht="15.75" x14ac:dyDescent="0.25">
      <c r="B8" s="199" t="s">
        <v>331</v>
      </c>
      <c r="C8" s="404" t="s">
        <v>647</v>
      </c>
      <c r="D8" s="404"/>
      <c r="E8" s="404"/>
      <c r="F8" s="409"/>
      <c r="G8" s="409"/>
      <c r="H8" s="409"/>
    </row>
    <row r="9" spans="2:12" ht="15.75" x14ac:dyDescent="0.25">
      <c r="B9" s="124" t="s">
        <v>90</v>
      </c>
      <c r="C9" s="284" t="s">
        <v>290</v>
      </c>
      <c r="D9" s="278">
        <v>3114</v>
      </c>
      <c r="E9" s="270">
        <f>D9/D20*100</f>
        <v>12.847594686030201</v>
      </c>
      <c r="F9" s="278">
        <v>3133</v>
      </c>
      <c r="G9" s="270">
        <f>F9/F20*100</f>
        <v>13.137370010063737</v>
      </c>
      <c r="H9" s="287">
        <f>F9/D9*100</f>
        <v>100.61014771997432</v>
      </c>
      <c r="J9" s="19"/>
      <c r="K9" s="78"/>
      <c r="L9" s="19"/>
    </row>
    <row r="10" spans="2:12" ht="15.75" x14ac:dyDescent="0.25">
      <c r="B10" s="124" t="s">
        <v>123</v>
      </c>
      <c r="C10" s="284" t="s">
        <v>291</v>
      </c>
      <c r="D10" s="280">
        <v>77</v>
      </c>
      <c r="E10" s="270">
        <f>D10/D20*100</f>
        <v>0.31768297714332866</v>
      </c>
      <c r="F10" s="280">
        <v>70</v>
      </c>
      <c r="G10" s="270">
        <f>F10/F20*100</f>
        <v>0.29352566252935253</v>
      </c>
      <c r="H10" s="287">
        <f>F10/D10*100</f>
        <v>90.909090909090907</v>
      </c>
      <c r="J10" s="78"/>
      <c r="K10" s="78"/>
      <c r="L10" s="78"/>
    </row>
    <row r="11" spans="2:12" ht="15.75" x14ac:dyDescent="0.25">
      <c r="B11" s="124" t="s">
        <v>362</v>
      </c>
      <c r="C11" s="284" t="s">
        <v>292</v>
      </c>
      <c r="D11" s="280">
        <v>2</v>
      </c>
      <c r="E11" s="270">
        <f>D11/D20*100</f>
        <v>8.2515058998267193E-3</v>
      </c>
      <c r="F11" s="280">
        <v>2</v>
      </c>
      <c r="G11" s="270">
        <f>F11/F20*100</f>
        <v>8.3864475008386449E-3</v>
      </c>
      <c r="H11" s="287">
        <f>F11/D11*100</f>
        <v>100</v>
      </c>
      <c r="J11" s="78"/>
      <c r="K11" s="78"/>
      <c r="L11" s="78"/>
    </row>
    <row r="12" spans="2:12" ht="15.75" x14ac:dyDescent="0.25">
      <c r="B12" s="378" t="s">
        <v>492</v>
      </c>
      <c r="C12" s="378"/>
      <c r="D12" s="289">
        <f>SUM(D9:D11)</f>
        <v>3193</v>
      </c>
      <c r="E12" s="221">
        <f>D12/D20*100</f>
        <v>13.173529169073356</v>
      </c>
      <c r="F12" s="289">
        <f>SUM(F9:F11)</f>
        <v>3205</v>
      </c>
      <c r="G12" s="221">
        <f>F12/F20*100</f>
        <v>13.439282120093928</v>
      </c>
      <c r="H12" s="273">
        <f>F12/D12*100</f>
        <v>100.37582211086753</v>
      </c>
      <c r="J12" s="19"/>
      <c r="K12" s="78"/>
      <c r="L12" s="19"/>
    </row>
    <row r="13" spans="2:12" ht="15.75" x14ac:dyDescent="0.25">
      <c r="B13" s="199" t="s">
        <v>332</v>
      </c>
      <c r="C13" s="304" t="s">
        <v>265</v>
      </c>
      <c r="D13" s="280"/>
      <c r="E13" s="270"/>
      <c r="F13" s="280"/>
      <c r="G13" s="270"/>
      <c r="H13" s="287"/>
      <c r="J13" s="78"/>
      <c r="K13" s="78"/>
      <c r="L13" s="78"/>
    </row>
    <row r="14" spans="2:12" ht="15.75" x14ac:dyDescent="0.25">
      <c r="B14" s="124" t="s">
        <v>365</v>
      </c>
      <c r="C14" s="284" t="s">
        <v>174</v>
      </c>
      <c r="D14" s="278">
        <v>3724</v>
      </c>
      <c r="E14" s="270">
        <f>D14/D20*100</f>
        <v>15.364303985477349</v>
      </c>
      <c r="F14" s="278">
        <v>3492</v>
      </c>
      <c r="G14" s="270">
        <f>F14/F20*100</f>
        <v>14.642737336464274</v>
      </c>
      <c r="H14" s="287">
        <f t="shared" ref="H14:H18" si="0">F14/D14*100</f>
        <v>93.770139634801282</v>
      </c>
      <c r="J14" s="19"/>
      <c r="K14" s="78"/>
      <c r="L14" s="19"/>
    </row>
    <row r="15" spans="2:12" ht="15.75" x14ac:dyDescent="0.25">
      <c r="B15" s="124" t="s">
        <v>366</v>
      </c>
      <c r="C15" s="284" t="s">
        <v>293</v>
      </c>
      <c r="D15" s="278">
        <v>8651</v>
      </c>
      <c r="E15" s="270">
        <f>D15/D20*100</f>
        <v>35.691888769700469</v>
      </c>
      <c r="F15" s="278">
        <v>9448</v>
      </c>
      <c r="G15" s="270">
        <f>F15/F20*100</f>
        <v>39.617577993961753</v>
      </c>
      <c r="H15" s="287">
        <f t="shared" si="0"/>
        <v>109.21280776788811</v>
      </c>
      <c r="J15" s="19"/>
      <c r="K15" s="78"/>
      <c r="L15" s="19"/>
    </row>
    <row r="16" spans="2:12" ht="15.75" x14ac:dyDescent="0.25">
      <c r="B16" s="124" t="s">
        <v>367</v>
      </c>
      <c r="C16" s="284" t="s">
        <v>294</v>
      </c>
      <c r="D16" s="278">
        <v>7219</v>
      </c>
      <c r="E16" s="270">
        <f>D16/D20*100</f>
        <v>29.783810545424537</v>
      </c>
      <c r="F16" s="278">
        <v>5798</v>
      </c>
      <c r="G16" s="270">
        <f>F16/F20*100</f>
        <v>24.312311304931232</v>
      </c>
      <c r="H16" s="287">
        <f t="shared" si="0"/>
        <v>80.315833217897222</v>
      </c>
      <c r="J16" s="19"/>
      <c r="K16" s="78"/>
      <c r="L16" s="19"/>
    </row>
    <row r="17" spans="2:12" ht="15.75" x14ac:dyDescent="0.25">
      <c r="B17" s="378" t="s">
        <v>493</v>
      </c>
      <c r="C17" s="378"/>
      <c r="D17" s="289">
        <f>SUM(D14:D16)</f>
        <v>19594</v>
      </c>
      <c r="E17" s="221">
        <f>D17/D20*100</f>
        <v>80.840003300602362</v>
      </c>
      <c r="F17" s="289">
        <f>SUM(F14:F16)</f>
        <v>18738</v>
      </c>
      <c r="G17" s="221">
        <f>F17/F20*100</f>
        <v>78.572626635357267</v>
      </c>
      <c r="H17" s="273">
        <f t="shared" si="0"/>
        <v>95.631315708890469</v>
      </c>
      <c r="J17" s="19"/>
      <c r="K17" s="78"/>
      <c r="L17" s="19"/>
    </row>
    <row r="18" spans="2:12" ht="15.75" x14ac:dyDescent="0.25">
      <c r="B18" s="199" t="s">
        <v>333</v>
      </c>
      <c r="C18" s="304" t="s">
        <v>385</v>
      </c>
      <c r="D18" s="312">
        <v>1451</v>
      </c>
      <c r="E18" s="340">
        <f>D18/D20*100</f>
        <v>5.9864675303242842</v>
      </c>
      <c r="F18" s="312">
        <v>1905</v>
      </c>
      <c r="G18" s="340">
        <f>F18/F20*100</f>
        <v>7.9880912445488086</v>
      </c>
      <c r="H18" s="313">
        <f t="shared" si="0"/>
        <v>131.28876636802204</v>
      </c>
      <c r="J18" s="19"/>
      <c r="K18" s="78"/>
      <c r="L18" s="19"/>
    </row>
    <row r="19" spans="2:12" ht="15.75" x14ac:dyDescent="0.25">
      <c r="B19" s="199" t="s">
        <v>334</v>
      </c>
      <c r="C19" s="304" t="s">
        <v>518</v>
      </c>
      <c r="D19" s="312">
        <v>0</v>
      </c>
      <c r="E19" s="340">
        <f>D19/D20*100</f>
        <v>0</v>
      </c>
      <c r="F19" s="312">
        <v>0</v>
      </c>
      <c r="G19" s="340">
        <f>F19/F20*100</f>
        <v>0</v>
      </c>
      <c r="H19" s="313" t="s">
        <v>112</v>
      </c>
      <c r="J19" s="19"/>
      <c r="K19" s="78"/>
      <c r="L19" s="19"/>
    </row>
    <row r="20" spans="2:12" ht="15.75" x14ac:dyDescent="0.25">
      <c r="B20" s="122"/>
      <c r="C20" s="307" t="s">
        <v>519</v>
      </c>
      <c r="D20" s="289">
        <f>D12+D17+D18+D19</f>
        <v>24238</v>
      </c>
      <c r="E20" s="273">
        <f>E12+E17+E18+E19</f>
        <v>100.00000000000001</v>
      </c>
      <c r="F20" s="289">
        <f>F12+F17+F18+F19</f>
        <v>23848</v>
      </c>
      <c r="G20" s="273">
        <f>G12+G17+G18+G19</f>
        <v>100.00000000000001</v>
      </c>
      <c r="H20" s="273">
        <f>F20/D20*100</f>
        <v>98.390956349533781</v>
      </c>
      <c r="J20" s="19"/>
      <c r="K20" s="78"/>
      <c r="L20" s="78"/>
    </row>
    <row r="21" spans="2:12" x14ac:dyDescent="0.25">
      <c r="J21" s="19"/>
      <c r="L21" s="19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/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8" customWidth="1"/>
  </cols>
  <sheetData>
    <row r="3" spans="2:17" ht="16.5" thickBot="1" x14ac:dyDescent="0.3">
      <c r="B3" s="114"/>
      <c r="C3" s="115" t="s">
        <v>87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7" t="s">
        <v>359</v>
      </c>
      <c r="P3" s="17"/>
    </row>
    <row r="4" spans="2:17" ht="16.5" thickTop="1" x14ac:dyDescent="0.25">
      <c r="B4" s="396" t="s">
        <v>667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49"/>
    </row>
    <row r="5" spans="2:17" ht="15.75" x14ac:dyDescent="0.25">
      <c r="B5" s="408" t="s">
        <v>135</v>
      </c>
      <c r="C5" s="407" t="s">
        <v>148</v>
      </c>
      <c r="D5" s="407" t="s">
        <v>628</v>
      </c>
      <c r="E5" s="407"/>
      <c r="F5" s="407"/>
      <c r="G5" s="407"/>
      <c r="H5" s="407"/>
      <c r="I5" s="407"/>
      <c r="J5" s="407" t="s">
        <v>629</v>
      </c>
      <c r="K5" s="407"/>
      <c r="L5" s="407"/>
      <c r="M5" s="407"/>
      <c r="N5" s="407"/>
      <c r="O5" s="407"/>
      <c r="P5" s="50"/>
    </row>
    <row r="6" spans="2:17" ht="15.75" x14ac:dyDescent="0.25">
      <c r="B6" s="408"/>
      <c r="C6" s="407"/>
      <c r="D6" s="408" t="s">
        <v>274</v>
      </c>
      <c r="E6" s="408"/>
      <c r="F6" s="408" t="s">
        <v>275</v>
      </c>
      <c r="G6" s="408"/>
      <c r="H6" s="407" t="s">
        <v>18</v>
      </c>
      <c r="I6" s="407"/>
      <c r="J6" s="408" t="s">
        <v>274</v>
      </c>
      <c r="K6" s="408"/>
      <c r="L6" s="408" t="s">
        <v>275</v>
      </c>
      <c r="M6" s="408"/>
      <c r="N6" s="407" t="s">
        <v>18</v>
      </c>
      <c r="O6" s="407"/>
      <c r="P6" s="50"/>
    </row>
    <row r="7" spans="2:17" ht="15.75" x14ac:dyDescent="0.25">
      <c r="B7" s="408"/>
      <c r="C7" s="407"/>
      <c r="D7" s="316" t="s">
        <v>386</v>
      </c>
      <c r="E7" s="316" t="s">
        <v>2</v>
      </c>
      <c r="F7" s="316" t="s">
        <v>386</v>
      </c>
      <c r="G7" s="316" t="s">
        <v>2</v>
      </c>
      <c r="H7" s="317" t="s">
        <v>386</v>
      </c>
      <c r="I7" s="317" t="s">
        <v>2</v>
      </c>
      <c r="J7" s="317" t="s">
        <v>386</v>
      </c>
      <c r="K7" s="316" t="s">
        <v>2</v>
      </c>
      <c r="L7" s="316" t="s">
        <v>386</v>
      </c>
      <c r="M7" s="316" t="s">
        <v>2</v>
      </c>
      <c r="N7" s="316" t="s">
        <v>386</v>
      </c>
      <c r="O7" s="317" t="s">
        <v>2</v>
      </c>
      <c r="P7" s="50"/>
    </row>
    <row r="8" spans="2:17" ht="15.75" x14ac:dyDescent="0.25">
      <c r="B8" s="318">
        <v>1</v>
      </c>
      <c r="C8" s="319">
        <v>2</v>
      </c>
      <c r="D8" s="319">
        <v>3</v>
      </c>
      <c r="E8" s="319">
        <v>4</v>
      </c>
      <c r="F8" s="319">
        <v>5</v>
      </c>
      <c r="G8" s="319">
        <v>6</v>
      </c>
      <c r="H8" s="319" t="s">
        <v>418</v>
      </c>
      <c r="I8" s="319" t="s">
        <v>419</v>
      </c>
      <c r="J8" s="319">
        <v>9</v>
      </c>
      <c r="K8" s="319">
        <v>10</v>
      </c>
      <c r="L8" s="319">
        <v>11</v>
      </c>
      <c r="M8" s="319">
        <v>12</v>
      </c>
      <c r="N8" s="319" t="s">
        <v>420</v>
      </c>
      <c r="O8" s="319" t="s">
        <v>421</v>
      </c>
      <c r="P8" s="50"/>
    </row>
    <row r="9" spans="2:17" ht="15.75" x14ac:dyDescent="0.25">
      <c r="B9" s="320" t="s">
        <v>331</v>
      </c>
      <c r="C9" s="315" t="s">
        <v>295</v>
      </c>
      <c r="D9" s="321">
        <v>1927</v>
      </c>
      <c r="E9" s="321">
        <v>83887</v>
      </c>
      <c r="F9" s="321">
        <v>681</v>
      </c>
      <c r="G9" s="321">
        <v>26266</v>
      </c>
      <c r="H9" s="321">
        <f t="shared" ref="H9:I12" si="0">D9+F9</f>
        <v>2608</v>
      </c>
      <c r="I9" s="321">
        <f t="shared" si="0"/>
        <v>110153</v>
      </c>
      <c r="J9" s="321">
        <v>2498</v>
      </c>
      <c r="K9" s="321">
        <v>116784</v>
      </c>
      <c r="L9" s="321">
        <v>653</v>
      </c>
      <c r="M9" s="321">
        <v>26694</v>
      </c>
      <c r="N9" s="321">
        <f>J9+L9</f>
        <v>3151</v>
      </c>
      <c r="O9" s="321">
        <f>K9+M9</f>
        <v>143478</v>
      </c>
      <c r="P9" s="51"/>
      <c r="Q9" s="46"/>
    </row>
    <row r="10" spans="2:17" ht="15.75" x14ac:dyDescent="0.25">
      <c r="B10" s="320" t="s">
        <v>332</v>
      </c>
      <c r="C10" s="315" t="s">
        <v>296</v>
      </c>
      <c r="D10" s="321">
        <v>110</v>
      </c>
      <c r="E10" s="321">
        <v>17635</v>
      </c>
      <c r="F10" s="321">
        <v>3</v>
      </c>
      <c r="G10" s="321">
        <v>148</v>
      </c>
      <c r="H10" s="321">
        <f t="shared" si="0"/>
        <v>113</v>
      </c>
      <c r="I10" s="321">
        <f t="shared" si="0"/>
        <v>17783</v>
      </c>
      <c r="J10" s="321">
        <v>198</v>
      </c>
      <c r="K10" s="321">
        <v>21300</v>
      </c>
      <c r="L10" s="321">
        <v>0</v>
      </c>
      <c r="M10" s="321">
        <v>0</v>
      </c>
      <c r="N10" s="321">
        <f>J10+L10</f>
        <v>198</v>
      </c>
      <c r="O10" s="321">
        <f t="shared" ref="N10:O12" si="1">K10+M10</f>
        <v>21300</v>
      </c>
      <c r="P10" s="51"/>
      <c r="Q10" s="46"/>
    </row>
    <row r="11" spans="2:17" ht="15.75" x14ac:dyDescent="0.25">
      <c r="B11" s="320" t="s">
        <v>333</v>
      </c>
      <c r="C11" s="315" t="s">
        <v>283</v>
      </c>
      <c r="D11" s="321">
        <v>0</v>
      </c>
      <c r="E11" s="321">
        <v>0</v>
      </c>
      <c r="F11" s="321">
        <v>0</v>
      </c>
      <c r="G11" s="321">
        <v>0</v>
      </c>
      <c r="H11" s="321">
        <f t="shared" si="0"/>
        <v>0</v>
      </c>
      <c r="I11" s="321">
        <f t="shared" si="0"/>
        <v>0</v>
      </c>
      <c r="J11" s="321">
        <v>0</v>
      </c>
      <c r="K11" s="321">
        <v>0</v>
      </c>
      <c r="L11" s="321">
        <v>0</v>
      </c>
      <c r="M11" s="321">
        <v>0</v>
      </c>
      <c r="N11" s="321">
        <f t="shared" si="1"/>
        <v>0</v>
      </c>
      <c r="O11" s="321">
        <f t="shared" si="1"/>
        <v>0</v>
      </c>
      <c r="P11" s="51"/>
      <c r="Q11" s="46"/>
    </row>
    <row r="12" spans="2:17" ht="15.75" x14ac:dyDescent="0.25">
      <c r="B12" s="320" t="s">
        <v>334</v>
      </c>
      <c r="C12" s="315" t="s">
        <v>76</v>
      </c>
      <c r="D12" s="321">
        <v>0</v>
      </c>
      <c r="E12" s="321">
        <v>0</v>
      </c>
      <c r="F12" s="321">
        <v>0</v>
      </c>
      <c r="G12" s="321">
        <v>0</v>
      </c>
      <c r="H12" s="321">
        <f t="shared" si="0"/>
        <v>0</v>
      </c>
      <c r="I12" s="321">
        <f t="shared" si="0"/>
        <v>0</v>
      </c>
      <c r="J12" s="321">
        <v>0</v>
      </c>
      <c r="K12" s="321">
        <v>0</v>
      </c>
      <c r="L12" s="321">
        <v>0</v>
      </c>
      <c r="M12" s="321">
        <v>0</v>
      </c>
      <c r="N12" s="321">
        <f t="shared" si="1"/>
        <v>0</v>
      </c>
      <c r="O12" s="321">
        <f t="shared" si="1"/>
        <v>0</v>
      </c>
      <c r="P12" s="51"/>
      <c r="Q12" s="46"/>
    </row>
    <row r="13" spans="2:17" ht="15.75" x14ac:dyDescent="0.25">
      <c r="B13" s="341"/>
      <c r="C13" s="342" t="s">
        <v>18</v>
      </c>
      <c r="D13" s="324">
        <f t="shared" ref="D13:O13" si="2">SUM(D9:D12)</f>
        <v>2037</v>
      </c>
      <c r="E13" s="324">
        <f t="shared" si="2"/>
        <v>101522</v>
      </c>
      <c r="F13" s="324">
        <f t="shared" si="2"/>
        <v>684</v>
      </c>
      <c r="G13" s="324">
        <f t="shared" si="2"/>
        <v>26414</v>
      </c>
      <c r="H13" s="324">
        <f t="shared" si="2"/>
        <v>2721</v>
      </c>
      <c r="I13" s="324">
        <f t="shared" si="2"/>
        <v>127936</v>
      </c>
      <c r="J13" s="324">
        <f t="shared" si="2"/>
        <v>2696</v>
      </c>
      <c r="K13" s="324">
        <f t="shared" si="2"/>
        <v>138084</v>
      </c>
      <c r="L13" s="324">
        <f t="shared" si="2"/>
        <v>653</v>
      </c>
      <c r="M13" s="324">
        <f t="shared" si="2"/>
        <v>26694</v>
      </c>
      <c r="N13" s="324">
        <f>SUM(N9:N12)</f>
        <v>3349</v>
      </c>
      <c r="O13" s="324">
        <f t="shared" si="2"/>
        <v>164778</v>
      </c>
      <c r="P13" s="52"/>
      <c r="Q13" s="47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3"/>
  <sheetViews>
    <sheetView workbookViewId="0">
      <selection activeCell="C18" sqref="C18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90"/>
      <c r="C3" s="290"/>
      <c r="D3" s="290"/>
      <c r="E3" s="290"/>
      <c r="F3" s="290"/>
      <c r="G3" s="290"/>
      <c r="H3" s="345" t="s">
        <v>359</v>
      </c>
    </row>
    <row r="4" spans="2:8" ht="33" customHeight="1" thickTop="1" x14ac:dyDescent="0.25">
      <c r="B4" s="377" t="s">
        <v>668</v>
      </c>
      <c r="C4" s="377"/>
      <c r="D4" s="377"/>
      <c r="E4" s="377"/>
      <c r="F4" s="377"/>
      <c r="G4" s="377"/>
      <c r="H4" s="377"/>
    </row>
    <row r="5" spans="2:8" ht="35.25" customHeight="1" x14ac:dyDescent="0.25">
      <c r="B5" s="376" t="s">
        <v>135</v>
      </c>
      <c r="C5" s="376" t="s">
        <v>429</v>
      </c>
      <c r="D5" s="376" t="s">
        <v>549</v>
      </c>
      <c r="E5" s="376"/>
      <c r="F5" s="376"/>
      <c r="G5" s="376"/>
      <c r="H5" s="376"/>
    </row>
    <row r="6" spans="2:8" ht="19.5" customHeight="1" x14ac:dyDescent="0.25">
      <c r="B6" s="376"/>
      <c r="C6" s="376"/>
      <c r="D6" s="376" t="s">
        <v>633</v>
      </c>
      <c r="E6" s="376"/>
      <c r="F6" s="376" t="s">
        <v>634</v>
      </c>
      <c r="G6" s="376"/>
      <c r="H6" s="122" t="s">
        <v>1</v>
      </c>
    </row>
    <row r="7" spans="2:8" ht="19.5" customHeight="1" x14ac:dyDescent="0.25">
      <c r="B7" s="376"/>
      <c r="C7" s="376"/>
      <c r="D7" s="122" t="s">
        <v>2</v>
      </c>
      <c r="E7" s="122" t="s">
        <v>26</v>
      </c>
      <c r="F7" s="122" t="s">
        <v>2</v>
      </c>
      <c r="G7" s="122" t="s">
        <v>26</v>
      </c>
      <c r="H7" s="122" t="s">
        <v>431</v>
      </c>
    </row>
    <row r="8" spans="2:8" x14ac:dyDescent="0.25">
      <c r="B8" s="123">
        <v>1</v>
      </c>
      <c r="C8" s="123">
        <v>2</v>
      </c>
      <c r="D8" s="123">
        <v>3</v>
      </c>
      <c r="E8" s="123">
        <v>4</v>
      </c>
      <c r="F8" s="123">
        <v>5</v>
      </c>
      <c r="G8" s="123">
        <v>6</v>
      </c>
      <c r="H8" s="123">
        <v>7</v>
      </c>
    </row>
    <row r="9" spans="2:8" ht="15.95" customHeight="1" x14ac:dyDescent="0.25">
      <c r="B9" s="124" t="s">
        <v>331</v>
      </c>
      <c r="C9" s="200" t="s">
        <v>684</v>
      </c>
      <c r="D9" s="240">
        <v>34984</v>
      </c>
      <c r="E9" s="343">
        <f>D9/D$12*100</f>
        <v>41.762465828647827</v>
      </c>
      <c r="F9" s="240">
        <v>63086</v>
      </c>
      <c r="G9" s="343">
        <f>F9/F$12*100</f>
        <v>46.768478019126697</v>
      </c>
      <c r="H9" s="240">
        <f>F9/D9*100</f>
        <v>180.32815001143382</v>
      </c>
    </row>
    <row r="10" spans="2:8" ht="15.95" customHeight="1" x14ac:dyDescent="0.25">
      <c r="B10" s="124" t="s">
        <v>332</v>
      </c>
      <c r="C10" s="200" t="s">
        <v>298</v>
      </c>
      <c r="D10" s="240">
        <v>48785</v>
      </c>
      <c r="E10" s="343">
        <f>D10/D$12*100</f>
        <v>58.237534171352166</v>
      </c>
      <c r="F10" s="240">
        <v>71804</v>
      </c>
      <c r="G10" s="343">
        <f>F10/F$12*100</f>
        <v>53.23152198087331</v>
      </c>
      <c r="H10" s="240">
        <f t="shared" ref="H10" si="0">F10/D10*100</f>
        <v>147.18458542584813</v>
      </c>
    </row>
    <row r="11" spans="2:8" ht="15.95" customHeight="1" x14ac:dyDescent="0.25">
      <c r="B11" s="124" t="s">
        <v>333</v>
      </c>
      <c r="C11" s="200" t="s">
        <v>422</v>
      </c>
      <c r="D11" s="240">
        <v>0</v>
      </c>
      <c r="E11" s="343">
        <f>D11/D12*100</f>
        <v>0</v>
      </c>
      <c r="F11" s="240">
        <v>0</v>
      </c>
      <c r="G11" s="343">
        <v>0</v>
      </c>
      <c r="H11" s="240" t="s">
        <v>112</v>
      </c>
    </row>
    <row r="12" spans="2:8" ht="15.95" customHeight="1" x14ac:dyDescent="0.25">
      <c r="B12" s="122"/>
      <c r="C12" s="122" t="s">
        <v>299</v>
      </c>
      <c r="D12" s="241">
        <f>SUM(D9:D11)</f>
        <v>83769</v>
      </c>
      <c r="E12" s="241">
        <f>SUM(E9:E11)</f>
        <v>100</v>
      </c>
      <c r="F12" s="241">
        <f>SUM(F9:F11)</f>
        <v>134890</v>
      </c>
      <c r="G12" s="241">
        <v>100</v>
      </c>
      <c r="H12" s="241">
        <f>F12/D12*100</f>
        <v>161.02615526029916</v>
      </c>
    </row>
    <row r="13" spans="2:8" ht="15.95" customHeight="1" x14ac:dyDescent="0.25">
      <c r="B13" s="124" t="s">
        <v>334</v>
      </c>
      <c r="C13" s="200" t="s">
        <v>300</v>
      </c>
      <c r="D13" s="240">
        <v>83769</v>
      </c>
      <c r="E13" s="240">
        <f>D13/D15*100</f>
        <v>100</v>
      </c>
      <c r="F13" s="240">
        <v>134890</v>
      </c>
      <c r="G13" s="240">
        <f>F13/F15*100</f>
        <v>100</v>
      </c>
      <c r="H13" s="240">
        <f>F13/D13*100</f>
        <v>161.02615526029916</v>
      </c>
    </row>
    <row r="14" spans="2:8" ht="15.95" customHeight="1" x14ac:dyDescent="0.25">
      <c r="B14" s="124" t="s">
        <v>335</v>
      </c>
      <c r="C14" s="200" t="s">
        <v>673</v>
      </c>
      <c r="D14" s="240">
        <v>0</v>
      </c>
      <c r="E14" s="240">
        <v>0</v>
      </c>
      <c r="F14" s="240">
        <v>0</v>
      </c>
      <c r="G14" s="240">
        <v>0</v>
      </c>
      <c r="H14" s="240" t="s">
        <v>112</v>
      </c>
    </row>
    <row r="15" spans="2:8" ht="15.95" customHeight="1" x14ac:dyDescent="0.25">
      <c r="B15" s="344"/>
      <c r="C15" s="122" t="s">
        <v>299</v>
      </c>
      <c r="D15" s="241">
        <f>SUM(D13:D14)</f>
        <v>83769</v>
      </c>
      <c r="E15" s="241">
        <f>SUM(E13:E14)</f>
        <v>100</v>
      </c>
      <c r="F15" s="241">
        <f>SUM(F13:F14)</f>
        <v>134890</v>
      </c>
      <c r="G15" s="241">
        <v>100</v>
      </c>
      <c r="H15" s="241">
        <f>F15/D15*100</f>
        <v>161.02615526029916</v>
      </c>
    </row>
    <row r="17" spans="4:6" x14ac:dyDescent="0.25">
      <c r="D17" s="65"/>
      <c r="F17" s="65"/>
    </row>
    <row r="18" spans="4:6" x14ac:dyDescent="0.25">
      <c r="D18" s="65"/>
      <c r="F18" s="65"/>
    </row>
    <row r="19" spans="4:6" x14ac:dyDescent="0.25">
      <c r="D19" s="65"/>
    </row>
    <row r="20" spans="4:6" x14ac:dyDescent="0.25">
      <c r="D20" s="65"/>
      <c r="F20" s="65"/>
    </row>
    <row r="21" spans="4:6" x14ac:dyDescent="0.25">
      <c r="D21" s="65"/>
      <c r="F21" s="65"/>
    </row>
    <row r="23" spans="4:6" x14ac:dyDescent="0.25">
      <c r="D23" s="65"/>
      <c r="F23" s="65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5"/>
  <sheetViews>
    <sheetView workbookViewId="0"/>
  </sheetViews>
  <sheetFormatPr defaultColWidth="9.140625" defaultRowHeight="15" x14ac:dyDescent="0.25"/>
  <cols>
    <col min="1" max="1" width="9.140625" style="11"/>
    <col min="2" max="2" width="7.7109375" style="11" customWidth="1"/>
    <col min="3" max="3" width="33.140625" style="11" customWidth="1"/>
    <col min="4" max="4" width="15.42578125" style="11" customWidth="1"/>
    <col min="5" max="5" width="13.140625" style="11" customWidth="1"/>
    <col min="6" max="6" width="14.28515625" style="11" customWidth="1"/>
    <col min="7" max="7" width="14.85546875" style="11" customWidth="1"/>
    <col min="8" max="8" width="15.42578125" style="11" customWidth="1"/>
    <col min="9" max="9" width="14.140625" style="11" customWidth="1"/>
    <col min="10" max="10" width="14.85546875" style="11" customWidth="1"/>
    <col min="11" max="11" width="14" style="11" customWidth="1"/>
    <col min="12" max="16384" width="9.140625" style="11"/>
  </cols>
  <sheetData>
    <row r="2" spans="2:13" ht="15.75" x14ac:dyDescent="0.25">
      <c r="C2" s="22"/>
      <c r="D2" s="28"/>
      <c r="E2" s="28"/>
      <c r="F2" s="28"/>
      <c r="G2" s="28"/>
      <c r="H2" s="28"/>
      <c r="I2" s="28"/>
      <c r="J2" s="28"/>
      <c r="K2" s="28"/>
    </row>
    <row r="3" spans="2:13" ht="16.5" thickBot="1" x14ac:dyDescent="0.3">
      <c r="B3" s="105"/>
      <c r="C3" s="106"/>
      <c r="D3" s="106"/>
      <c r="E3" s="106"/>
      <c r="F3" s="106"/>
      <c r="G3" s="106"/>
      <c r="H3" s="106"/>
      <c r="I3" s="106"/>
      <c r="J3" s="106"/>
      <c r="K3" s="106"/>
    </row>
    <row r="4" spans="2:13" ht="20.100000000000001" customHeight="1" thickTop="1" x14ac:dyDescent="0.25">
      <c r="B4" s="379" t="s">
        <v>567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3" ht="18" customHeight="1" x14ac:dyDescent="0.25">
      <c r="B5" s="378" t="s">
        <v>135</v>
      </c>
      <c r="C5" s="380" t="s">
        <v>12</v>
      </c>
      <c r="D5" s="380" t="s">
        <v>304</v>
      </c>
      <c r="E5" s="380"/>
      <c r="F5" s="380" t="s">
        <v>503</v>
      </c>
      <c r="G5" s="380"/>
      <c r="H5" s="380" t="s">
        <v>568</v>
      </c>
      <c r="I5" s="380"/>
      <c r="J5" s="380" t="s">
        <v>1</v>
      </c>
      <c r="K5" s="380"/>
    </row>
    <row r="6" spans="2:13" ht="31.5" x14ac:dyDescent="0.25">
      <c r="B6" s="378"/>
      <c r="C6" s="380"/>
      <c r="D6" s="127" t="s">
        <v>13</v>
      </c>
      <c r="E6" s="127" t="s">
        <v>26</v>
      </c>
      <c r="F6" s="127" t="s">
        <v>13</v>
      </c>
      <c r="G6" s="127" t="s">
        <v>26</v>
      </c>
      <c r="H6" s="127" t="s">
        <v>13</v>
      </c>
      <c r="I6" s="127" t="s">
        <v>26</v>
      </c>
      <c r="J6" s="127" t="s">
        <v>431</v>
      </c>
      <c r="K6" s="127" t="s">
        <v>432</v>
      </c>
    </row>
    <row r="7" spans="2:13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</row>
    <row r="8" spans="2:13" ht="16.5" customHeight="1" x14ac:dyDescent="0.25">
      <c r="B8" s="130" t="s">
        <v>331</v>
      </c>
      <c r="C8" s="131" t="s">
        <v>14</v>
      </c>
      <c r="D8" s="132">
        <v>4125</v>
      </c>
      <c r="E8" s="133">
        <f>D8/D$12*100</f>
        <v>61.946238173899978</v>
      </c>
      <c r="F8" s="132">
        <v>4088</v>
      </c>
      <c r="G8" s="133">
        <f>F8/F$12*100</f>
        <v>62.680159460288252</v>
      </c>
      <c r="H8" s="132">
        <v>4059</v>
      </c>
      <c r="I8" s="133">
        <f>H8/H$12*100</f>
        <v>62.862010221465084</v>
      </c>
      <c r="J8" s="134">
        <f>F8/D8*100</f>
        <v>99.103030303030309</v>
      </c>
      <c r="K8" s="134">
        <f>H8/F8*100</f>
        <v>99.290606653620344</v>
      </c>
    </row>
    <row r="9" spans="2:13" ht="16.5" customHeight="1" x14ac:dyDescent="0.25">
      <c r="B9" s="130" t="s">
        <v>332</v>
      </c>
      <c r="C9" s="131" t="s">
        <v>15</v>
      </c>
      <c r="D9" s="132">
        <v>485</v>
      </c>
      <c r="E9" s="133">
        <f t="shared" ref="E9:E11" si="0">D9/D$12*100</f>
        <v>7.2833758822646049</v>
      </c>
      <c r="F9" s="132">
        <v>453</v>
      </c>
      <c r="G9" s="133">
        <f t="shared" ref="G9:G11" si="1">F9/F$12*100</f>
        <v>6.9457221711131556</v>
      </c>
      <c r="H9" s="132">
        <v>429</v>
      </c>
      <c r="I9" s="133">
        <f t="shared" ref="I9:I11" si="2">H9/H$12*100</f>
        <v>6.6439522998296416</v>
      </c>
      <c r="J9" s="134">
        <f t="shared" ref="J9:J12" si="3">F9/D9*100</f>
        <v>93.402061855670098</v>
      </c>
      <c r="K9" s="134">
        <f t="shared" ref="K9:K12" si="4">H9/F9*100</f>
        <v>94.701986754966882</v>
      </c>
    </row>
    <row r="10" spans="2:13" ht="16.5" customHeight="1" x14ac:dyDescent="0.25">
      <c r="B10" s="130" t="s">
        <v>333</v>
      </c>
      <c r="C10" s="131" t="s">
        <v>16</v>
      </c>
      <c r="D10" s="132">
        <v>2041</v>
      </c>
      <c r="E10" s="133">
        <f t="shared" si="0"/>
        <v>30.650247784952693</v>
      </c>
      <c r="F10" s="132">
        <v>1975</v>
      </c>
      <c r="G10" s="133">
        <f t="shared" si="1"/>
        <v>30.282122048451392</v>
      </c>
      <c r="H10" s="132">
        <v>1963</v>
      </c>
      <c r="I10" s="133">
        <f t="shared" si="2"/>
        <v>30.401115068917456</v>
      </c>
      <c r="J10" s="134">
        <f t="shared" si="3"/>
        <v>96.766291033806965</v>
      </c>
      <c r="K10" s="134">
        <f t="shared" si="4"/>
        <v>99.392405063291136</v>
      </c>
    </row>
    <row r="11" spans="2:13" ht="16.5" customHeight="1" x14ac:dyDescent="0.25">
      <c r="B11" s="130" t="s">
        <v>334</v>
      </c>
      <c r="C11" s="131" t="s">
        <v>17</v>
      </c>
      <c r="D11" s="132">
        <v>8</v>
      </c>
      <c r="E11" s="133">
        <f t="shared" si="0"/>
        <v>0.12013815888271512</v>
      </c>
      <c r="F11" s="132">
        <v>6</v>
      </c>
      <c r="G11" s="133">
        <f t="shared" si="1"/>
        <v>9.1996320147194111E-2</v>
      </c>
      <c r="H11" s="132">
        <v>6</v>
      </c>
      <c r="I11" s="133">
        <f t="shared" si="2"/>
        <v>9.2922409787827162E-2</v>
      </c>
      <c r="J11" s="134">
        <f t="shared" si="3"/>
        <v>75</v>
      </c>
      <c r="K11" s="134">
        <f t="shared" si="4"/>
        <v>100</v>
      </c>
    </row>
    <row r="12" spans="2:13" ht="20.25" customHeight="1" x14ac:dyDescent="0.25">
      <c r="B12" s="380" t="s">
        <v>18</v>
      </c>
      <c r="C12" s="380"/>
      <c r="D12" s="135">
        <f t="shared" ref="D12:I12" si="5">SUM(D8:D11)</f>
        <v>6659</v>
      </c>
      <c r="E12" s="136">
        <f t="shared" si="5"/>
        <v>99.999999999999986</v>
      </c>
      <c r="F12" s="135">
        <f t="shared" si="5"/>
        <v>6522</v>
      </c>
      <c r="G12" s="136">
        <f t="shared" si="5"/>
        <v>100</v>
      </c>
      <c r="H12" s="135">
        <f t="shared" si="5"/>
        <v>6457</v>
      </c>
      <c r="I12" s="136">
        <f t="shared" si="5"/>
        <v>100</v>
      </c>
      <c r="J12" s="136">
        <f t="shared" si="3"/>
        <v>97.942634029133501</v>
      </c>
      <c r="K12" s="136">
        <f t="shared" si="4"/>
        <v>99.003373198405399</v>
      </c>
      <c r="M12" s="20"/>
    </row>
    <row r="14" spans="2:13" x14ac:dyDescent="0.25">
      <c r="H14" s="20"/>
    </row>
    <row r="15" spans="2:13" x14ac:dyDescent="0.25">
      <c r="D15" s="62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12"/>
  <sheetViews>
    <sheetView workbookViewId="0">
      <selection activeCell="B18" sqref="B18"/>
    </sheetView>
  </sheetViews>
  <sheetFormatPr defaultColWidth="9.140625" defaultRowHeight="15" x14ac:dyDescent="0.25"/>
  <cols>
    <col min="1" max="1" width="9.140625" style="11"/>
    <col min="2" max="2" width="17.42578125" style="11" customWidth="1"/>
    <col min="3" max="3" width="13.140625" style="11" customWidth="1"/>
    <col min="4" max="4" width="20.85546875" style="11" customWidth="1"/>
    <col min="5" max="5" width="13.85546875" style="11" customWidth="1"/>
    <col min="6" max="6" width="14.42578125" style="11" customWidth="1"/>
    <col min="7" max="7" width="18.140625" style="11" customWidth="1"/>
    <col min="8" max="8" width="15.85546875" style="11" customWidth="1"/>
    <col min="9" max="9" width="17.140625" style="11" customWidth="1"/>
    <col min="10" max="10" width="19" style="11" customWidth="1"/>
    <col min="11" max="16384" width="9.140625" style="11"/>
  </cols>
  <sheetData>
    <row r="2" spans="2:12" ht="15.75" x14ac:dyDescent="0.25">
      <c r="B2" s="27"/>
      <c r="C2" s="16"/>
      <c r="D2" s="16"/>
      <c r="E2" s="16"/>
      <c r="F2" s="16"/>
      <c r="G2" s="16"/>
      <c r="H2" s="16"/>
      <c r="I2" s="16"/>
      <c r="J2" s="16"/>
    </row>
    <row r="3" spans="2:12" ht="16.5" thickBot="1" x14ac:dyDescent="0.3">
      <c r="B3" s="107" t="s">
        <v>24</v>
      </c>
      <c r="C3" s="104"/>
      <c r="D3" s="104"/>
      <c r="E3" s="104"/>
      <c r="F3" s="104"/>
      <c r="G3" s="104"/>
      <c r="H3" s="104"/>
      <c r="I3" s="108"/>
      <c r="J3" s="109" t="s">
        <v>348</v>
      </c>
    </row>
    <row r="4" spans="2:12" ht="20.100000000000001" customHeight="1" thickTop="1" x14ac:dyDescent="0.25">
      <c r="B4" s="381" t="s">
        <v>569</v>
      </c>
      <c r="C4" s="381"/>
      <c r="D4" s="381"/>
      <c r="E4" s="381"/>
      <c r="F4" s="381"/>
      <c r="G4" s="381"/>
      <c r="H4" s="381"/>
      <c r="I4" s="381"/>
      <c r="J4" s="381"/>
    </row>
    <row r="5" spans="2:12" ht="15.75" x14ac:dyDescent="0.25">
      <c r="B5" s="380" t="s">
        <v>303</v>
      </c>
      <c r="C5" s="380"/>
      <c r="D5" s="380"/>
      <c r="E5" s="380" t="s">
        <v>502</v>
      </c>
      <c r="F5" s="380"/>
      <c r="G5" s="380"/>
      <c r="H5" s="380" t="s">
        <v>563</v>
      </c>
      <c r="I5" s="380"/>
      <c r="J5" s="380"/>
    </row>
    <row r="6" spans="2:12" ht="15.75" x14ac:dyDescent="0.25">
      <c r="B6" s="127" t="s">
        <v>19</v>
      </c>
      <c r="C6" s="127" t="s">
        <v>20</v>
      </c>
      <c r="D6" s="127" t="s">
        <v>21</v>
      </c>
      <c r="E6" s="127" t="s">
        <v>22</v>
      </c>
      <c r="F6" s="127" t="s">
        <v>23</v>
      </c>
      <c r="G6" s="127" t="s">
        <v>21</v>
      </c>
      <c r="H6" s="127" t="s">
        <v>22</v>
      </c>
      <c r="I6" s="127" t="s">
        <v>20</v>
      </c>
      <c r="J6" s="127" t="s">
        <v>21</v>
      </c>
    </row>
    <row r="7" spans="2:12" x14ac:dyDescent="0.25">
      <c r="B7" s="129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</row>
    <row r="8" spans="2:12" ht="15.75" x14ac:dyDescent="0.25">
      <c r="B8" s="137">
        <v>6659</v>
      </c>
      <c r="C8" s="137">
        <v>24217016</v>
      </c>
      <c r="D8" s="137">
        <f>C8/B8</f>
        <v>3636.7346448415678</v>
      </c>
      <c r="E8" s="137">
        <v>6522</v>
      </c>
      <c r="F8" s="137">
        <v>24396438</v>
      </c>
      <c r="G8" s="137">
        <f>F8/E8</f>
        <v>3740.63753449862</v>
      </c>
      <c r="H8" s="137">
        <v>6457</v>
      </c>
      <c r="I8" s="137">
        <v>25493266</v>
      </c>
      <c r="J8" s="137">
        <f>I8/H8</f>
        <v>3948.1595168034692</v>
      </c>
      <c r="L8" s="20"/>
    </row>
    <row r="9" spans="2:12" ht="15.75" x14ac:dyDescent="0.25">
      <c r="B9" s="29"/>
      <c r="C9" s="16"/>
      <c r="D9" s="16"/>
      <c r="E9" s="16"/>
      <c r="F9" s="16"/>
      <c r="G9" s="16"/>
      <c r="H9" s="16"/>
      <c r="I9" s="16"/>
      <c r="J9" s="16"/>
    </row>
    <row r="10" spans="2:12" x14ac:dyDescent="0.25">
      <c r="B10" s="73"/>
      <c r="C10" s="73"/>
      <c r="D10" s="62"/>
      <c r="E10" s="62"/>
      <c r="F10" s="62"/>
      <c r="G10" s="62"/>
      <c r="H10" s="62"/>
      <c r="I10" s="62"/>
      <c r="J10" s="62"/>
    </row>
    <row r="12" spans="2:12" x14ac:dyDescent="0.25">
      <c r="B12" s="62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1:AB28"/>
  <sheetViews>
    <sheetView topLeftCell="A23" workbookViewId="0">
      <selection activeCell="E31" sqref="E31"/>
    </sheetView>
  </sheetViews>
  <sheetFormatPr defaultColWidth="9.140625" defaultRowHeight="15" x14ac:dyDescent="0.25"/>
  <cols>
    <col min="1" max="2" width="9.140625" style="11"/>
    <col min="3" max="3" width="34.85546875" style="11" customWidth="1"/>
    <col min="4" max="4" width="16" style="11" customWidth="1"/>
    <col min="5" max="7" width="15.140625" style="11" customWidth="1"/>
    <col min="8" max="8" width="14.5703125" style="11" customWidth="1"/>
    <col min="9" max="9" width="13.85546875" style="11" customWidth="1"/>
    <col min="10" max="10" width="12.85546875" style="11" customWidth="1"/>
    <col min="11" max="11" width="13.140625" style="11" customWidth="1"/>
    <col min="12" max="12" width="9.140625" style="11"/>
    <col min="13" max="13" width="12.140625" style="11" bestFit="1" customWidth="1"/>
    <col min="14" max="14" width="9.140625" style="11"/>
    <col min="15" max="15" width="10.140625" style="11" bestFit="1" customWidth="1"/>
    <col min="16" max="16" width="9.140625" style="11"/>
    <col min="17" max="17" width="10.140625" style="11" bestFit="1" customWidth="1"/>
    <col min="18" max="16384" width="9.140625" style="11"/>
  </cols>
  <sheetData>
    <row r="1" spans="2:28" ht="15.75" x14ac:dyDescent="0.25">
      <c r="C1" s="22"/>
      <c r="D1" s="16"/>
      <c r="E1" s="16"/>
      <c r="F1" s="16"/>
      <c r="G1" s="16"/>
      <c r="H1" s="16"/>
      <c r="I1" s="16"/>
      <c r="J1" s="16"/>
      <c r="K1" s="16"/>
    </row>
    <row r="2" spans="2:28" ht="15.75" x14ac:dyDescent="0.25">
      <c r="C2" s="16"/>
      <c r="D2" s="16"/>
      <c r="E2" s="16"/>
      <c r="F2" s="16"/>
      <c r="G2" s="16"/>
      <c r="H2" s="16"/>
      <c r="I2" s="16"/>
      <c r="J2" s="16"/>
      <c r="K2" s="16"/>
      <c r="M2" s="98"/>
    </row>
    <row r="3" spans="2:28" ht="16.5" thickBot="1" x14ac:dyDescent="0.3">
      <c r="B3" s="82"/>
      <c r="C3" s="111" t="s">
        <v>45</v>
      </c>
      <c r="D3" s="104"/>
      <c r="E3" s="104"/>
      <c r="F3" s="104"/>
      <c r="G3" s="104"/>
      <c r="H3" s="104"/>
      <c r="I3" s="104"/>
      <c r="J3" s="104"/>
      <c r="K3" s="109" t="s">
        <v>347</v>
      </c>
    </row>
    <row r="4" spans="2:28" ht="20.100000000000001" customHeight="1" thickTop="1" x14ac:dyDescent="0.25">
      <c r="B4" s="383" t="s">
        <v>570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28" ht="19.5" customHeight="1" x14ac:dyDescent="0.25">
      <c r="B5" s="378" t="s">
        <v>135</v>
      </c>
      <c r="C5" s="380" t="s">
        <v>25</v>
      </c>
      <c r="D5" s="380" t="s">
        <v>521</v>
      </c>
      <c r="E5" s="380"/>
      <c r="F5" s="380" t="s">
        <v>502</v>
      </c>
      <c r="G5" s="380"/>
      <c r="H5" s="380" t="s">
        <v>563</v>
      </c>
      <c r="I5" s="380"/>
      <c r="J5" s="380" t="s">
        <v>1</v>
      </c>
      <c r="K5" s="380"/>
    </row>
    <row r="6" spans="2:28" ht="15.75" x14ac:dyDescent="0.25">
      <c r="B6" s="378"/>
      <c r="C6" s="380"/>
      <c r="D6" s="127" t="s">
        <v>2</v>
      </c>
      <c r="E6" s="127" t="s">
        <v>26</v>
      </c>
      <c r="F6" s="127" t="s">
        <v>2</v>
      </c>
      <c r="G6" s="127" t="s">
        <v>26</v>
      </c>
      <c r="H6" s="127" t="s">
        <v>2</v>
      </c>
      <c r="I6" s="127" t="s">
        <v>26</v>
      </c>
      <c r="J6" s="127" t="s">
        <v>431</v>
      </c>
      <c r="K6" s="127" t="s">
        <v>432</v>
      </c>
    </row>
    <row r="7" spans="2:28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</row>
    <row r="8" spans="2:28" ht="15.75" x14ac:dyDescent="0.25">
      <c r="B8" s="138"/>
      <c r="C8" s="386" t="s">
        <v>27</v>
      </c>
      <c r="D8" s="386"/>
      <c r="E8" s="131"/>
      <c r="F8" s="139"/>
      <c r="G8" s="131"/>
      <c r="H8" s="140"/>
      <c r="I8" s="140"/>
      <c r="J8" s="131"/>
      <c r="K8" s="140"/>
    </row>
    <row r="9" spans="2:28" ht="15.75" x14ac:dyDescent="0.25">
      <c r="B9" s="141" t="s">
        <v>331</v>
      </c>
      <c r="C9" s="142" t="s">
        <v>28</v>
      </c>
      <c r="D9" s="132">
        <v>7641570</v>
      </c>
      <c r="E9" s="133">
        <f>D9/D$17*100</f>
        <v>31.554548256482136</v>
      </c>
      <c r="F9" s="132">
        <v>7414615</v>
      </c>
      <c r="G9" s="143">
        <f>F9/F$17*100</f>
        <v>30.392203156870689</v>
      </c>
      <c r="H9" s="132">
        <v>7520470</v>
      </c>
      <c r="I9" s="143">
        <f>H9/H$17*100</f>
        <v>29.499829484382268</v>
      </c>
      <c r="J9" s="134">
        <f>F9/D9*100</f>
        <v>97.029995144976752</v>
      </c>
      <c r="K9" s="134">
        <f>H9/F9*100</f>
        <v>101.42765335759172</v>
      </c>
      <c r="M9" s="19"/>
      <c r="N9" s="36"/>
      <c r="O9" s="20"/>
      <c r="P9" s="62"/>
      <c r="Q9" s="20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2:28" ht="15.75" x14ac:dyDescent="0.25">
      <c r="B10" s="141" t="s">
        <v>332</v>
      </c>
      <c r="C10" s="142" t="s">
        <v>29</v>
      </c>
      <c r="D10" s="132">
        <v>1462770</v>
      </c>
      <c r="E10" s="133">
        <f t="shared" ref="E10:E16" si="0">D10/D$17*100</f>
        <v>6.0402569829412505</v>
      </c>
      <c r="F10" s="132">
        <v>1687459</v>
      </c>
      <c r="G10" s="143">
        <f t="shared" ref="G10:G16" si="1">F10/F$17*100</f>
        <v>6.9168253168761771</v>
      </c>
      <c r="H10" s="132">
        <v>2036528</v>
      </c>
      <c r="I10" s="143">
        <f t="shared" ref="I10:I16" si="2">H10/H$17*100</f>
        <v>7.9884939026643353</v>
      </c>
      <c r="J10" s="134">
        <f t="shared" ref="J10:J16" si="3">F10/D10*100</f>
        <v>115.36051464003228</v>
      </c>
      <c r="K10" s="134">
        <f t="shared" ref="K10:K16" si="4">H10/F10*100</f>
        <v>120.68607296532834</v>
      </c>
      <c r="M10" s="19"/>
      <c r="N10" s="36"/>
      <c r="O10" s="20"/>
      <c r="P10" s="62"/>
      <c r="Q10" s="20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spans="2:28" ht="15.75" x14ac:dyDescent="0.25">
      <c r="B11" s="141" t="s">
        <v>333</v>
      </c>
      <c r="C11" s="142" t="s">
        <v>30</v>
      </c>
      <c r="D11" s="132">
        <v>149197</v>
      </c>
      <c r="E11" s="133">
        <f t="shared" si="0"/>
        <v>0.61608333578340124</v>
      </c>
      <c r="F11" s="132">
        <v>275941</v>
      </c>
      <c r="G11" s="143">
        <f t="shared" si="1"/>
        <v>1.1310708555076769</v>
      </c>
      <c r="H11" s="132">
        <v>108344</v>
      </c>
      <c r="I11" s="143">
        <f t="shared" si="2"/>
        <v>0.42499066223998133</v>
      </c>
      <c r="J11" s="134">
        <f t="shared" si="3"/>
        <v>184.95076978759627</v>
      </c>
      <c r="K11" s="134">
        <f t="shared" si="4"/>
        <v>39.263465740864895</v>
      </c>
      <c r="M11" s="19"/>
      <c r="N11" s="36"/>
      <c r="O11" s="20"/>
      <c r="P11" s="62"/>
      <c r="Q11" s="20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</row>
    <row r="12" spans="2:28" ht="15.75" x14ac:dyDescent="0.25">
      <c r="B12" s="141" t="s">
        <v>334</v>
      </c>
      <c r="C12" s="142" t="s">
        <v>31</v>
      </c>
      <c r="D12" s="132">
        <v>15220759</v>
      </c>
      <c r="E12" s="133">
        <f t="shared" si="0"/>
        <v>62.851504908779845</v>
      </c>
      <c r="F12" s="132">
        <v>15254651</v>
      </c>
      <c r="G12" s="143">
        <f t="shared" si="1"/>
        <v>62.528189566034186</v>
      </c>
      <c r="H12" s="132">
        <v>16131633</v>
      </c>
      <c r="I12" s="143">
        <f>H12/H$17*100</f>
        <v>63.278016241622396</v>
      </c>
      <c r="J12" s="134">
        <f t="shared" si="3"/>
        <v>100.22266957909261</v>
      </c>
      <c r="K12" s="134">
        <f t="shared" si="4"/>
        <v>105.74894830435649</v>
      </c>
      <c r="M12" s="19"/>
      <c r="N12" s="36"/>
      <c r="O12" s="20"/>
      <c r="P12" s="62"/>
      <c r="Q12" s="20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</row>
    <row r="13" spans="2:28" ht="15.75" x14ac:dyDescent="0.25">
      <c r="B13" s="141" t="s">
        <v>335</v>
      </c>
      <c r="C13" s="142" t="s">
        <v>32</v>
      </c>
      <c r="D13" s="132">
        <v>1120940</v>
      </c>
      <c r="E13" s="133">
        <f t="shared" si="0"/>
        <v>4.6287288243935594</v>
      </c>
      <c r="F13" s="132">
        <v>1127176</v>
      </c>
      <c r="G13" s="143">
        <f t="shared" si="1"/>
        <v>4.6202482509946741</v>
      </c>
      <c r="H13" s="132">
        <v>1112657</v>
      </c>
      <c r="I13" s="143">
        <f t="shared" si="2"/>
        <v>4.3645133581550519</v>
      </c>
      <c r="J13" s="134">
        <f t="shared" si="3"/>
        <v>100.55631880386105</v>
      </c>
      <c r="K13" s="134">
        <f t="shared" si="4"/>
        <v>98.711913667430821</v>
      </c>
      <c r="M13" s="19"/>
      <c r="N13" s="36"/>
      <c r="O13" s="20"/>
      <c r="P13" s="62"/>
      <c r="Q13" s="20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</row>
    <row r="14" spans="2:28" ht="17.25" customHeight="1" x14ac:dyDescent="0.25">
      <c r="B14" s="141" t="s">
        <v>336</v>
      </c>
      <c r="C14" s="142" t="s">
        <v>33</v>
      </c>
      <c r="D14" s="132">
        <f>D12-D13</f>
        <v>14099819</v>
      </c>
      <c r="E14" s="133">
        <f t="shared" si="0"/>
        <v>58.222776084386282</v>
      </c>
      <c r="F14" s="132">
        <f>F12-F13</f>
        <v>14127475</v>
      </c>
      <c r="G14" s="143">
        <f t="shared" si="1"/>
        <v>57.907941315039515</v>
      </c>
      <c r="H14" s="132">
        <f>H12-H13</f>
        <v>15018976</v>
      </c>
      <c r="I14" s="143">
        <f t="shared" si="2"/>
        <v>58.913502883467338</v>
      </c>
      <c r="J14" s="134">
        <f t="shared" si="3"/>
        <v>100.19614436185316</v>
      </c>
      <c r="K14" s="134">
        <f t="shared" si="4"/>
        <v>106.31040578730453</v>
      </c>
      <c r="M14" s="19"/>
      <c r="N14" s="36"/>
      <c r="O14" s="20"/>
      <c r="P14" s="62"/>
      <c r="Q14" s="20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spans="2:28" ht="15.75" x14ac:dyDescent="0.25">
      <c r="B15" s="141" t="s">
        <v>337</v>
      </c>
      <c r="C15" s="142" t="s">
        <v>34</v>
      </c>
      <c r="D15" s="132">
        <v>600684</v>
      </c>
      <c r="E15" s="133">
        <f t="shared" si="0"/>
        <v>2.4804212046603924</v>
      </c>
      <c r="F15" s="132">
        <v>553475</v>
      </c>
      <c r="G15" s="143">
        <f t="shared" si="1"/>
        <v>2.2686713527605957</v>
      </c>
      <c r="H15" s="132">
        <v>509169</v>
      </c>
      <c r="I15" s="143">
        <f t="shared" si="2"/>
        <v>1.9972686120326835</v>
      </c>
      <c r="J15" s="134">
        <f t="shared" si="3"/>
        <v>92.140792829507689</v>
      </c>
      <c r="K15" s="134">
        <f t="shared" si="4"/>
        <v>91.994941054248159</v>
      </c>
      <c r="M15" s="19"/>
      <c r="N15" s="36"/>
      <c r="O15" s="20"/>
      <c r="P15" s="62"/>
      <c r="Q15" s="20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spans="2:28" ht="15.75" x14ac:dyDescent="0.25">
      <c r="B16" s="141" t="s">
        <v>338</v>
      </c>
      <c r="C16" s="142" t="s">
        <v>35</v>
      </c>
      <c r="D16" s="132">
        <v>262976</v>
      </c>
      <c r="E16" s="133">
        <f t="shared" si="0"/>
        <v>1.0859141357465347</v>
      </c>
      <c r="F16" s="132">
        <v>337473</v>
      </c>
      <c r="G16" s="143">
        <f t="shared" si="1"/>
        <v>1.383288002945348</v>
      </c>
      <c r="H16" s="132">
        <v>299779</v>
      </c>
      <c r="I16" s="143">
        <f t="shared" si="2"/>
        <v>1.1759144552133884</v>
      </c>
      <c r="J16" s="134">
        <f t="shared" si="3"/>
        <v>128.32844061815527</v>
      </c>
      <c r="K16" s="134">
        <f t="shared" si="4"/>
        <v>88.830513848515295</v>
      </c>
      <c r="M16" s="19"/>
      <c r="N16" s="36"/>
      <c r="O16" s="20"/>
      <c r="P16" s="62"/>
      <c r="Q16" s="20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</row>
    <row r="17" spans="2:28" ht="15.75" x14ac:dyDescent="0.25">
      <c r="B17" s="380" t="s">
        <v>36</v>
      </c>
      <c r="C17" s="380"/>
      <c r="D17" s="135">
        <f t="shared" ref="D17:I17" si="5">D9+D10+D11+D14+D15+D16</f>
        <v>24217016</v>
      </c>
      <c r="E17" s="127">
        <f t="shared" si="5"/>
        <v>99.999999999999986</v>
      </c>
      <c r="F17" s="135">
        <f t="shared" si="5"/>
        <v>24396438</v>
      </c>
      <c r="G17" s="127">
        <f t="shared" si="5"/>
        <v>100</v>
      </c>
      <c r="H17" s="135">
        <f t="shared" si="5"/>
        <v>25493266</v>
      </c>
      <c r="I17" s="127">
        <f t="shared" si="5"/>
        <v>100</v>
      </c>
      <c r="J17" s="136">
        <f>F17/D17*100</f>
        <v>100.74089227178114</v>
      </c>
      <c r="K17" s="136">
        <f>H17/F17*100</f>
        <v>104.49585304215312</v>
      </c>
      <c r="M17" s="19"/>
      <c r="N17" s="36"/>
      <c r="O17" s="20"/>
      <c r="P17" s="62"/>
      <c r="Q17" s="20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</row>
    <row r="18" spans="2:28" ht="15.75" x14ac:dyDescent="0.25">
      <c r="B18" s="138"/>
      <c r="C18" s="386" t="s">
        <v>430</v>
      </c>
      <c r="D18" s="386"/>
      <c r="E18" s="144"/>
      <c r="F18" s="139"/>
      <c r="G18" s="144"/>
      <c r="H18" s="132"/>
      <c r="I18" s="144"/>
      <c r="J18" s="144"/>
      <c r="K18" s="134"/>
      <c r="M18" s="19"/>
      <c r="N18" s="3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spans="2:28" ht="15.75" x14ac:dyDescent="0.25">
      <c r="B19" s="130" t="s">
        <v>339</v>
      </c>
      <c r="C19" s="131" t="s">
        <v>37</v>
      </c>
      <c r="D19" s="132">
        <v>19414294</v>
      </c>
      <c r="E19" s="133">
        <f>D19/D$25*100</f>
        <v>80.167986014461903</v>
      </c>
      <c r="F19" s="132">
        <v>19660862</v>
      </c>
      <c r="G19" s="133">
        <f>F19/F$25*100</f>
        <v>80.589067961478648</v>
      </c>
      <c r="H19" s="132">
        <v>20590697</v>
      </c>
      <c r="I19" s="133">
        <f>H19/H$25*100</f>
        <v>80.769160765827337</v>
      </c>
      <c r="J19" s="134">
        <f>F19/D19*100</f>
        <v>101.27003330638755</v>
      </c>
      <c r="K19" s="134">
        <f>H19/F19*100</f>
        <v>104.72937046198687</v>
      </c>
      <c r="M19" s="19"/>
      <c r="N19" s="36"/>
      <c r="O19" s="20"/>
      <c r="P19" s="62"/>
      <c r="Q19" s="20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</row>
    <row r="20" spans="2:28" ht="15.75" x14ac:dyDescent="0.25">
      <c r="B20" s="130" t="s">
        <v>340</v>
      </c>
      <c r="C20" s="131" t="s">
        <v>38</v>
      </c>
      <c r="D20" s="132">
        <v>0</v>
      </c>
      <c r="E20" s="133">
        <f t="shared" ref="E20:E24" si="6">D20/D$25*100</f>
        <v>0</v>
      </c>
      <c r="F20" s="132">
        <v>0</v>
      </c>
      <c r="G20" s="133">
        <f t="shared" ref="G20:G24" si="7">F20/F$25*100</f>
        <v>0</v>
      </c>
      <c r="H20" s="145">
        <v>0</v>
      </c>
      <c r="I20" s="133">
        <f t="shared" ref="I20:I24" si="8">H20/H$25*100</f>
        <v>0</v>
      </c>
      <c r="J20" s="134" t="s">
        <v>112</v>
      </c>
      <c r="K20" s="134" t="s">
        <v>112</v>
      </c>
      <c r="M20" s="19"/>
      <c r="N20" s="3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spans="2:28" ht="15.75" x14ac:dyDescent="0.25">
      <c r="B21" s="130" t="s">
        <v>341</v>
      </c>
      <c r="C21" s="131" t="s">
        <v>39</v>
      </c>
      <c r="D21" s="132">
        <v>856626</v>
      </c>
      <c r="E21" s="133">
        <f t="shared" si="6"/>
        <v>3.537289647907075</v>
      </c>
      <c r="F21" s="132">
        <v>811878</v>
      </c>
      <c r="G21" s="133">
        <f t="shared" si="7"/>
        <v>3.3278546646850664</v>
      </c>
      <c r="H21" s="132">
        <v>741091</v>
      </c>
      <c r="I21" s="133">
        <f t="shared" si="8"/>
        <v>2.9070068935067011</v>
      </c>
      <c r="J21" s="134">
        <f t="shared" ref="J21:J24" si="9">F21/D21*100</f>
        <v>94.776250078797517</v>
      </c>
      <c r="K21" s="134">
        <f>H21/F21*100</f>
        <v>91.28107917692067</v>
      </c>
      <c r="M21" s="19"/>
      <c r="N21" s="36"/>
      <c r="O21" s="20"/>
      <c r="P21" s="62"/>
      <c r="Q21" s="20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2:28" ht="15.75" x14ac:dyDescent="0.25">
      <c r="B22" s="130" t="s">
        <v>342</v>
      </c>
      <c r="C22" s="131" t="s">
        <v>40</v>
      </c>
      <c r="D22" s="132">
        <v>808938</v>
      </c>
      <c r="E22" s="133">
        <f t="shared" si="6"/>
        <v>3.3403702586644033</v>
      </c>
      <c r="F22" s="132">
        <v>857616</v>
      </c>
      <c r="G22" s="133">
        <f t="shared" si="7"/>
        <v>3.5153328530992929</v>
      </c>
      <c r="H22" s="132">
        <v>833782</v>
      </c>
      <c r="I22" s="133">
        <f t="shared" si="8"/>
        <v>3.2705970274659983</v>
      </c>
      <c r="J22" s="134">
        <f t="shared" si="9"/>
        <v>106.0175192660006</v>
      </c>
      <c r="K22" s="134">
        <f t="shared" ref="K22:K24" si="10">H22/F22*100</f>
        <v>97.220900729464006</v>
      </c>
      <c r="M22" s="19"/>
      <c r="N22" s="36"/>
      <c r="O22" s="20"/>
      <c r="P22" s="62"/>
      <c r="Q22" s="20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spans="2:28" ht="15.75" x14ac:dyDescent="0.25">
      <c r="B23" s="387" t="s">
        <v>41</v>
      </c>
      <c r="C23" s="387"/>
      <c r="D23" s="132"/>
      <c r="E23" s="133"/>
      <c r="F23" s="132"/>
      <c r="G23" s="133"/>
      <c r="H23" s="132"/>
      <c r="I23" s="133"/>
      <c r="J23" s="134"/>
      <c r="K23" s="134"/>
      <c r="M23" s="19"/>
      <c r="N23" s="3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2:28" ht="15.75" x14ac:dyDescent="0.25">
      <c r="B24" s="130" t="s">
        <v>343</v>
      </c>
      <c r="C24" s="131" t="s">
        <v>42</v>
      </c>
      <c r="D24" s="132">
        <v>3137158</v>
      </c>
      <c r="E24" s="133">
        <f t="shared" si="6"/>
        <v>12.954354078966624</v>
      </c>
      <c r="F24" s="132">
        <v>3066082</v>
      </c>
      <c r="G24" s="133">
        <f t="shared" si="7"/>
        <v>12.567744520737003</v>
      </c>
      <c r="H24" s="132">
        <v>3327696</v>
      </c>
      <c r="I24" s="133">
        <f t="shared" si="8"/>
        <v>13.053235313199965</v>
      </c>
      <c r="J24" s="134">
        <f t="shared" si="9"/>
        <v>97.734382520740098</v>
      </c>
      <c r="K24" s="134">
        <f t="shared" si="10"/>
        <v>108.53251804746253</v>
      </c>
      <c r="M24" s="19"/>
      <c r="N24" s="36"/>
      <c r="O24" s="20"/>
      <c r="P24" s="62"/>
      <c r="Q24" s="20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spans="2:28" ht="15" customHeight="1" x14ac:dyDescent="0.25">
      <c r="B25" s="380" t="s">
        <v>43</v>
      </c>
      <c r="C25" s="380"/>
      <c r="D25" s="384">
        <f t="shared" ref="D25:I25" si="11">SUM(D19:D24)</f>
        <v>24217016</v>
      </c>
      <c r="E25" s="385">
        <f t="shared" si="11"/>
        <v>100</v>
      </c>
      <c r="F25" s="384">
        <f t="shared" si="11"/>
        <v>24396438</v>
      </c>
      <c r="G25" s="380">
        <f t="shared" si="11"/>
        <v>100.00000000000001</v>
      </c>
      <c r="H25" s="384">
        <f t="shared" si="11"/>
        <v>25493266</v>
      </c>
      <c r="I25" s="380">
        <f t="shared" si="11"/>
        <v>100</v>
      </c>
      <c r="J25" s="385">
        <f>F25/D25*100</f>
        <v>100.74089227178114</v>
      </c>
      <c r="K25" s="385">
        <f>H25/F25*100</f>
        <v>104.49585304215312</v>
      </c>
      <c r="M25" s="19"/>
      <c r="N25" s="36"/>
      <c r="O25" s="20"/>
      <c r="P25" s="62"/>
      <c r="Q25" s="20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spans="2:28" ht="15.75" customHeight="1" x14ac:dyDescent="0.25">
      <c r="B26" s="380" t="s">
        <v>44</v>
      </c>
      <c r="C26" s="380"/>
      <c r="D26" s="384"/>
      <c r="E26" s="385"/>
      <c r="F26" s="384"/>
      <c r="G26" s="380"/>
      <c r="H26" s="384"/>
      <c r="I26" s="380"/>
      <c r="J26" s="385"/>
      <c r="K26" s="385"/>
      <c r="M26" s="19"/>
      <c r="N26" s="36"/>
    </row>
    <row r="27" spans="2:28" x14ac:dyDescent="0.25">
      <c r="N27" s="36"/>
    </row>
    <row r="28" spans="2:28" ht="27" customHeight="1" x14ac:dyDescent="0.25">
      <c r="B28" s="382" t="s">
        <v>693</v>
      </c>
      <c r="C28" s="382"/>
      <c r="D28" s="382"/>
      <c r="E28" s="382"/>
      <c r="F28" s="382"/>
      <c r="G28" s="382"/>
      <c r="H28" s="382"/>
      <c r="I28" s="382"/>
      <c r="J28" s="382"/>
      <c r="K28" s="382"/>
    </row>
  </sheetData>
  <mergeCells count="22">
    <mergeCell ref="B23:C23"/>
    <mergeCell ref="B25:C25"/>
    <mergeCell ref="B26:C26"/>
    <mergeCell ref="H5:I5"/>
    <mergeCell ref="J5:K5"/>
    <mergeCell ref="B5:B6"/>
    <mergeCell ref="B28:K28"/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</mergeCells>
  <pageMargins left="0.7" right="0.7" top="0.75" bottom="0.75" header="0.3" footer="0.3"/>
  <pageSetup orientation="portrait" r:id="rId1"/>
  <ignoredErrors>
    <ignoredError sqref="D18:I18 C16 C20:C22 C9 C10 C11 C12 C13 C14 C15 C19 C24" numberStoredAsText="1"/>
    <ignoredError sqref="F14:H14 E1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2"/>
  <sheetViews>
    <sheetView workbookViewId="0">
      <selection activeCell="P14" sqref="P14"/>
    </sheetView>
  </sheetViews>
  <sheetFormatPr defaultColWidth="9.140625" defaultRowHeight="15" x14ac:dyDescent="0.25"/>
  <cols>
    <col min="1" max="1" width="9.140625" style="11"/>
    <col min="2" max="2" width="7.7109375" style="11" customWidth="1"/>
    <col min="3" max="3" width="14.5703125" style="11" customWidth="1"/>
    <col min="4" max="4" width="14.140625" style="11" customWidth="1"/>
    <col min="5" max="5" width="13.140625" style="11" customWidth="1"/>
    <col min="6" max="6" width="12.85546875" style="11" customWidth="1"/>
    <col min="7" max="7" width="12.140625" style="11" customWidth="1"/>
    <col min="8" max="8" width="13.85546875" style="11" customWidth="1"/>
    <col min="9" max="9" width="11.85546875" style="11" customWidth="1"/>
    <col min="10" max="10" width="12.140625" style="11" customWidth="1"/>
    <col min="11" max="11" width="13" style="11" customWidth="1"/>
    <col min="12" max="12" width="12.140625" style="11" customWidth="1"/>
    <col min="13" max="13" width="11.85546875" style="11" customWidth="1"/>
    <col min="14" max="14" width="13.140625" style="11" customWidth="1"/>
    <col min="15" max="16384" width="9.140625" style="11"/>
  </cols>
  <sheetData>
    <row r="2" spans="2:16" ht="15.75" x14ac:dyDescent="0.25">
      <c r="C2" s="22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98"/>
    </row>
    <row r="3" spans="2:16" ht="16.5" thickBot="1" x14ac:dyDescent="0.3">
      <c r="B3" s="82"/>
      <c r="C3" s="112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9" t="s">
        <v>346</v>
      </c>
    </row>
    <row r="4" spans="2:16" ht="20.100000000000001" customHeight="1" thickTop="1" x14ac:dyDescent="0.25">
      <c r="B4" s="383" t="s">
        <v>571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6" ht="15.75" x14ac:dyDescent="0.25">
      <c r="B5" s="388" t="s">
        <v>135</v>
      </c>
      <c r="C5" s="380" t="s">
        <v>0</v>
      </c>
      <c r="D5" s="380" t="s">
        <v>303</v>
      </c>
      <c r="E5" s="380"/>
      <c r="F5" s="380"/>
      <c r="G5" s="380" t="s">
        <v>502</v>
      </c>
      <c r="H5" s="380"/>
      <c r="I5" s="380"/>
      <c r="J5" s="380" t="s">
        <v>563</v>
      </c>
      <c r="K5" s="380"/>
      <c r="L5" s="380"/>
      <c r="M5" s="389" t="s">
        <v>1</v>
      </c>
      <c r="N5" s="389"/>
    </row>
    <row r="6" spans="2:16" ht="31.5" x14ac:dyDescent="0.25">
      <c r="B6" s="388"/>
      <c r="C6" s="380"/>
      <c r="D6" s="127" t="s">
        <v>46</v>
      </c>
      <c r="E6" s="127" t="s">
        <v>644</v>
      </c>
      <c r="F6" s="127" t="s">
        <v>26</v>
      </c>
      <c r="G6" s="127" t="s">
        <v>46</v>
      </c>
      <c r="H6" s="127" t="s">
        <v>645</v>
      </c>
      <c r="I6" s="127" t="s">
        <v>26</v>
      </c>
      <c r="J6" s="127" t="s">
        <v>46</v>
      </c>
      <c r="K6" s="127" t="s">
        <v>646</v>
      </c>
      <c r="L6" s="127" t="s">
        <v>26</v>
      </c>
      <c r="M6" s="127" t="s">
        <v>434</v>
      </c>
      <c r="N6" s="127" t="s">
        <v>435</v>
      </c>
    </row>
    <row r="7" spans="2:16" x14ac:dyDescent="0.25">
      <c r="B7" s="128">
        <v>1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  <c r="L7" s="129">
        <v>11</v>
      </c>
      <c r="M7" s="129">
        <v>12</v>
      </c>
      <c r="N7" s="129">
        <v>13</v>
      </c>
    </row>
    <row r="8" spans="2:16" ht="15.75" x14ac:dyDescent="0.25">
      <c r="B8" s="146" t="s">
        <v>331</v>
      </c>
      <c r="C8" s="147" t="s">
        <v>47</v>
      </c>
      <c r="D8" s="144">
        <v>1</v>
      </c>
      <c r="E8" s="132">
        <v>801261</v>
      </c>
      <c r="F8" s="133">
        <f>E8/E10*100</f>
        <v>3.3086694083201662</v>
      </c>
      <c r="G8" s="144">
        <v>1</v>
      </c>
      <c r="H8" s="132">
        <v>879736</v>
      </c>
      <c r="I8" s="133">
        <f>H8/H10*100</f>
        <v>3.6060018269880216</v>
      </c>
      <c r="J8" s="144">
        <v>1</v>
      </c>
      <c r="K8" s="132">
        <v>1020813</v>
      </c>
      <c r="L8" s="133">
        <f>K8/K10*100</f>
        <v>4.0042456702095368</v>
      </c>
      <c r="M8" s="134">
        <f>H8/E8*100</f>
        <v>109.79393730632093</v>
      </c>
      <c r="N8" s="134">
        <f>K8/H8*100</f>
        <v>116.03628815917502</v>
      </c>
      <c r="P8"/>
    </row>
    <row r="9" spans="2:16" ht="15.75" x14ac:dyDescent="0.25">
      <c r="B9" s="146" t="s">
        <v>332</v>
      </c>
      <c r="C9" s="131" t="s">
        <v>48</v>
      </c>
      <c r="D9" s="144">
        <v>14</v>
      </c>
      <c r="E9" s="132">
        <v>23415755</v>
      </c>
      <c r="F9" s="133">
        <f>E9/E10*100</f>
        <v>96.691330591679829</v>
      </c>
      <c r="G9" s="144">
        <v>14</v>
      </c>
      <c r="H9" s="132">
        <v>23516702</v>
      </c>
      <c r="I9" s="133">
        <f>H9/H10*100</f>
        <v>96.39399817301198</v>
      </c>
      <c r="J9" s="144">
        <v>14</v>
      </c>
      <c r="K9" s="132">
        <v>24472453</v>
      </c>
      <c r="L9" s="133">
        <f>K9/K10*100</f>
        <v>95.995754329790458</v>
      </c>
      <c r="M9" s="134">
        <f t="shared" ref="M9:M10" si="0">H9/E9*100</f>
        <v>100.43110717548933</v>
      </c>
      <c r="N9" s="134">
        <f>K9/H9*100</f>
        <v>104.06413705459209</v>
      </c>
    </row>
    <row r="10" spans="2:16" ht="18.75" customHeight="1" x14ac:dyDescent="0.25">
      <c r="B10" s="380" t="s">
        <v>18</v>
      </c>
      <c r="C10" s="380"/>
      <c r="D10" s="127">
        <f t="shared" ref="D10:J10" si="1">SUM(D8:D9)</f>
        <v>15</v>
      </c>
      <c r="E10" s="135">
        <f t="shared" si="1"/>
        <v>24217016</v>
      </c>
      <c r="F10" s="136">
        <f t="shared" si="1"/>
        <v>100</v>
      </c>
      <c r="G10" s="127">
        <f t="shared" si="1"/>
        <v>15</v>
      </c>
      <c r="H10" s="135">
        <f t="shared" si="1"/>
        <v>24396438</v>
      </c>
      <c r="I10" s="136">
        <f t="shared" si="1"/>
        <v>100</v>
      </c>
      <c r="J10" s="127">
        <f t="shared" si="1"/>
        <v>15</v>
      </c>
      <c r="K10" s="135">
        <f>K8+K9</f>
        <v>25493266</v>
      </c>
      <c r="L10" s="136">
        <f>SUM(L8:L9)</f>
        <v>100</v>
      </c>
      <c r="M10" s="136">
        <f t="shared" si="0"/>
        <v>100.74089227178114</v>
      </c>
      <c r="N10" s="136">
        <f>K10/H10*100</f>
        <v>104.49585304215312</v>
      </c>
      <c r="P10" s="20"/>
    </row>
    <row r="12" spans="2:16" x14ac:dyDescent="0.25">
      <c r="C12" s="30"/>
      <c r="D12"/>
      <c r="E12"/>
      <c r="F12"/>
      <c r="G12"/>
      <c r="H12"/>
      <c r="I12"/>
      <c r="J12"/>
      <c r="K12"/>
      <c r="L12"/>
      <c r="M12"/>
      <c r="N1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4</vt:i4>
      </vt:variant>
    </vt:vector>
  </HeadingPairs>
  <TitlesOfParts>
    <vt:vector size="62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 </vt:lpstr>
      <vt:lpstr>Tabela 27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'Tabela 11'!_ftn1</vt:lpstr>
      <vt:lpstr>'Tabela 35'!_ftn3</vt:lpstr>
      <vt:lpstr>'Tabela 11'!_ftnref1</vt:lpstr>
      <vt:lpstr>'Tabela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2021-12-07T10:14:25Z</dcterms:modified>
</cp:coreProperties>
</file>