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8_{E789BB62-7DB3-4939-B216-2477F609B7C9}" xr6:coauthVersionLast="47" xr6:coauthVersionMax="47" xr10:uidLastSave="{00000000-0000-0000-0000-000000000000}"/>
  <bookViews>
    <workbookView xWindow="-120" yWindow="-120" windowWidth="29040" windowHeight="15720" firstSheet="48" activeTab="58" xr2:uid="{00000000-000D-0000-FFFF-FFFF00000000}"/>
  </bookViews>
  <sheets>
    <sheet name="Pregled tabela" sheetId="80" r:id="rId1"/>
    <sheet name="Tabela 1" sheetId="100" r:id="rId2"/>
    <sheet name="Tabela 2" sheetId="55" r:id="rId3"/>
    <sheet name="Tabela 3" sheetId="2" r:id="rId4"/>
    <sheet name="Tabela 4" sheetId="3" r:id="rId5"/>
    <sheet name="Tabela 5" sheetId="79" r:id="rId6"/>
    <sheet name="Tabela 6" sheetId="4" r:id="rId7"/>
    <sheet name="Tabela 7" sheetId="5" r:id="rId8"/>
    <sheet name="Tabela 8" sheetId="7" r:id="rId9"/>
    <sheet name="Tabela 9" sheetId="8" r:id="rId10"/>
    <sheet name="Tabela 10" sheetId="9" r:id="rId11"/>
    <sheet name="Tabela 11" sheetId="10" r:id="rId12"/>
    <sheet name="Tabela 12" sheetId="11" r:id="rId13"/>
    <sheet name="Tabela 13" sheetId="12" r:id="rId14"/>
    <sheet name="Tabela 14" sheetId="118" r:id="rId15"/>
    <sheet name="Tabela 15" sheetId="13" r:id="rId16"/>
    <sheet name="Tabela 16" sheetId="14" r:id="rId17"/>
    <sheet name="Tabela 17" sheetId="54" r:id="rId18"/>
    <sheet name="Tabela 18" sheetId="15" r:id="rId19"/>
    <sheet name="Tabela 19" sheetId="16" r:id="rId20"/>
    <sheet name="Tabela 20" sheetId="17" r:id="rId21"/>
    <sheet name="Tabela 21" sheetId="18" r:id="rId22"/>
    <sheet name="Tabela 22" sheetId="22" r:id="rId23"/>
    <sheet name="Tabela 23" sheetId="67" r:id="rId24"/>
    <sheet name="Tabela 24" sheetId="68" r:id="rId25"/>
    <sheet name="Tabela 25" sheetId="23" r:id="rId26"/>
    <sheet name="Tabela 26" sheetId="69" r:id="rId27"/>
    <sheet name="Tabela 27" sheetId="119" r:id="rId28"/>
    <sheet name="Tabela 28 " sheetId="94" r:id="rId29"/>
    <sheet name="Tabela 29" sheetId="27" r:id="rId30"/>
    <sheet name="Tabela 30" sheetId="28" r:id="rId31"/>
    <sheet name="Tabela 31" sheetId="29" r:id="rId32"/>
    <sheet name="Tabela 32" sheetId="30" r:id="rId33"/>
    <sheet name="Tabela 33" sheetId="31" r:id="rId34"/>
    <sheet name="Tabela 34" sheetId="95" r:id="rId35"/>
    <sheet name="Tabela 35" sheetId="96" r:id="rId36"/>
    <sheet name="Tabela 36" sheetId="114" r:id="rId37"/>
    <sheet name="Tabela 37" sheetId="117" r:id="rId38"/>
    <sheet name="Tabela 38" sheetId="115" r:id="rId39"/>
    <sheet name="Tabela 39" sheetId="32" r:id="rId40"/>
    <sheet name="Tabela 40" sheetId="109" r:id="rId41"/>
    <sheet name="Tabela 41" sheetId="33" r:id="rId42"/>
    <sheet name="Tabela 42" sheetId="35" r:id="rId43"/>
    <sheet name="Tabela 43" sheetId="92" r:id="rId44"/>
    <sheet name="Tabela 44" sheetId="57" r:id="rId45"/>
    <sheet name="Tabela 45" sheetId="36" r:id="rId46"/>
    <sheet name="Tabela 46" sheetId="37" r:id="rId47"/>
    <sheet name="Tabela 47" sheetId="97" r:id="rId48"/>
    <sheet name="Tabela 48" sheetId="39" r:id="rId49"/>
    <sheet name="Tabela 49" sheetId="40" r:id="rId50"/>
    <sheet name="Tabela 50 " sheetId="41" r:id="rId51"/>
    <sheet name="Tabela 51" sheetId="98" r:id="rId52"/>
    <sheet name="Tabela 52" sheetId="81" r:id="rId53"/>
    <sheet name="Tabela 53" sheetId="82" r:id="rId54"/>
    <sheet name="Tabela 54" sheetId="58" r:id="rId55"/>
    <sheet name="Tabela 55" sheetId="110" r:id="rId56"/>
    <sheet name="Tabela 56" sheetId="43" r:id="rId57"/>
    <sheet name="Tabela 57" sheetId="46" r:id="rId58"/>
    <sheet name="Tabela 58" sheetId="99" r:id="rId59"/>
    <sheet name="Tabela 59" sheetId="49" r:id="rId60"/>
    <sheet name="Tabela 60" sheetId="50" r:id="rId61"/>
    <sheet name="Tabela 61" sheetId="51" r:id="rId62"/>
    <sheet name="Tabela 62" sheetId="20" r:id="rId63"/>
    <sheet name="Tabela 63" sheetId="101" r:id="rId64"/>
    <sheet name="Tabela 64" sheetId="102" r:id="rId65"/>
    <sheet name="Tabela 65" sheetId="103" r:id="rId66"/>
    <sheet name="Tabela 66" sheetId="104" r:id="rId67"/>
    <sheet name="Tabela 67" sheetId="105" r:id="rId68"/>
    <sheet name="Tabela 68" sheetId="113" r:id="rId69"/>
    <sheet name="Tabela 69" sheetId="112" r:id="rId70"/>
    <sheet name="Tabela 70" sheetId="111" r:id="rId71"/>
    <sheet name="Tabela 71" sheetId="106" r:id="rId72"/>
    <sheet name="Tabela 72" sheetId="107" r:id="rId73"/>
    <sheet name="Tabela 73" sheetId="108" r:id="rId74"/>
  </sheets>
  <definedNames>
    <definedName name="_ftn1" localSheetId="11">'Tabela 11'!$B$16</definedName>
    <definedName name="_ftn2" localSheetId="41">'Tabela 41'!#REF!</definedName>
    <definedName name="_ftn3" localSheetId="41">'Tabela 41'!$B$14</definedName>
    <definedName name="_ftnref1" localSheetId="11">'Tabela 11'!$C$13</definedName>
    <definedName name="_Hlk121923229" localSheetId="68">'Tabela 68'!#REF!</definedName>
    <definedName name="_Hlk121923238" localSheetId="68">'Tabela 68'!#REF!</definedName>
    <definedName name="_Hlk122007120" localSheetId="69">'Tabela 69'!$B$4</definedName>
    <definedName name="_Hlk125727381" localSheetId="37">'Tabela 37'!$B$5</definedName>
    <definedName name="_Hlk24466834" localSheetId="7">'Tabela 7'!$B$3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51" l="1"/>
  <c r="H18" i="50"/>
  <c r="H17" i="49"/>
  <c r="D18" i="49"/>
  <c r="H15" i="49" l="1"/>
  <c r="J10" i="46"/>
  <c r="G13" i="46"/>
  <c r="F13" i="46"/>
  <c r="L12" i="82" l="1"/>
  <c r="L13" i="82"/>
  <c r="J18" i="82"/>
  <c r="L10" i="81"/>
  <c r="J13" i="41"/>
  <c r="J15" i="41" s="1"/>
  <c r="J10" i="41"/>
  <c r="L11" i="23"/>
  <c r="L12" i="23"/>
  <c r="K13" i="23"/>
  <c r="I21" i="69"/>
  <c r="I20" i="69"/>
  <c r="I19" i="69"/>
  <c r="I9" i="69"/>
  <c r="I11" i="106"/>
  <c r="H26" i="35" l="1"/>
  <c r="M26" i="35"/>
  <c r="L26" i="35"/>
  <c r="H18" i="28"/>
  <c r="K13" i="111" l="1"/>
  <c r="J13" i="111"/>
  <c r="I13" i="111"/>
  <c r="H13" i="111"/>
  <c r="G13" i="111"/>
  <c r="F13" i="111"/>
  <c r="E13" i="111"/>
  <c r="D13" i="111"/>
  <c r="K14" i="112"/>
  <c r="J14" i="112"/>
  <c r="I14" i="112"/>
  <c r="H14" i="112"/>
  <c r="G14" i="112"/>
  <c r="F14" i="112"/>
  <c r="E14" i="112"/>
  <c r="D14" i="112"/>
  <c r="K13" i="113"/>
  <c r="J13" i="113"/>
  <c r="I13" i="113"/>
  <c r="H13" i="113"/>
  <c r="G13" i="113"/>
  <c r="F13" i="113"/>
  <c r="E13" i="113"/>
  <c r="D13" i="113"/>
  <c r="K10" i="113"/>
  <c r="J10" i="113"/>
  <c r="J16" i="113" s="1"/>
  <c r="I10" i="113"/>
  <c r="H10" i="113"/>
  <c r="G10" i="113"/>
  <c r="G16" i="113" s="1"/>
  <c r="F10" i="113"/>
  <c r="F16" i="113" s="1"/>
  <c r="E10" i="113"/>
  <c r="E16" i="113" s="1"/>
  <c r="D10" i="113"/>
  <c r="F15" i="20"/>
  <c r="D15" i="20"/>
  <c r="H15" i="20" s="1"/>
  <c r="H13" i="20"/>
  <c r="G13" i="20"/>
  <c r="G15" i="20" s="1"/>
  <c r="E13" i="20"/>
  <c r="E15" i="20" s="1"/>
  <c r="F12" i="20"/>
  <c r="G11" i="20" s="1"/>
  <c r="D12" i="20"/>
  <c r="H12" i="20" s="1"/>
  <c r="H10" i="20"/>
  <c r="E10" i="20"/>
  <c r="H9" i="20"/>
  <c r="M13" i="51"/>
  <c r="L13" i="51"/>
  <c r="K13" i="51"/>
  <c r="J13" i="51"/>
  <c r="G13" i="51"/>
  <c r="F13" i="51"/>
  <c r="D13" i="51"/>
  <c r="O12" i="51"/>
  <c r="N12" i="51"/>
  <c r="I12" i="51"/>
  <c r="H12" i="51"/>
  <c r="O11" i="51"/>
  <c r="N11" i="51"/>
  <c r="I11" i="51"/>
  <c r="H11" i="51"/>
  <c r="O10" i="51"/>
  <c r="N10" i="51"/>
  <c r="I10" i="51"/>
  <c r="H10" i="51"/>
  <c r="O9" i="51"/>
  <c r="N9" i="51"/>
  <c r="I9" i="51"/>
  <c r="H9" i="51"/>
  <c r="H13" i="51" s="1"/>
  <c r="F17" i="50"/>
  <c r="D17" i="50"/>
  <c r="H16" i="50"/>
  <c r="H15" i="50"/>
  <c r="H14" i="50"/>
  <c r="F12" i="50"/>
  <c r="D12" i="50"/>
  <c r="D20" i="50" s="1"/>
  <c r="H11" i="50"/>
  <c r="H10" i="50"/>
  <c r="H9" i="50"/>
  <c r="F18" i="49"/>
  <c r="H14" i="49"/>
  <c r="F12" i="49"/>
  <c r="D12" i="49"/>
  <c r="H11" i="49"/>
  <c r="H10" i="49"/>
  <c r="H9" i="49"/>
  <c r="G10" i="99"/>
  <c r="F10" i="99"/>
  <c r="E10" i="99"/>
  <c r="D10" i="99"/>
  <c r="L13" i="46"/>
  <c r="I13" i="46"/>
  <c r="H13" i="46"/>
  <c r="K12" i="46"/>
  <c r="J12" i="46"/>
  <c r="K11" i="46"/>
  <c r="J11" i="46"/>
  <c r="M11" i="46" s="1"/>
  <c r="K10" i="46"/>
  <c r="K9" i="46"/>
  <c r="J9" i="46"/>
  <c r="M9" i="46" s="1"/>
  <c r="K8" i="46"/>
  <c r="J8" i="46"/>
  <c r="F19" i="43"/>
  <c r="E19" i="43"/>
  <c r="D19" i="43"/>
  <c r="G18" i="43"/>
  <c r="G17" i="43"/>
  <c r="G16" i="43"/>
  <c r="G15" i="43"/>
  <c r="F13" i="43"/>
  <c r="E13" i="43"/>
  <c r="D13" i="43"/>
  <c r="G12" i="43"/>
  <c r="G11" i="43"/>
  <c r="G10" i="43"/>
  <c r="G9" i="43"/>
  <c r="G8" i="43"/>
  <c r="H27" i="110"/>
  <c r="F26" i="110"/>
  <c r="G24" i="110" s="1"/>
  <c r="D26" i="110"/>
  <c r="H25" i="110"/>
  <c r="E25" i="110"/>
  <c r="H24" i="110"/>
  <c r="E24" i="110"/>
  <c r="H23" i="110"/>
  <c r="E23" i="110"/>
  <c r="E26" i="110" s="1"/>
  <c r="H20" i="110"/>
  <c r="H19" i="110"/>
  <c r="H18" i="110"/>
  <c r="H17" i="110"/>
  <c r="F16" i="110"/>
  <c r="H16" i="110" s="1"/>
  <c r="D16" i="110"/>
  <c r="H14" i="110"/>
  <c r="H13" i="110"/>
  <c r="H12" i="110"/>
  <c r="H11" i="110"/>
  <c r="F10" i="110"/>
  <c r="D10" i="110"/>
  <c r="D21" i="110" s="1"/>
  <c r="H9" i="110"/>
  <c r="H8" i="110"/>
  <c r="F12" i="58"/>
  <c r="G9" i="58" s="1"/>
  <c r="D12" i="58"/>
  <c r="H11" i="58"/>
  <c r="E11" i="58"/>
  <c r="H10" i="58"/>
  <c r="H9" i="58"/>
  <c r="E9" i="58"/>
  <c r="H8" i="58"/>
  <c r="E8" i="58"/>
  <c r="J24" i="82"/>
  <c r="F24" i="82"/>
  <c r="J23" i="82"/>
  <c r="F23" i="82"/>
  <c r="J22" i="82"/>
  <c r="F22" i="82"/>
  <c r="I21" i="82"/>
  <c r="H21" i="82"/>
  <c r="E21" i="82"/>
  <c r="D21" i="82"/>
  <c r="J20" i="82"/>
  <c r="F20" i="82"/>
  <c r="J19" i="82"/>
  <c r="F19" i="82"/>
  <c r="F18" i="82"/>
  <c r="J17" i="82"/>
  <c r="F17" i="82"/>
  <c r="J16" i="82"/>
  <c r="F16" i="82"/>
  <c r="I14" i="82"/>
  <c r="H14" i="82"/>
  <c r="E14" i="82"/>
  <c r="D14" i="82"/>
  <c r="J13" i="82"/>
  <c r="F13" i="82"/>
  <c r="J12" i="82"/>
  <c r="F12" i="82"/>
  <c r="J11" i="82"/>
  <c r="F11" i="82"/>
  <c r="J10" i="82"/>
  <c r="F10" i="82"/>
  <c r="J22" i="81"/>
  <c r="F22" i="81"/>
  <c r="I21" i="81"/>
  <c r="H21" i="81"/>
  <c r="E21" i="81"/>
  <c r="D21" i="81"/>
  <c r="J20" i="81"/>
  <c r="F20" i="81"/>
  <c r="J19" i="81"/>
  <c r="F19" i="81"/>
  <c r="J18" i="81"/>
  <c r="F18" i="81"/>
  <c r="I16" i="81"/>
  <c r="H16" i="81"/>
  <c r="E16" i="81"/>
  <c r="D16" i="81"/>
  <c r="D23" i="81" s="1"/>
  <c r="J15" i="81"/>
  <c r="F15" i="81"/>
  <c r="J14" i="81"/>
  <c r="F14" i="81"/>
  <c r="J13" i="81"/>
  <c r="F13" i="81"/>
  <c r="J12" i="81"/>
  <c r="F12" i="81"/>
  <c r="J11" i="81"/>
  <c r="F11" i="81"/>
  <c r="J10" i="81"/>
  <c r="F10" i="81"/>
  <c r="N11" i="98"/>
  <c r="M11" i="98"/>
  <c r="K11" i="98"/>
  <c r="J11" i="98"/>
  <c r="H11" i="98"/>
  <c r="G11" i="98"/>
  <c r="E11" i="98"/>
  <c r="D11" i="98"/>
  <c r="O10" i="98"/>
  <c r="L10" i="98"/>
  <c r="I10" i="98"/>
  <c r="F10" i="98"/>
  <c r="O9" i="98"/>
  <c r="O11" i="98" s="1"/>
  <c r="L9" i="98"/>
  <c r="L11" i="98" s="1"/>
  <c r="I9" i="98"/>
  <c r="I11" i="98" s="1"/>
  <c r="F9" i="98"/>
  <c r="F11" i="98" s="1"/>
  <c r="M15" i="41"/>
  <c r="I15" i="41"/>
  <c r="H15" i="41"/>
  <c r="E15" i="41"/>
  <c r="F14" i="41" s="1"/>
  <c r="L14" i="41"/>
  <c r="K14" i="41"/>
  <c r="J14" i="41"/>
  <c r="L13" i="41"/>
  <c r="K13" i="41"/>
  <c r="L12" i="41"/>
  <c r="K12" i="41"/>
  <c r="J12" i="41"/>
  <c r="L11" i="41"/>
  <c r="K11" i="41"/>
  <c r="J11" i="41"/>
  <c r="L10" i="41"/>
  <c r="K10" i="41"/>
  <c r="L9" i="41"/>
  <c r="K9" i="41"/>
  <c r="J9" i="41"/>
  <c r="F22" i="40"/>
  <c r="E22" i="40"/>
  <c r="D22" i="40"/>
  <c r="G21" i="40"/>
  <c r="G20" i="40"/>
  <c r="G19" i="40"/>
  <c r="G18" i="40"/>
  <c r="G17" i="40"/>
  <c r="G16" i="40"/>
  <c r="F14" i="40"/>
  <c r="F23" i="40" s="1"/>
  <c r="E14" i="40"/>
  <c r="D14" i="40"/>
  <c r="G13" i="40"/>
  <c r="G12" i="40"/>
  <c r="G11" i="40"/>
  <c r="G10" i="40"/>
  <c r="G9" i="40"/>
  <c r="H10" i="39"/>
  <c r="G10" i="39"/>
  <c r="E10" i="39"/>
  <c r="D10" i="39"/>
  <c r="I9" i="39"/>
  <c r="J9" i="39" s="1"/>
  <c r="F9" i="39"/>
  <c r="I8" i="39"/>
  <c r="F8" i="39"/>
  <c r="F10" i="39" s="1"/>
  <c r="I11" i="97"/>
  <c r="H11" i="97"/>
  <c r="E11" i="97"/>
  <c r="D11" i="97"/>
  <c r="J10" i="97"/>
  <c r="L10" i="97" s="1"/>
  <c r="F10" i="97"/>
  <c r="J9" i="97"/>
  <c r="F9" i="97"/>
  <c r="G9" i="97" s="1"/>
  <c r="J8" i="97"/>
  <c r="F8" i="97"/>
  <c r="F11" i="97" s="1"/>
  <c r="I16" i="37"/>
  <c r="H16" i="37"/>
  <c r="E16" i="37"/>
  <c r="D16" i="37"/>
  <c r="J15" i="37"/>
  <c r="L15" i="37" s="1"/>
  <c r="F15" i="37"/>
  <c r="J14" i="37"/>
  <c r="F14" i="37"/>
  <c r="J13" i="37"/>
  <c r="L13" i="37" s="1"/>
  <c r="F13" i="37"/>
  <c r="J12" i="37"/>
  <c r="F12" i="37"/>
  <c r="G12" i="37" s="1"/>
  <c r="J11" i="37"/>
  <c r="L11" i="37" s="1"/>
  <c r="F11" i="37"/>
  <c r="J10" i="37"/>
  <c r="L10" i="37" s="1"/>
  <c r="F10" i="37"/>
  <c r="J9" i="37"/>
  <c r="F9" i="37"/>
  <c r="F16" i="37" s="1"/>
  <c r="I13" i="36"/>
  <c r="I18" i="36" s="1"/>
  <c r="H13" i="36"/>
  <c r="J24" i="36"/>
  <c r="L24" i="36" s="1"/>
  <c r="F24" i="36"/>
  <c r="I23" i="36"/>
  <c r="H23" i="36"/>
  <c r="E23" i="36"/>
  <c r="D23" i="36"/>
  <c r="J22" i="36"/>
  <c r="L22" i="36" s="1"/>
  <c r="F22" i="36"/>
  <c r="J21" i="36"/>
  <c r="L21" i="36" s="1"/>
  <c r="F21" i="36"/>
  <c r="J20" i="36"/>
  <c r="L20" i="36" s="1"/>
  <c r="F20" i="36"/>
  <c r="F23" i="36" s="1"/>
  <c r="H18" i="36"/>
  <c r="D18" i="36"/>
  <c r="J17" i="36"/>
  <c r="L17" i="36" s="1"/>
  <c r="F17" i="36"/>
  <c r="J16" i="36"/>
  <c r="L16" i="36" s="1"/>
  <c r="F16" i="36"/>
  <c r="J15" i="36"/>
  <c r="L15" i="36" s="1"/>
  <c r="F15" i="36"/>
  <c r="J14" i="36"/>
  <c r="F14" i="36"/>
  <c r="E13" i="36"/>
  <c r="E18" i="36" s="1"/>
  <c r="D13" i="36"/>
  <c r="F13" i="36" s="1"/>
  <c r="J12" i="36"/>
  <c r="J13" i="36" s="1"/>
  <c r="F12" i="36"/>
  <c r="J11" i="36"/>
  <c r="L11" i="36" s="1"/>
  <c r="F11" i="36"/>
  <c r="J10" i="36"/>
  <c r="F10" i="36"/>
  <c r="J9" i="36"/>
  <c r="F9" i="36"/>
  <c r="F18" i="36" s="1"/>
  <c r="F12" i="57"/>
  <c r="H12" i="57" s="1"/>
  <c r="E12" i="57"/>
  <c r="D12" i="57"/>
  <c r="H11" i="57"/>
  <c r="G11" i="57"/>
  <c r="E11" i="57"/>
  <c r="H10" i="57"/>
  <c r="E10" i="57"/>
  <c r="H9" i="57"/>
  <c r="E9" i="57"/>
  <c r="H8" i="57"/>
  <c r="E8" i="57"/>
  <c r="F13" i="92"/>
  <c r="E12" i="92"/>
  <c r="E14" i="92" s="1"/>
  <c r="D12" i="92"/>
  <c r="D14" i="92" s="1"/>
  <c r="F11" i="92"/>
  <c r="F9" i="92"/>
  <c r="F8" i="92"/>
  <c r="J31" i="35"/>
  <c r="H31" i="35"/>
  <c r="F31" i="35"/>
  <c r="D31" i="35"/>
  <c r="M24" i="35"/>
  <c r="L24" i="35"/>
  <c r="M23" i="35"/>
  <c r="L23" i="35"/>
  <c r="J21" i="35"/>
  <c r="M21" i="35" s="1"/>
  <c r="H21" i="35"/>
  <c r="I20" i="35" s="1"/>
  <c r="F21" i="35"/>
  <c r="D21" i="35"/>
  <c r="E20" i="35" s="1"/>
  <c r="M20" i="35"/>
  <c r="L20" i="35"/>
  <c r="G20" i="35"/>
  <c r="M19" i="35"/>
  <c r="L19" i="35"/>
  <c r="G19" i="35"/>
  <c r="E19" i="35"/>
  <c r="M18" i="35"/>
  <c r="L18" i="35"/>
  <c r="G18" i="35"/>
  <c r="M17" i="35"/>
  <c r="L17" i="35"/>
  <c r="G17" i="35"/>
  <c r="G21" i="35" s="1"/>
  <c r="E17" i="35"/>
  <c r="J15" i="35"/>
  <c r="M15" i="35" s="1"/>
  <c r="H15" i="35"/>
  <c r="L15" i="35" s="1"/>
  <c r="F15" i="35"/>
  <c r="F26" i="35" s="1"/>
  <c r="D15" i="35"/>
  <c r="D26" i="35" s="1"/>
  <c r="M14" i="35"/>
  <c r="L14" i="35"/>
  <c r="E14" i="35"/>
  <c r="M13" i="35"/>
  <c r="L13" i="35"/>
  <c r="E13" i="35"/>
  <c r="M12" i="35"/>
  <c r="L12" i="35"/>
  <c r="E12" i="35"/>
  <c r="M11" i="35"/>
  <c r="L11" i="35"/>
  <c r="E11" i="35"/>
  <c r="M10" i="35"/>
  <c r="L10" i="35"/>
  <c r="E10" i="35"/>
  <c r="E15" i="35" s="1"/>
  <c r="E22" i="109"/>
  <c r="D22" i="109"/>
  <c r="E21" i="109"/>
  <c r="D21" i="109"/>
  <c r="F20" i="109"/>
  <c r="F19" i="109"/>
  <c r="E17" i="109"/>
  <c r="D17" i="109"/>
  <c r="E16" i="109"/>
  <c r="D16" i="109"/>
  <c r="F15" i="109"/>
  <c r="F14" i="109"/>
  <c r="E12" i="109"/>
  <c r="D12" i="109"/>
  <c r="E11" i="109"/>
  <c r="D11" i="109"/>
  <c r="F10" i="109"/>
  <c r="F9" i="109"/>
  <c r="F14" i="32"/>
  <c r="D14" i="32"/>
  <c r="H13" i="32"/>
  <c r="H12" i="32"/>
  <c r="F11" i="32"/>
  <c r="D11" i="32"/>
  <c r="D15" i="32" s="1"/>
  <c r="H10" i="32"/>
  <c r="H9" i="32"/>
  <c r="H8" i="32"/>
  <c r="G16" i="115"/>
  <c r="I16" i="115" s="1"/>
  <c r="F16" i="115"/>
  <c r="H16" i="115" s="1"/>
  <c r="E16" i="115"/>
  <c r="D16" i="115"/>
  <c r="I15" i="115"/>
  <c r="H15" i="115"/>
  <c r="I14" i="115"/>
  <c r="H14" i="115"/>
  <c r="I13" i="115"/>
  <c r="H13" i="115"/>
  <c r="I12" i="115"/>
  <c r="H12" i="115"/>
  <c r="I11" i="115"/>
  <c r="H11" i="115"/>
  <c r="I10" i="115"/>
  <c r="H10" i="115"/>
  <c r="H9" i="115"/>
  <c r="G15" i="117"/>
  <c r="I15" i="117" s="1"/>
  <c r="F15" i="117"/>
  <c r="H15" i="117" s="1"/>
  <c r="E15" i="117"/>
  <c r="D15" i="117"/>
  <c r="I14" i="117"/>
  <c r="H14" i="117"/>
  <c r="I13" i="117"/>
  <c r="H13" i="117"/>
  <c r="I12" i="117"/>
  <c r="H12" i="117"/>
  <c r="I11" i="117"/>
  <c r="H11" i="117"/>
  <c r="I10" i="117"/>
  <c r="H10" i="117"/>
  <c r="I9" i="117"/>
  <c r="H9" i="117"/>
  <c r="E9" i="114"/>
  <c r="D9" i="114"/>
  <c r="F8" i="114"/>
  <c r="F7" i="114"/>
  <c r="E11" i="96"/>
  <c r="F11" i="96" s="1"/>
  <c r="D11" i="96"/>
  <c r="F10" i="96"/>
  <c r="F9" i="96"/>
  <c r="F8" i="96"/>
  <c r="E14" i="95"/>
  <c r="D14" i="95"/>
  <c r="F13" i="95"/>
  <c r="F12" i="95"/>
  <c r="F11" i="95"/>
  <c r="F10" i="95"/>
  <c r="F9" i="95"/>
  <c r="E8" i="95"/>
  <c r="E17" i="95" s="1"/>
  <c r="D8" i="95"/>
  <c r="E9" i="31"/>
  <c r="D9" i="31"/>
  <c r="F8" i="31"/>
  <c r="F7" i="31"/>
  <c r="E20" i="30"/>
  <c r="D20" i="30"/>
  <c r="E19" i="30"/>
  <c r="D19" i="30"/>
  <c r="E18" i="30"/>
  <c r="D18" i="30"/>
  <c r="E17" i="30"/>
  <c r="D17" i="30"/>
  <c r="E16" i="30"/>
  <c r="D16" i="30"/>
  <c r="F20" i="29"/>
  <c r="D20" i="29"/>
  <c r="H19" i="29"/>
  <c r="H18" i="29"/>
  <c r="H17" i="29"/>
  <c r="H16" i="29"/>
  <c r="H15" i="29"/>
  <c r="F13" i="29"/>
  <c r="D13" i="29"/>
  <c r="H12" i="29"/>
  <c r="H11" i="29"/>
  <c r="H10" i="29"/>
  <c r="H9" i="29"/>
  <c r="F22" i="28"/>
  <c r="D22" i="28"/>
  <c r="H21" i="28"/>
  <c r="H20" i="28"/>
  <c r="H19" i="28"/>
  <c r="H17" i="28"/>
  <c r="H16" i="28"/>
  <c r="F14" i="28"/>
  <c r="D14" i="28"/>
  <c r="D23" i="28" s="1"/>
  <c r="H13" i="28"/>
  <c r="H12" i="28"/>
  <c r="H11" i="28"/>
  <c r="H10" i="28"/>
  <c r="H9" i="28"/>
  <c r="G10" i="27"/>
  <c r="F10" i="27"/>
  <c r="E10" i="27"/>
  <c r="D10" i="27"/>
  <c r="F16" i="119"/>
  <c r="H16" i="119" s="1"/>
  <c r="D16" i="119"/>
  <c r="H15" i="119"/>
  <c r="E15" i="119"/>
  <c r="H14" i="119"/>
  <c r="E14" i="119"/>
  <c r="H13" i="119"/>
  <c r="E13" i="119"/>
  <c r="H12" i="119"/>
  <c r="E12" i="119"/>
  <c r="H11" i="119"/>
  <c r="E11" i="119"/>
  <c r="E16" i="119" s="1"/>
  <c r="H10" i="119"/>
  <c r="E10" i="119"/>
  <c r="H9" i="119"/>
  <c r="E9" i="119"/>
  <c r="H8" i="119"/>
  <c r="E8" i="119"/>
  <c r="H21" i="69"/>
  <c r="G21" i="69"/>
  <c r="E21" i="69"/>
  <c r="D21" i="69"/>
  <c r="H20" i="69"/>
  <c r="G20" i="69"/>
  <c r="E20" i="69"/>
  <c r="D20" i="69"/>
  <c r="H19" i="69"/>
  <c r="G19" i="69"/>
  <c r="E19" i="69"/>
  <c r="E22" i="69" s="1"/>
  <c r="D19" i="69"/>
  <c r="H17" i="69"/>
  <c r="G17" i="69"/>
  <c r="E17" i="69"/>
  <c r="D17" i="69"/>
  <c r="I16" i="69"/>
  <c r="F16" i="69"/>
  <c r="I15" i="69"/>
  <c r="F15" i="69"/>
  <c r="I14" i="69"/>
  <c r="F14" i="69"/>
  <c r="H12" i="69"/>
  <c r="G12" i="69"/>
  <c r="E12" i="69"/>
  <c r="D12" i="69"/>
  <c r="I11" i="69"/>
  <c r="F11" i="69"/>
  <c r="I10" i="69"/>
  <c r="F10" i="69"/>
  <c r="F9" i="69"/>
  <c r="I16" i="23"/>
  <c r="L16" i="23" s="1"/>
  <c r="H16" i="23"/>
  <c r="K16" i="23" s="1"/>
  <c r="G16" i="23"/>
  <c r="J16" i="23" s="1"/>
  <c r="F16" i="23"/>
  <c r="E16" i="23"/>
  <c r="D16" i="23"/>
  <c r="L15" i="23"/>
  <c r="K15" i="23"/>
  <c r="J15" i="23"/>
  <c r="L14" i="23"/>
  <c r="K14" i="23"/>
  <c r="J14" i="23"/>
  <c r="J13" i="23"/>
  <c r="J12" i="23"/>
  <c r="K11" i="23"/>
  <c r="J11" i="23"/>
  <c r="L10" i="23"/>
  <c r="K10" i="23"/>
  <c r="J10" i="23"/>
  <c r="L9" i="23"/>
  <c r="K9" i="23"/>
  <c r="J9" i="23"/>
  <c r="F15" i="68"/>
  <c r="G9" i="68" s="1"/>
  <c r="D15" i="68"/>
  <c r="H14" i="68"/>
  <c r="H13" i="68"/>
  <c r="H12" i="68"/>
  <c r="H11" i="68"/>
  <c r="E11" i="68"/>
  <c r="H10" i="68"/>
  <c r="H9" i="68"/>
  <c r="H8" i="68"/>
  <c r="H15" i="67"/>
  <c r="G15" i="67"/>
  <c r="E15" i="67"/>
  <c r="F15" i="67" s="1"/>
  <c r="D15" i="67"/>
  <c r="I14" i="67"/>
  <c r="F14" i="67"/>
  <c r="I13" i="67"/>
  <c r="F13" i="67"/>
  <c r="I12" i="67"/>
  <c r="F12" i="67"/>
  <c r="H11" i="67"/>
  <c r="G11" i="67"/>
  <c r="E11" i="67"/>
  <c r="D11" i="67"/>
  <c r="D16" i="67" s="1"/>
  <c r="I10" i="67"/>
  <c r="F10" i="67"/>
  <c r="I9" i="67"/>
  <c r="F9" i="67"/>
  <c r="I8" i="67"/>
  <c r="F8" i="67"/>
  <c r="H17" i="22"/>
  <c r="G17" i="22"/>
  <c r="E17" i="22"/>
  <c r="D17" i="22"/>
  <c r="I16" i="22"/>
  <c r="F16" i="22"/>
  <c r="I15" i="22"/>
  <c r="F15" i="22"/>
  <c r="I14" i="22"/>
  <c r="F14" i="22"/>
  <c r="I13" i="22"/>
  <c r="F13" i="22"/>
  <c r="H12" i="22"/>
  <c r="G12" i="22"/>
  <c r="G18" i="22" s="1"/>
  <c r="E12" i="22"/>
  <c r="E18" i="22" s="1"/>
  <c r="D12" i="22"/>
  <c r="D18" i="22" s="1"/>
  <c r="I11" i="22"/>
  <c r="F11" i="22"/>
  <c r="I10" i="22"/>
  <c r="F10" i="22"/>
  <c r="I9" i="22"/>
  <c r="F9" i="22"/>
  <c r="I8" i="22"/>
  <c r="F8" i="22"/>
  <c r="E9" i="18"/>
  <c r="D9" i="18"/>
  <c r="F12" i="16"/>
  <c r="H12" i="16" s="1"/>
  <c r="D12" i="16"/>
  <c r="H11" i="16"/>
  <c r="E11" i="16"/>
  <c r="H10" i="16"/>
  <c r="E10" i="16"/>
  <c r="H8" i="16"/>
  <c r="E8" i="16"/>
  <c r="F25" i="15"/>
  <c r="E24" i="15"/>
  <c r="D24" i="15"/>
  <c r="F21" i="15"/>
  <c r="F20" i="15"/>
  <c r="F19" i="15"/>
  <c r="F18" i="15"/>
  <c r="F17" i="15"/>
  <c r="F16" i="15"/>
  <c r="F15" i="15"/>
  <c r="F14" i="15"/>
  <c r="F11" i="15"/>
  <c r="F10" i="15"/>
  <c r="E9" i="15"/>
  <c r="D9" i="15"/>
  <c r="D8" i="15"/>
  <c r="D7" i="15" s="1"/>
  <c r="E14" i="54"/>
  <c r="D14" i="54"/>
  <c r="F13" i="54"/>
  <c r="F11" i="54"/>
  <c r="F10" i="54"/>
  <c r="E9" i="54"/>
  <c r="D9" i="54"/>
  <c r="D12" i="54" s="1"/>
  <c r="F8" i="54"/>
  <c r="F11" i="14"/>
  <c r="D11" i="14"/>
  <c r="E10" i="14" s="1"/>
  <c r="H10" i="14"/>
  <c r="H9" i="14"/>
  <c r="E9" i="14"/>
  <c r="E11" i="14" s="1"/>
  <c r="E11" i="13"/>
  <c r="F11" i="13" s="1"/>
  <c r="D11" i="13"/>
  <c r="F10" i="13"/>
  <c r="F9" i="13"/>
  <c r="F14" i="118"/>
  <c r="G12" i="118" s="1"/>
  <c r="D14" i="118"/>
  <c r="H14" i="118" s="1"/>
  <c r="H13" i="118"/>
  <c r="E13" i="118"/>
  <c r="H12" i="118"/>
  <c r="H11" i="118"/>
  <c r="E11" i="118"/>
  <c r="H10" i="118"/>
  <c r="E10" i="118"/>
  <c r="H9" i="118"/>
  <c r="E9" i="118"/>
  <c r="H8" i="118"/>
  <c r="G8" i="118"/>
  <c r="F15" i="12"/>
  <c r="H15" i="12" s="1"/>
  <c r="D15" i="12"/>
  <c r="H14" i="12"/>
  <c r="E14" i="12"/>
  <c r="H13" i="12"/>
  <c r="E13" i="12"/>
  <c r="H12" i="12"/>
  <c r="E12" i="12"/>
  <c r="H11" i="12"/>
  <c r="E11" i="12"/>
  <c r="H10" i="12"/>
  <c r="E10" i="12"/>
  <c r="H9" i="12"/>
  <c r="E9" i="12"/>
  <c r="H8" i="12"/>
  <c r="E8" i="12"/>
  <c r="H13" i="11"/>
  <c r="H12" i="11"/>
  <c r="F11" i="11"/>
  <c r="D11" i="11"/>
  <c r="H10" i="11"/>
  <c r="H9" i="11"/>
  <c r="F8" i="11"/>
  <c r="D8" i="11"/>
  <c r="D14" i="11" s="1"/>
  <c r="D14" i="10"/>
  <c r="E11" i="10" s="1"/>
  <c r="H13" i="10"/>
  <c r="H12" i="10"/>
  <c r="H11" i="10"/>
  <c r="F10" i="10"/>
  <c r="F14" i="10" s="1"/>
  <c r="D10" i="10"/>
  <c r="H9" i="10"/>
  <c r="F14" i="9"/>
  <c r="G12" i="9" s="1"/>
  <c r="D14" i="9"/>
  <c r="E11" i="9" s="1"/>
  <c r="H13" i="9"/>
  <c r="H12" i="9"/>
  <c r="H11" i="9"/>
  <c r="H10" i="9"/>
  <c r="E10" i="9"/>
  <c r="H9" i="9"/>
  <c r="H8" i="9"/>
  <c r="I12" i="8"/>
  <c r="G12" i="8"/>
  <c r="H10" i="8" s="1"/>
  <c r="F12" i="8"/>
  <c r="D12" i="8"/>
  <c r="E9" i="8" s="1"/>
  <c r="E10" i="8"/>
  <c r="H10" i="7"/>
  <c r="J10" i="7" s="1"/>
  <c r="G10" i="7"/>
  <c r="E10" i="7"/>
  <c r="F8" i="7" s="1"/>
  <c r="D10" i="7"/>
  <c r="J9" i="7"/>
  <c r="J8" i="7"/>
  <c r="G8" i="5"/>
  <c r="D8" i="5"/>
  <c r="F12" i="4"/>
  <c r="G10" i="4" s="1"/>
  <c r="D12" i="4"/>
  <c r="E11" i="4" s="1"/>
  <c r="H11" i="4"/>
  <c r="G11" i="4"/>
  <c r="H10" i="4"/>
  <c r="H9" i="4"/>
  <c r="H8" i="4"/>
  <c r="F11" i="79"/>
  <c r="E11" i="79"/>
  <c r="D11" i="79"/>
  <c r="I11" i="79"/>
  <c r="H11" i="79"/>
  <c r="G11" i="79"/>
  <c r="F11" i="3"/>
  <c r="D11" i="3"/>
  <c r="H10" i="3"/>
  <c r="E10" i="3"/>
  <c r="H9" i="3"/>
  <c r="E9" i="3"/>
  <c r="H8" i="3"/>
  <c r="E8" i="3"/>
  <c r="F10" i="2"/>
  <c r="H10" i="2" s="1"/>
  <c r="D10" i="2"/>
  <c r="H9" i="2"/>
  <c r="E9" i="2"/>
  <c r="E10" i="2" s="1"/>
  <c r="H8" i="2"/>
  <c r="E8" i="2"/>
  <c r="N13" i="51" l="1"/>
  <c r="I13" i="51"/>
  <c r="M8" i="46"/>
  <c r="G25" i="110"/>
  <c r="G8" i="58"/>
  <c r="G11" i="58"/>
  <c r="G10" i="58"/>
  <c r="G10" i="20"/>
  <c r="G9" i="20"/>
  <c r="G12" i="20" s="1"/>
  <c r="I25" i="82"/>
  <c r="J14" i="82"/>
  <c r="L14" i="82" s="1"/>
  <c r="H25" i="82"/>
  <c r="J21" i="81"/>
  <c r="N13" i="41"/>
  <c r="N12" i="41"/>
  <c r="F9" i="41"/>
  <c r="F10" i="41"/>
  <c r="I10" i="39"/>
  <c r="L14" i="37"/>
  <c r="J23" i="36"/>
  <c r="K21" i="36" s="1"/>
  <c r="G8" i="57"/>
  <c r="H11" i="8"/>
  <c r="H9" i="8"/>
  <c r="K16" i="113"/>
  <c r="F14" i="11"/>
  <c r="G13" i="11" s="1"/>
  <c r="H11" i="11"/>
  <c r="K17" i="35"/>
  <c r="K18" i="35"/>
  <c r="K19" i="35"/>
  <c r="K20" i="35"/>
  <c r="I18" i="35"/>
  <c r="I10" i="35"/>
  <c r="I12" i="35"/>
  <c r="I13" i="35"/>
  <c r="I11" i="35"/>
  <c r="I14" i="35"/>
  <c r="G9" i="119"/>
  <c r="H22" i="69"/>
  <c r="G8" i="68"/>
  <c r="G13" i="68"/>
  <c r="G11" i="68"/>
  <c r="G10" i="68"/>
  <c r="H15" i="68"/>
  <c r="I12" i="22"/>
  <c r="G11" i="118"/>
  <c r="G9" i="4"/>
  <c r="G8" i="4"/>
  <c r="F21" i="81"/>
  <c r="E23" i="81"/>
  <c r="E25" i="82"/>
  <c r="D25" i="82"/>
  <c r="D20" i="49"/>
  <c r="E9" i="49" s="1"/>
  <c r="H17" i="50"/>
  <c r="I16" i="113"/>
  <c r="H16" i="113"/>
  <c r="D16" i="113"/>
  <c r="E9" i="20"/>
  <c r="E11" i="20"/>
  <c r="O13" i="51"/>
  <c r="E18" i="50"/>
  <c r="E16" i="50"/>
  <c r="E9" i="50"/>
  <c r="E10" i="50"/>
  <c r="E19" i="50"/>
  <c r="E14" i="50"/>
  <c r="E11" i="50"/>
  <c r="E15" i="50"/>
  <c r="E17" i="50"/>
  <c r="H12" i="50"/>
  <c r="E12" i="50"/>
  <c r="F20" i="50"/>
  <c r="H18" i="49"/>
  <c r="E10" i="49"/>
  <c r="E17" i="49"/>
  <c r="E15" i="49"/>
  <c r="G12" i="49"/>
  <c r="H12" i="49"/>
  <c r="E12" i="49"/>
  <c r="F20" i="49"/>
  <c r="G18" i="49"/>
  <c r="M12" i="46"/>
  <c r="K13" i="46"/>
  <c r="M10" i="46"/>
  <c r="J13" i="46"/>
  <c r="G19" i="43"/>
  <c r="H18" i="43" s="1"/>
  <c r="G13" i="43"/>
  <c r="H11" i="43" s="1"/>
  <c r="F21" i="110"/>
  <c r="G19" i="110" s="1"/>
  <c r="E18" i="110"/>
  <c r="E13" i="110"/>
  <c r="E20" i="110"/>
  <c r="E11" i="110"/>
  <c r="E9" i="110"/>
  <c r="E16" i="110"/>
  <c r="E19" i="110"/>
  <c r="E14" i="110"/>
  <c r="E8" i="110"/>
  <c r="E15" i="110"/>
  <c r="E17" i="110"/>
  <c r="E12" i="110"/>
  <c r="G8" i="110"/>
  <c r="E10" i="110"/>
  <c r="G26" i="110"/>
  <c r="G16" i="110"/>
  <c r="G23" i="110"/>
  <c r="H26" i="110"/>
  <c r="H10" i="110"/>
  <c r="H12" i="58"/>
  <c r="E10" i="58"/>
  <c r="E12" i="58" s="1"/>
  <c r="L23" i="82"/>
  <c r="L24" i="82"/>
  <c r="L17" i="82"/>
  <c r="L16" i="82"/>
  <c r="L20" i="82"/>
  <c r="L19" i="82"/>
  <c r="L11" i="82"/>
  <c r="F14" i="82"/>
  <c r="L18" i="82"/>
  <c r="L22" i="82"/>
  <c r="F21" i="82"/>
  <c r="F25" i="82" s="1"/>
  <c r="J21" i="82"/>
  <c r="L10" i="82"/>
  <c r="L22" i="81"/>
  <c r="H23" i="81"/>
  <c r="L19" i="81"/>
  <c r="I23" i="81"/>
  <c r="L14" i="81"/>
  <c r="J16" i="81"/>
  <c r="J23" i="81" s="1"/>
  <c r="L13" i="81"/>
  <c r="L12" i="81"/>
  <c r="F16" i="81"/>
  <c r="F23" i="81"/>
  <c r="G21" i="81" s="1"/>
  <c r="L21" i="81"/>
  <c r="L15" i="81"/>
  <c r="L20" i="81"/>
  <c r="L18" i="81"/>
  <c r="N10" i="41"/>
  <c r="L15" i="41"/>
  <c r="K15" i="41"/>
  <c r="N14" i="41"/>
  <c r="N11" i="41"/>
  <c r="F11" i="41"/>
  <c r="F12" i="41"/>
  <c r="F13" i="41"/>
  <c r="N9" i="41"/>
  <c r="E23" i="40"/>
  <c r="G22" i="40"/>
  <c r="H19" i="40" s="1"/>
  <c r="D23" i="40"/>
  <c r="G14" i="40"/>
  <c r="H10" i="40" s="1"/>
  <c r="J10" i="39"/>
  <c r="J8" i="39"/>
  <c r="G10" i="97"/>
  <c r="L8" i="97"/>
  <c r="G8" i="97"/>
  <c r="G11" i="97" s="1"/>
  <c r="L9" i="97"/>
  <c r="J11" i="97"/>
  <c r="G10" i="37"/>
  <c r="G11" i="37"/>
  <c r="G13" i="37"/>
  <c r="G15" i="37"/>
  <c r="J16" i="37"/>
  <c r="G9" i="37"/>
  <c r="G16" i="37" s="1"/>
  <c r="G14" i="37"/>
  <c r="L9" i="37"/>
  <c r="J18" i="36"/>
  <c r="K10" i="36" s="1"/>
  <c r="G16" i="36"/>
  <c r="G9" i="36"/>
  <c r="G10" i="36"/>
  <c r="G17" i="36"/>
  <c r="G11" i="36"/>
  <c r="G13" i="36"/>
  <c r="G12" i="36"/>
  <c r="L13" i="36"/>
  <c r="G21" i="36"/>
  <c r="G22" i="36"/>
  <c r="L23" i="36"/>
  <c r="K20" i="36"/>
  <c r="G14" i="36"/>
  <c r="G15" i="36"/>
  <c r="L12" i="36"/>
  <c r="L14" i="36"/>
  <c r="L9" i="36"/>
  <c r="G20" i="36"/>
  <c r="K22" i="36"/>
  <c r="G10" i="57"/>
  <c r="G9" i="57"/>
  <c r="F12" i="92"/>
  <c r="G10" i="35"/>
  <c r="K11" i="35"/>
  <c r="G12" i="35"/>
  <c r="K13" i="35"/>
  <c r="G14" i="35"/>
  <c r="J26" i="35"/>
  <c r="I17" i="35"/>
  <c r="E18" i="35"/>
  <c r="E21" i="35" s="1"/>
  <c r="I19" i="35"/>
  <c r="L21" i="35"/>
  <c r="K10" i="35"/>
  <c r="G11" i="35"/>
  <c r="K12" i="35"/>
  <c r="G13" i="35"/>
  <c r="K14" i="35"/>
  <c r="H11" i="32"/>
  <c r="E13" i="32"/>
  <c r="E9" i="32"/>
  <c r="E12" i="32"/>
  <c r="E10" i="32"/>
  <c r="E8" i="32"/>
  <c r="E11" i="32"/>
  <c r="E14" i="32"/>
  <c r="F15" i="32"/>
  <c r="G11" i="32" s="1"/>
  <c r="H14" i="32"/>
  <c r="D17" i="95"/>
  <c r="F17" i="95"/>
  <c r="F8" i="95"/>
  <c r="D21" i="29"/>
  <c r="E15" i="29" s="1"/>
  <c r="H20" i="29"/>
  <c r="H13" i="29"/>
  <c r="F21" i="29"/>
  <c r="H22" i="28"/>
  <c r="H14" i="28"/>
  <c r="E21" i="28"/>
  <c r="E17" i="28"/>
  <c r="E10" i="28"/>
  <c r="E18" i="28"/>
  <c r="E11" i="28"/>
  <c r="E19" i="28"/>
  <c r="E12" i="28"/>
  <c r="E20" i="28"/>
  <c r="E16" i="28"/>
  <c r="E14" i="28"/>
  <c r="E13" i="28"/>
  <c r="E9" i="28"/>
  <c r="E22" i="28"/>
  <c r="F23" i="28"/>
  <c r="G14" i="28" s="1"/>
  <c r="G13" i="119"/>
  <c r="G8" i="119"/>
  <c r="G12" i="119"/>
  <c r="G11" i="119"/>
  <c r="G15" i="119"/>
  <c r="G10" i="119"/>
  <c r="G14" i="119"/>
  <c r="F17" i="69"/>
  <c r="F20" i="69"/>
  <c r="F12" i="69"/>
  <c r="F21" i="69"/>
  <c r="I17" i="69"/>
  <c r="G22" i="69"/>
  <c r="I22" i="69" s="1"/>
  <c r="I12" i="69"/>
  <c r="D22" i="69"/>
  <c r="F22" i="69" s="1"/>
  <c r="F19" i="69"/>
  <c r="G12" i="68"/>
  <c r="G14" i="68"/>
  <c r="E8" i="68"/>
  <c r="E12" i="68"/>
  <c r="E10" i="68"/>
  <c r="E14" i="68"/>
  <c r="E9" i="68"/>
  <c r="E13" i="68"/>
  <c r="E15" i="68" s="1"/>
  <c r="I15" i="67"/>
  <c r="G16" i="67"/>
  <c r="I11" i="67"/>
  <c r="E16" i="67"/>
  <c r="F16" i="67"/>
  <c r="F11" i="67"/>
  <c r="H16" i="67"/>
  <c r="I17" i="22"/>
  <c r="F18" i="22"/>
  <c r="F12" i="22"/>
  <c r="F17" i="22"/>
  <c r="H18" i="22"/>
  <c r="I18" i="22" s="1"/>
  <c r="E12" i="16"/>
  <c r="G10" i="16"/>
  <c r="G11" i="16"/>
  <c r="G8" i="16"/>
  <c r="F9" i="15"/>
  <c r="F24" i="15"/>
  <c r="E8" i="15"/>
  <c r="F9" i="54"/>
  <c r="E12" i="54"/>
  <c r="H11" i="14"/>
  <c r="G9" i="14"/>
  <c r="G10" i="14"/>
  <c r="G10" i="118"/>
  <c r="G14" i="118" s="1"/>
  <c r="G13" i="118"/>
  <c r="G9" i="118"/>
  <c r="E8" i="118"/>
  <c r="E12" i="118"/>
  <c r="G10" i="12"/>
  <c r="E15" i="12"/>
  <c r="G11" i="12"/>
  <c r="G9" i="12"/>
  <c r="G13" i="12"/>
  <c r="G14" i="12"/>
  <c r="G8" i="12"/>
  <c r="G12" i="12"/>
  <c r="E9" i="11"/>
  <c r="E12" i="11"/>
  <c r="E10" i="11"/>
  <c r="E13" i="11"/>
  <c r="H14" i="11"/>
  <c r="H8" i="11"/>
  <c r="G10" i="11"/>
  <c r="G12" i="11"/>
  <c r="G11" i="11" s="1"/>
  <c r="G9" i="11"/>
  <c r="E10" i="10"/>
  <c r="H14" i="10"/>
  <c r="G11" i="10"/>
  <c r="G9" i="10"/>
  <c r="G12" i="10"/>
  <c r="G13" i="10"/>
  <c r="G10" i="10"/>
  <c r="E13" i="10"/>
  <c r="H10" i="10"/>
  <c r="E12" i="10"/>
  <c r="E9" i="10"/>
  <c r="G10" i="9"/>
  <c r="G9" i="9"/>
  <c r="G13" i="9"/>
  <c r="G11" i="9"/>
  <c r="H14" i="9"/>
  <c r="E9" i="9"/>
  <c r="E13" i="9"/>
  <c r="E8" i="9"/>
  <c r="E12" i="9"/>
  <c r="G8" i="9"/>
  <c r="G14" i="9" s="1"/>
  <c r="E8" i="8"/>
  <c r="E11" i="8"/>
  <c r="H8" i="8"/>
  <c r="F9" i="7"/>
  <c r="F10" i="7" s="1"/>
  <c r="I8" i="7"/>
  <c r="I9" i="7"/>
  <c r="I10" i="7" s="1"/>
  <c r="E10" i="4"/>
  <c r="E9" i="4"/>
  <c r="E8" i="4"/>
  <c r="H12" i="4"/>
  <c r="E11" i="3"/>
  <c r="H11" i="3"/>
  <c r="G9" i="3"/>
  <c r="G10" i="3"/>
  <c r="G8" i="3"/>
  <c r="G9" i="2"/>
  <c r="G8" i="2"/>
  <c r="E18" i="49" l="1"/>
  <c r="E14" i="49"/>
  <c r="E11" i="49"/>
  <c r="M13" i="46"/>
  <c r="H16" i="43"/>
  <c r="H15" i="43"/>
  <c r="H17" i="43"/>
  <c r="H9" i="43"/>
  <c r="H8" i="43"/>
  <c r="H10" i="43"/>
  <c r="H12" i="43"/>
  <c r="G20" i="110"/>
  <c r="G17" i="110"/>
  <c r="G12" i="58"/>
  <c r="N15" i="41"/>
  <c r="F15" i="41"/>
  <c r="H21" i="40"/>
  <c r="H17" i="40"/>
  <c r="H20" i="40"/>
  <c r="H18" i="40"/>
  <c r="H12" i="40"/>
  <c r="H11" i="40"/>
  <c r="G23" i="40"/>
  <c r="H9" i="40"/>
  <c r="H13" i="40"/>
  <c r="K13" i="36"/>
  <c r="K14" i="36"/>
  <c r="G12" i="57"/>
  <c r="H12" i="8"/>
  <c r="G14" i="10"/>
  <c r="K21" i="35"/>
  <c r="I15" i="35"/>
  <c r="G16" i="119"/>
  <c r="G15" i="68"/>
  <c r="G12" i="4"/>
  <c r="G10" i="2"/>
  <c r="E23" i="28"/>
  <c r="E11" i="29"/>
  <c r="E9" i="29"/>
  <c r="E19" i="29"/>
  <c r="G16" i="81"/>
  <c r="L16" i="81"/>
  <c r="E19" i="49"/>
  <c r="E20" i="49" s="1"/>
  <c r="E16" i="49"/>
  <c r="E12" i="20"/>
  <c r="E20" i="50"/>
  <c r="H20" i="50"/>
  <c r="G10" i="50"/>
  <c r="G19" i="50"/>
  <c r="G14" i="50"/>
  <c r="G11" i="50"/>
  <c r="G15" i="50"/>
  <c r="G18" i="50"/>
  <c r="G16" i="50"/>
  <c r="G9" i="50"/>
  <c r="G17" i="50"/>
  <c r="G12" i="50"/>
  <c r="H20" i="49"/>
  <c r="G16" i="49"/>
  <c r="G10" i="49"/>
  <c r="G14" i="49"/>
  <c r="G11" i="49"/>
  <c r="G19" i="49"/>
  <c r="G20" i="49" s="1"/>
  <c r="G17" i="49"/>
  <c r="G15" i="49"/>
  <c r="G9" i="49"/>
  <c r="G9" i="110"/>
  <c r="G13" i="110"/>
  <c r="G10" i="110"/>
  <c r="G11" i="110"/>
  <c r="G18" i="110"/>
  <c r="G14" i="110"/>
  <c r="G12" i="110"/>
  <c r="G15" i="110"/>
  <c r="H21" i="110"/>
  <c r="E21" i="110"/>
  <c r="G20" i="82"/>
  <c r="G14" i="82"/>
  <c r="G24" i="82"/>
  <c r="G18" i="82"/>
  <c r="L21" i="82"/>
  <c r="G23" i="82"/>
  <c r="G19" i="82"/>
  <c r="G17" i="82"/>
  <c r="G11" i="82"/>
  <c r="G10" i="82"/>
  <c r="G21" i="82"/>
  <c r="G22" i="82"/>
  <c r="G16" i="82"/>
  <c r="G13" i="82"/>
  <c r="J25" i="82"/>
  <c r="G12" i="82"/>
  <c r="G18" i="81"/>
  <c r="K15" i="81"/>
  <c r="K21" i="81"/>
  <c r="K13" i="81"/>
  <c r="K20" i="81"/>
  <c r="K18" i="81"/>
  <c r="K16" i="81"/>
  <c r="K22" i="81"/>
  <c r="G12" i="81"/>
  <c r="G11" i="81"/>
  <c r="G10" i="81"/>
  <c r="G19" i="81"/>
  <c r="G14" i="81"/>
  <c r="G13" i="81"/>
  <c r="L23" i="81"/>
  <c r="K19" i="81"/>
  <c r="K14" i="81"/>
  <c r="K12" i="81"/>
  <c r="K11" i="81"/>
  <c r="K10" i="81"/>
  <c r="G22" i="81"/>
  <c r="G20" i="81"/>
  <c r="G15" i="81"/>
  <c r="H16" i="40"/>
  <c r="L11" i="97"/>
  <c r="K9" i="97"/>
  <c r="K10" i="97"/>
  <c r="K8" i="97"/>
  <c r="K11" i="97" s="1"/>
  <c r="L16" i="37"/>
  <c r="K12" i="37"/>
  <c r="K14" i="37"/>
  <c r="K9" i="37"/>
  <c r="K13" i="37"/>
  <c r="K15" i="37"/>
  <c r="K11" i="37"/>
  <c r="K10" i="37"/>
  <c r="K17" i="36"/>
  <c r="K16" i="36"/>
  <c r="K12" i="36"/>
  <c r="K11" i="36"/>
  <c r="K9" i="36"/>
  <c r="K15" i="36"/>
  <c r="L18" i="36"/>
  <c r="K23" i="36"/>
  <c r="G18" i="36"/>
  <c r="G23" i="36"/>
  <c r="G15" i="35"/>
  <c r="K15" i="35"/>
  <c r="I21" i="35"/>
  <c r="G14" i="32"/>
  <c r="G15" i="32" s="1"/>
  <c r="E15" i="32"/>
  <c r="H15" i="32"/>
  <c r="G8" i="32"/>
  <c r="G12" i="32"/>
  <c r="G10" i="32"/>
  <c r="G9" i="32"/>
  <c r="G13" i="32"/>
  <c r="E18" i="29"/>
  <c r="E16" i="29"/>
  <c r="E13" i="29"/>
  <c r="E21" i="29" s="1"/>
  <c r="E10" i="29"/>
  <c r="E12" i="29"/>
  <c r="E20" i="29"/>
  <c r="E17" i="29"/>
  <c r="H21" i="29"/>
  <c r="G16" i="29"/>
  <c r="G9" i="29"/>
  <c r="G17" i="29"/>
  <c r="G10" i="29"/>
  <c r="G18" i="29"/>
  <c r="G11" i="29"/>
  <c r="G19" i="29"/>
  <c r="G15" i="29"/>
  <c r="G12" i="29"/>
  <c r="G13" i="29"/>
  <c r="G20" i="29"/>
  <c r="H23" i="28"/>
  <c r="G18" i="28"/>
  <c r="G11" i="28"/>
  <c r="G19" i="28"/>
  <c r="G12" i="28"/>
  <c r="G20" i="28"/>
  <c r="G16" i="28"/>
  <c r="G13" i="28"/>
  <c r="G9" i="28"/>
  <c r="G21" i="28"/>
  <c r="G17" i="28"/>
  <c r="G10" i="28"/>
  <c r="G22" i="28"/>
  <c r="G23" i="28" s="1"/>
  <c r="I16" i="67"/>
  <c r="G12" i="16"/>
  <c r="F8" i="15"/>
  <c r="E7" i="15"/>
  <c r="F7" i="15" s="1"/>
  <c r="G11" i="14"/>
  <c r="E14" i="118"/>
  <c r="G15" i="12"/>
  <c r="E11" i="11"/>
  <c r="G8" i="11"/>
  <c r="G14" i="11" s="1"/>
  <c r="E8" i="11"/>
  <c r="E14" i="11" s="1"/>
  <c r="E14" i="10"/>
  <c r="E14" i="9"/>
  <c r="E12" i="8"/>
  <c r="E12" i="4"/>
  <c r="G11" i="3"/>
  <c r="H19" i="43" l="1"/>
  <c r="H13" i="43"/>
  <c r="H22" i="40"/>
  <c r="H14" i="40"/>
  <c r="G23" i="81"/>
  <c r="G20" i="50"/>
  <c r="G21" i="110"/>
  <c r="G25" i="82"/>
  <c r="L25" i="82"/>
  <c r="K17" i="82"/>
  <c r="K11" i="82"/>
  <c r="K23" i="82"/>
  <c r="K19" i="82"/>
  <c r="K13" i="82"/>
  <c r="K20" i="82"/>
  <c r="K22" i="82"/>
  <c r="K12" i="82"/>
  <c r="K10" i="82"/>
  <c r="K18" i="82"/>
  <c r="K16" i="82"/>
  <c r="K24" i="82"/>
  <c r="K21" i="82"/>
  <c r="K23" i="81"/>
  <c r="K16" i="37"/>
  <c r="K18" i="36"/>
  <c r="G21" i="29"/>
  <c r="K14" i="82" l="1"/>
  <c r="K25" i="82" s="1"/>
  <c r="G10" i="108" l="1"/>
  <c r="F10" i="108"/>
  <c r="E10" i="108"/>
  <c r="D10" i="108"/>
  <c r="I9" i="108"/>
  <c r="H9" i="108"/>
  <c r="G11" i="107"/>
  <c r="F11" i="107"/>
  <c r="E11" i="107"/>
  <c r="D11" i="107"/>
  <c r="I10" i="107"/>
  <c r="H10" i="107"/>
  <c r="I9" i="107"/>
  <c r="H9" i="107"/>
  <c r="I8" i="107"/>
  <c r="H8" i="107"/>
  <c r="G11" i="106"/>
  <c r="F11" i="106"/>
  <c r="E11" i="106"/>
  <c r="D11" i="106"/>
  <c r="I10" i="106"/>
  <c r="H10" i="106"/>
  <c r="I9" i="106"/>
  <c r="H9" i="106"/>
  <c r="I8" i="106"/>
  <c r="H8" i="106"/>
  <c r="J12" i="105"/>
  <c r="I12" i="105"/>
  <c r="H12" i="105"/>
  <c r="G12" i="105"/>
  <c r="F12" i="105"/>
  <c r="E12" i="105"/>
  <c r="D12" i="105"/>
  <c r="C12" i="105"/>
  <c r="J12" i="104"/>
  <c r="I12" i="104"/>
  <c r="H12" i="104"/>
  <c r="G12" i="104"/>
  <c r="F12" i="104"/>
  <c r="E12" i="104"/>
  <c r="D12" i="104"/>
  <c r="C12" i="104"/>
  <c r="G11" i="103"/>
  <c r="F11" i="103"/>
  <c r="E11" i="103"/>
  <c r="D11" i="103"/>
  <c r="I10" i="103"/>
  <c r="H10" i="103"/>
  <c r="I9" i="103"/>
  <c r="H9" i="103"/>
  <c r="J12" i="102"/>
  <c r="I12" i="102"/>
  <c r="H12" i="102"/>
  <c r="G12" i="102"/>
  <c r="F12" i="102"/>
  <c r="E12" i="102"/>
  <c r="D12" i="102"/>
  <c r="C12" i="102"/>
  <c r="G11" i="101"/>
  <c r="F11" i="101"/>
  <c r="E11" i="101"/>
  <c r="D11" i="101"/>
  <c r="I10" i="101"/>
  <c r="H10" i="101"/>
  <c r="I9" i="101"/>
  <c r="H9" i="101"/>
  <c r="H10" i="108" l="1"/>
  <c r="I11" i="107"/>
  <c r="H11" i="106"/>
  <c r="H11" i="101"/>
  <c r="I10" i="108"/>
  <c r="H11" i="107"/>
  <c r="H11" i="103"/>
  <c r="I11" i="103"/>
  <c r="I11" i="101"/>
  <c r="E14" i="55" l="1"/>
  <c r="F14" i="55"/>
  <c r="G14" i="55"/>
  <c r="D14" i="55"/>
  <c r="E10" i="55"/>
  <c r="F10" i="55"/>
  <c r="G10" i="55"/>
  <c r="D10" i="55"/>
</calcChain>
</file>

<file path=xl/sharedStrings.xml><?xml version="1.0" encoding="utf-8"?>
<sst xmlns="http://schemas.openxmlformats.org/spreadsheetml/2006/main" count="2075" uniqueCount="793">
  <si>
    <t>Banke</t>
  </si>
  <si>
    <t>Indeks</t>
  </si>
  <si>
    <t>Iznos</t>
  </si>
  <si>
    <t xml:space="preserve"> Državne banke</t>
  </si>
  <si>
    <t xml:space="preserve"> Privatne banke</t>
  </si>
  <si>
    <t xml:space="preserve"> Ukupno</t>
  </si>
  <si>
    <t xml:space="preserve">                                                                                                                                                                             </t>
  </si>
  <si>
    <t>Dionički  kapital</t>
  </si>
  <si>
    <t xml:space="preserve"> Državni kapital</t>
  </si>
  <si>
    <t xml:space="preserve"> Privatni kapital (rezidenti)</t>
  </si>
  <si>
    <t xml:space="preserve"> Strani kapital (nerezidenti)</t>
  </si>
  <si>
    <t xml:space="preserve">                                                                                                                                                                  </t>
  </si>
  <si>
    <t>Stepen stručne spreme</t>
  </si>
  <si>
    <t>Broj zaposlenih</t>
  </si>
  <si>
    <t xml:space="preserve"> Visoka stručna sprema - VSS</t>
  </si>
  <si>
    <t xml:space="preserve"> Viša stručna sprema - VŠS</t>
  </si>
  <si>
    <t xml:space="preserve"> Srednja stručna sprema - SSS</t>
  </si>
  <si>
    <t xml:space="preserve"> Ostali</t>
  </si>
  <si>
    <t>Ukupno</t>
  </si>
  <si>
    <t xml:space="preserve">                                                                                                                                                                 </t>
  </si>
  <si>
    <t>Učešće %</t>
  </si>
  <si>
    <t>Novčana sredstva</t>
  </si>
  <si>
    <t>Ostala aktiva</t>
  </si>
  <si>
    <t>Depoziti</t>
  </si>
  <si>
    <t>Obaveze po uzetim kreditima</t>
  </si>
  <si>
    <t>Ostale obaveze</t>
  </si>
  <si>
    <t>Kapital</t>
  </si>
  <si>
    <t>Broj banaka</t>
  </si>
  <si>
    <t>Državne</t>
  </si>
  <si>
    <t>Privatne</t>
  </si>
  <si>
    <t xml:space="preserve">                                                                                                                                                              </t>
  </si>
  <si>
    <t xml:space="preserve">Ukupno </t>
  </si>
  <si>
    <t xml:space="preserve">                                                                                                                                                                      </t>
  </si>
  <si>
    <t>Ulaganja u VP</t>
  </si>
  <si>
    <t>%</t>
  </si>
  <si>
    <t>Vlasnički vrijednosni papiri</t>
  </si>
  <si>
    <t>Dužnički vrijednosni papiri:</t>
  </si>
  <si>
    <t xml:space="preserve">                                                                                                                                                                           </t>
  </si>
  <si>
    <t>Dužnički vrijednosni papiri emitenta FBiH:</t>
  </si>
  <si>
    <t xml:space="preserve">Dužnički vrijednosni papiri emitenta RS: </t>
  </si>
  <si>
    <t>Trezorski zapisi</t>
  </si>
  <si>
    <t>Obveznice</t>
  </si>
  <si>
    <t>Sektori</t>
  </si>
  <si>
    <t>Vladine institucije</t>
  </si>
  <si>
    <t>Javna preduzeća</t>
  </si>
  <si>
    <t>Privatna preduzeća i druš.</t>
  </si>
  <si>
    <t>Bankarske institucije</t>
  </si>
  <si>
    <t>Stanovništvo</t>
  </si>
  <si>
    <t>Ostalo</t>
  </si>
  <si>
    <t xml:space="preserve">                                                                                                                                                               </t>
  </si>
  <si>
    <t>(4/3)</t>
  </si>
  <si>
    <t xml:space="preserve">    Državne </t>
  </si>
  <si>
    <t xml:space="preserve">    Privatne</t>
  </si>
  <si>
    <t xml:space="preserve">   Ukupno</t>
  </si>
  <si>
    <t xml:space="preserve">                                                                                                                      </t>
  </si>
  <si>
    <t xml:space="preserve"> Kratkoročni štedni depoziti</t>
  </si>
  <si>
    <t xml:space="preserve"> Dugoročni štedni depoziti </t>
  </si>
  <si>
    <t xml:space="preserve">                                                                                                                                                                </t>
  </si>
  <si>
    <t>Opis</t>
  </si>
  <si>
    <t>Regulatorni kapital</t>
  </si>
  <si>
    <t>1.1.</t>
  </si>
  <si>
    <t>Osnovni kapital</t>
  </si>
  <si>
    <t>1.1.1.</t>
  </si>
  <si>
    <t xml:space="preserve"> Redovni osnovni kapital</t>
  </si>
  <si>
    <t>1.1.1.1.</t>
  </si>
  <si>
    <t xml:space="preserve"> Plaćeni instrumenti kapitala</t>
  </si>
  <si>
    <t>1.1.1.2.</t>
  </si>
  <si>
    <t xml:space="preserve"> Premija na dionice</t>
  </si>
  <si>
    <t>1.1.1.3.</t>
  </si>
  <si>
    <t xml:space="preserve"> (–) Vlastiti instrumenti redovnog osnovnog kapitala</t>
  </si>
  <si>
    <t>1.1.1.4.</t>
  </si>
  <si>
    <t xml:space="preserve"> Zadržana dobit prethodnih godina</t>
  </si>
  <si>
    <t>1.1.1.5.</t>
  </si>
  <si>
    <t xml:space="preserve"> Priznata dobit ili gubitak</t>
  </si>
  <si>
    <t>1.1.1.6.</t>
  </si>
  <si>
    <t xml:space="preserve"> Akumulirana ostala sveobuhvatna dobit</t>
  </si>
  <si>
    <t>1.1.1.7.</t>
  </si>
  <si>
    <t xml:space="preserve">  Ostale rezerve</t>
  </si>
  <si>
    <t>1.1.1.8.</t>
  </si>
  <si>
    <t>(–) Ostala nematerijalna imovina</t>
  </si>
  <si>
    <t>1.1.1.9.</t>
  </si>
  <si>
    <t>(–) Odgođena porezna imovina koja zavisi o budućoj profitabilnosti i ne proizlazi iz privremenih razlika umanjenih za povezane poreske obaveze</t>
  </si>
  <si>
    <t>-</t>
  </si>
  <si>
    <t>1.1.1.10.</t>
  </si>
  <si>
    <t>1.1.1.11.</t>
  </si>
  <si>
    <t>1.1.1.12.</t>
  </si>
  <si>
    <t>(–) Instrumenti redovnog osnovnog kapitala subjekata finansijskog sektora ako banka ima značajno ulaganje</t>
  </si>
  <si>
    <t>1.1.1.13.</t>
  </si>
  <si>
    <t>1.1.2.</t>
  </si>
  <si>
    <t>Dodatni osnovni kapital</t>
  </si>
  <si>
    <t>1.2.</t>
  </si>
  <si>
    <t>Dopunski kapital</t>
  </si>
  <si>
    <t>1.2.1.</t>
  </si>
  <si>
    <t>Plaćeni instrumenti kapitala i subordinisani dugovi</t>
  </si>
  <si>
    <t>1.2.2.</t>
  </si>
  <si>
    <t xml:space="preserve"> (–) Vlastiti instrumenti dopunskog kapitala</t>
  </si>
  <si>
    <t>1.2.3.</t>
  </si>
  <si>
    <t xml:space="preserve"> Opći ispravci vrijednosti za kreditni rizik u skladu sa standardiziranim pristupom</t>
  </si>
  <si>
    <t>1.2.4.</t>
  </si>
  <si>
    <t>Odbitak od stavki dopunskog kapitala koji premašuje dopunski kapital (odbijen u dodatnom osnovnom kapitalu)</t>
  </si>
  <si>
    <t>1.2.5.</t>
  </si>
  <si>
    <t>Elementi ili odbici od dopunskog kapitala – ostalo</t>
  </si>
  <si>
    <t>R. br.</t>
  </si>
  <si>
    <t>Izloženosti ponderisane rizikom za kreditni rizik</t>
  </si>
  <si>
    <t>Izloženosti za tržišni rizik (pozicijski i valutni rizik)</t>
  </si>
  <si>
    <t>Izloženosti riziku za operativni rizik</t>
  </si>
  <si>
    <t>Ukupan iznos izloženosti riziku</t>
  </si>
  <si>
    <t>% i iznos viška ili manjka od propisanog minimuma</t>
  </si>
  <si>
    <t>Stopa redovnog osnovnog kapitala</t>
  </si>
  <si>
    <t>Višak (+) / manjak (–) redovnog osnovnog kapitala</t>
  </si>
  <si>
    <t>Stopa osnovnog kapitala</t>
  </si>
  <si>
    <t>Višak (+) / manjak (–) osnovnog kapitala</t>
  </si>
  <si>
    <t>Stopa regulatornog kapitala</t>
  </si>
  <si>
    <t xml:space="preserve">Višak (+) / manjak (–) regulatornog kapitala </t>
  </si>
  <si>
    <t>O p i s</t>
  </si>
  <si>
    <t>Kratk. krediti</t>
  </si>
  <si>
    <t>Dug. krediti</t>
  </si>
  <si>
    <t>Privatna preduzeća i društva</t>
  </si>
  <si>
    <t>Nebankarske finansijske institucije</t>
  </si>
  <si>
    <t xml:space="preserve">Učešće % </t>
  </si>
  <si>
    <t>Pravna lica</t>
  </si>
  <si>
    <t xml:space="preserve">         Iznos</t>
  </si>
  <si>
    <t xml:space="preserve">  Iznos</t>
  </si>
  <si>
    <t xml:space="preserve">  Broj banaka</t>
  </si>
  <si>
    <t xml:space="preserve">     Iznos</t>
  </si>
  <si>
    <t>Gubitak</t>
  </si>
  <si>
    <t>Dobit</t>
  </si>
  <si>
    <t xml:space="preserve">                                                                                                                                                                       </t>
  </si>
  <si>
    <t>Struktura ukupnih prihoda</t>
  </si>
  <si>
    <t xml:space="preserve">                Iznos</t>
  </si>
  <si>
    <t xml:space="preserve">            %</t>
  </si>
  <si>
    <t xml:space="preserve">                 Iznos</t>
  </si>
  <si>
    <t xml:space="preserve">       %</t>
  </si>
  <si>
    <t xml:space="preserve">    Ukupno I</t>
  </si>
  <si>
    <t xml:space="preserve">   Ukupno II</t>
  </si>
  <si>
    <t>Struktura ukupnih rashoda</t>
  </si>
  <si>
    <t>Troškovi plata i doprinosa</t>
  </si>
  <si>
    <t xml:space="preserve">   Ukupni rashodi (I+II)</t>
  </si>
  <si>
    <t>Zaštitni sloj likvidnosti</t>
  </si>
  <si>
    <t>Neto likvidnosni odlivi</t>
  </si>
  <si>
    <t>LCR</t>
  </si>
  <si>
    <t>Štednja i dep. po viđenju (do 7 dana)</t>
  </si>
  <si>
    <t xml:space="preserve"> 7-90 dana</t>
  </si>
  <si>
    <t xml:space="preserve"> 91 dan do jedne godine</t>
  </si>
  <si>
    <t xml:space="preserve"> Do 5 godina</t>
  </si>
  <si>
    <t xml:space="preserve"> Preko 5 godina</t>
  </si>
  <si>
    <t>I 1-30 dana</t>
  </si>
  <si>
    <t>II 1-90 dana</t>
  </si>
  <si>
    <t>III 1-180 dana</t>
  </si>
  <si>
    <t>EUR</t>
  </si>
  <si>
    <t>IV  Pozicija</t>
  </si>
  <si>
    <t>Duga (iznos)</t>
  </si>
  <si>
    <t xml:space="preserve">Dozvoljena </t>
  </si>
  <si>
    <t xml:space="preserve">Manja od dozvoljene </t>
  </si>
  <si>
    <t xml:space="preserve">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</si>
  <si>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</t>
  </si>
  <si>
    <t>Stanje za MKF</t>
  </si>
  <si>
    <t>Stanje za MKD</t>
  </si>
  <si>
    <t>5=(3+4)</t>
  </si>
  <si>
    <t>AKTIVA</t>
  </si>
  <si>
    <t>Ukupno aktiva</t>
  </si>
  <si>
    <t>PASIVA</t>
  </si>
  <si>
    <t>Ukupno pasiva</t>
  </si>
  <si>
    <t>MKF</t>
  </si>
  <si>
    <t>MKD</t>
  </si>
  <si>
    <t>9=(7+8)</t>
  </si>
  <si>
    <t xml:space="preserve">Obaveze po uzetim kratkoroč. kreditima </t>
  </si>
  <si>
    <t>Obaveze po uzetim dugoroč. kreditima</t>
  </si>
  <si>
    <t xml:space="preserve">           Ukupno</t>
  </si>
  <si>
    <t xml:space="preserve">Opis </t>
  </si>
  <si>
    <t>Stanje za  MKF</t>
  </si>
  <si>
    <t>Donirani kapital</t>
  </si>
  <si>
    <t xml:space="preserve">Emisiona ažia </t>
  </si>
  <si>
    <t>Neraspoređena dobit</t>
  </si>
  <si>
    <t>Zakonske rezerve</t>
  </si>
  <si>
    <t>Ostale rezerve</t>
  </si>
  <si>
    <t xml:space="preserve">Ukupno kapital   </t>
  </si>
  <si>
    <t>Mikrokrediti (bruto)</t>
  </si>
  <si>
    <t>RKG</t>
  </si>
  <si>
    <t>Mikrokrediti</t>
  </si>
  <si>
    <t>Kratkoročni mikrokrediti</t>
  </si>
  <si>
    <t xml:space="preserve">Dugoročni </t>
  </si>
  <si>
    <t>mikrokrediti</t>
  </si>
  <si>
    <t xml:space="preserve">Dospjela </t>
  </si>
  <si>
    <t>potraživanja</t>
  </si>
  <si>
    <t>Uslužne djelatnosti</t>
  </si>
  <si>
    <t>Trgovina</t>
  </si>
  <si>
    <t>Poljoprivreda</t>
  </si>
  <si>
    <t>Proizvodnja</t>
  </si>
  <si>
    <t>Stambene potrebe</t>
  </si>
  <si>
    <t xml:space="preserve">   </t>
  </si>
  <si>
    <t>Dani kašnjenja</t>
  </si>
  <si>
    <t>Stope rezervisanja</t>
  </si>
  <si>
    <t>Učešće (%)</t>
  </si>
  <si>
    <t>Dospjela kamata</t>
  </si>
  <si>
    <t>Rezervisanja</t>
  </si>
  <si>
    <t>Ukupna rezervisanja</t>
  </si>
  <si>
    <t>Stopa rezervisanja</t>
  </si>
  <si>
    <t>Iznos kamate</t>
  </si>
  <si>
    <t>Po         mikrokr.</t>
  </si>
  <si>
    <t>Po dospjelim kamatama</t>
  </si>
  <si>
    <t>Po ostalim stavkama aktive</t>
  </si>
  <si>
    <t>1–15</t>
  </si>
  <si>
    <t>16–30</t>
  </si>
  <si>
    <t>31–60</t>
  </si>
  <si>
    <t>61–90</t>
  </si>
  <si>
    <t>91–180</t>
  </si>
  <si>
    <t xml:space="preserve">       Ukupno</t>
  </si>
  <si>
    <t>preko 180</t>
  </si>
  <si>
    <t>Otpis</t>
  </si>
  <si>
    <t>Operativni prihodi</t>
  </si>
  <si>
    <t>Operativni rashodi</t>
  </si>
  <si>
    <t>Prema predmetu lizinga</t>
  </si>
  <si>
    <t>Kratkoročna potraživanja</t>
  </si>
  <si>
    <t>Dugoročna potraživanja</t>
  </si>
  <si>
    <t>Dospjela potraživanja</t>
  </si>
  <si>
    <t>Ukupna potraživanja</t>
  </si>
  <si>
    <t>Preduzetnici</t>
  </si>
  <si>
    <t xml:space="preserve">Fizička lica </t>
  </si>
  <si>
    <t xml:space="preserve">Ostalo </t>
  </si>
  <si>
    <t>Finansijski lizing</t>
  </si>
  <si>
    <t>Operativni lizing</t>
  </si>
  <si>
    <t>0-60</t>
  </si>
  <si>
    <t>60-90</t>
  </si>
  <si>
    <t>90-180</t>
  </si>
  <si>
    <t>preko 360</t>
  </si>
  <si>
    <t>Putnička vozila</t>
  </si>
  <si>
    <t>Nekretnine</t>
  </si>
  <si>
    <t xml:space="preserve"> Kamate po finansijskom lizingu</t>
  </si>
  <si>
    <t xml:space="preserve"> Kamate na plasmane bankama</t>
  </si>
  <si>
    <t xml:space="preserve"> Ostali prihodi od kamate</t>
  </si>
  <si>
    <t xml:space="preserve"> Naknade za operativni najam                               </t>
  </si>
  <si>
    <t xml:space="preserve"> Naknada za izvršene usluge</t>
  </si>
  <si>
    <t xml:space="preserve"> Ostali operativni prihodi </t>
  </si>
  <si>
    <t>Kamate na pozajmljena sredstva</t>
  </si>
  <si>
    <t>Naknade za obradu kredita</t>
  </si>
  <si>
    <t>Ostali rashod po kamati</t>
  </si>
  <si>
    <t>Troškovi poslovnog prostora</t>
  </si>
  <si>
    <t xml:space="preserve">Ostali troškovi </t>
  </si>
  <si>
    <t>Vozila</t>
  </si>
  <si>
    <t>Oprema</t>
  </si>
  <si>
    <t xml:space="preserve">Iznos </t>
  </si>
  <si>
    <t>Faktoring bez prava regresa</t>
  </si>
  <si>
    <t>U k u p n o</t>
  </si>
  <si>
    <t>Domaći faktoring</t>
  </si>
  <si>
    <t>Stope kapitala</t>
  </si>
  <si>
    <t>a)</t>
  </si>
  <si>
    <t>b)</t>
  </si>
  <si>
    <t>c)</t>
  </si>
  <si>
    <t>d)</t>
  </si>
  <si>
    <t>e)</t>
  </si>
  <si>
    <t>f)</t>
  </si>
  <si>
    <t>Prosječna neto aktiva</t>
  </si>
  <si>
    <t>Prosječni ukupni kapital</t>
  </si>
  <si>
    <t xml:space="preserve">Neto kamatni prihod </t>
  </si>
  <si>
    <t>Dobit na prosječnu aktivu (ROAA)</t>
  </si>
  <si>
    <t>Dobit na prosječni ukupni kapital (ROAE)</t>
  </si>
  <si>
    <t>Ostali organizacioni dijelovi</t>
  </si>
  <si>
    <t>POS uređaji</t>
  </si>
  <si>
    <t>Bankomati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</si>
  <si>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</si>
  <si>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</si>
  <si>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</si>
  <si>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</si>
  <si>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</si>
  <si>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</si>
  <si>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</si>
  <si>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</si>
  <si>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</si>
  <si>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</si>
  <si>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</si>
  <si>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</si>
  <si>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</si>
  <si>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</si>
  <si>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-  000 KM -</t>
  </si>
  <si>
    <t xml:space="preserve">  -  000 KM -</t>
  </si>
  <si>
    <t xml:space="preserve"> -  000 KM -</t>
  </si>
  <si>
    <t xml:space="preserve">    -  000 KM -</t>
  </si>
  <si>
    <t xml:space="preserve">   -  000 KM -</t>
  </si>
  <si>
    <t xml:space="preserve">     -  000 KM -</t>
  </si>
  <si>
    <t xml:space="preserve">  - % -</t>
  </si>
  <si>
    <t xml:space="preserve">            -  000 KM -</t>
  </si>
  <si>
    <t xml:space="preserve">    - milioni KM -</t>
  </si>
  <si>
    <t xml:space="preserve">   - 000 KM - </t>
  </si>
  <si>
    <t xml:space="preserve"> - 000 KM - </t>
  </si>
  <si>
    <t>- 000 KM -</t>
  </si>
  <si>
    <t xml:space="preserve">- 000 KM - </t>
  </si>
  <si>
    <t>Prema korisniku lizinga</t>
  </si>
  <si>
    <t>1.3.</t>
  </si>
  <si>
    <t>1.4.</t>
  </si>
  <si>
    <t>1.5.</t>
  </si>
  <si>
    <t>2.1.</t>
  </si>
  <si>
    <t>2.2.</t>
  </si>
  <si>
    <t>2.3.</t>
  </si>
  <si>
    <t>2.4.</t>
  </si>
  <si>
    <t>Stopa rezerv. za finans. lizing (pokretne stvari)</t>
  </si>
  <si>
    <t>Stopa rezerv. za finans. lizing (nepokr. stvari)</t>
  </si>
  <si>
    <t>Iznos potraž. za pokretne  stvari</t>
  </si>
  <si>
    <t>Iznos potraž. za nepokr.  stvari</t>
  </si>
  <si>
    <t>Iznos osnovice za pokretne stvari</t>
  </si>
  <si>
    <t>Iznos osnovice za nepokr. stvari</t>
  </si>
  <si>
    <t>Rezerve</t>
  </si>
  <si>
    <t xml:space="preserve">Dani kašnjenja </t>
  </si>
  <si>
    <t>Za pokretne stvari</t>
  </si>
  <si>
    <t>Ukupne rezerve</t>
  </si>
  <si>
    <t>Za nepokr. stvari</t>
  </si>
  <si>
    <t xml:space="preserve"> Prihod od kamata i slični prihodi</t>
  </si>
  <si>
    <t xml:space="preserve"> Operativni prihodi</t>
  </si>
  <si>
    <t>Prihod po osnovu otpuštanja rezervi za  gubitke</t>
  </si>
  <si>
    <t xml:space="preserve">    Indeks</t>
  </si>
  <si>
    <t>Troškovi rezervi</t>
  </si>
  <si>
    <t>Broj</t>
  </si>
  <si>
    <t>5=3+4</t>
  </si>
  <si>
    <t>9=7+8</t>
  </si>
  <si>
    <t xml:space="preserve">Stanje za MKD    </t>
  </si>
  <si>
    <t>Višak/manjak prih. nad rashodima</t>
  </si>
  <si>
    <t>Izloženosti riziku namirenja/slobodne isporuke</t>
  </si>
  <si>
    <t>Izloženost riziku</t>
  </si>
  <si>
    <t>Ukupna izloženost (I+II)</t>
  </si>
  <si>
    <t>ECL</t>
  </si>
  <si>
    <t>% ECL</t>
  </si>
  <si>
    <t>Nivo kreditnog rizika 1</t>
  </si>
  <si>
    <t>Nivo kreditnog rizika 2</t>
  </si>
  <si>
    <t>Nivo kreditnog rizika 3</t>
  </si>
  <si>
    <t xml:space="preserve">    Ukupno II</t>
  </si>
  <si>
    <t xml:space="preserve">    Ukupni prihodi (I+II)</t>
  </si>
  <si>
    <t>Obaveze po dospjelim kamatama</t>
  </si>
  <si>
    <t xml:space="preserve">       5=3+4</t>
  </si>
  <si>
    <t>8=6+7</t>
  </si>
  <si>
    <t>Neto mikrokrediti (1.-2.)</t>
  </si>
  <si>
    <t>6=3+4+5</t>
  </si>
  <si>
    <t>Iznos ostalih  stavki aktive</t>
  </si>
  <si>
    <t>Više izdvojene rezerve</t>
  </si>
  <si>
    <t xml:space="preserve">Iznos kredita </t>
  </si>
  <si>
    <t>Ostali poslovni prihodi</t>
  </si>
  <si>
    <t>Ostali poslovni rashodi</t>
  </si>
  <si>
    <t>Mašine i oprema</t>
  </si>
  <si>
    <t>Vozila za obavljanje djelatnosti (terenska i putnička)</t>
  </si>
  <si>
    <t xml:space="preserve">Više obračunate i izdvojene rezerve </t>
  </si>
  <si>
    <t>12=9+10+11</t>
  </si>
  <si>
    <t>7=3+5</t>
  </si>
  <si>
    <t>8=4+6</t>
  </si>
  <si>
    <t>13=9+11</t>
  </si>
  <si>
    <t>14=10+12</t>
  </si>
  <si>
    <t>Obrnuti (dobavljački) faktoring</t>
  </si>
  <si>
    <t>Plasmani bankama</t>
  </si>
  <si>
    <t>Krediti</t>
  </si>
  <si>
    <t>Dugoročne investicije</t>
  </si>
  <si>
    <t>Rezerve na ostale stavke aktive, osim kredita</t>
  </si>
  <si>
    <t>Obaveza po uzetim kreditima</t>
  </si>
  <si>
    <t>Vanbilansna evidencija</t>
  </si>
  <si>
    <t>Vrsta faktoringa/domicilnost</t>
  </si>
  <si>
    <t>(5/3)</t>
  </si>
  <si>
    <t>Poslovna jedinica/viši organizacioni dijelovi</t>
  </si>
  <si>
    <t>(7/4)</t>
  </si>
  <si>
    <t>Štedni depoziti</t>
  </si>
  <si>
    <t>Krediti stanovništva</t>
  </si>
  <si>
    <t>Štednja stanovništva</t>
  </si>
  <si>
    <t>Oročena štednja</t>
  </si>
  <si>
    <t>Štednja po viđenju</t>
  </si>
  <si>
    <t>Krediti/Štednja</t>
  </si>
  <si>
    <t>Depoziti stanovništva</t>
  </si>
  <si>
    <t>Krediti/Depoziti stanovništva</t>
  </si>
  <si>
    <t>Finansijska imovina po fer vrijednosti</t>
  </si>
  <si>
    <t>Izdate garancije</t>
  </si>
  <si>
    <t>Nepokriveni akreditivi</t>
  </si>
  <si>
    <t>Neopozivo odobreni a neiskorišteni krediti</t>
  </si>
  <si>
    <t>Ostale potencijalne obaveze banke</t>
  </si>
  <si>
    <t xml:space="preserve">3. </t>
  </si>
  <si>
    <t>Privatna preduzeća i društ.</t>
  </si>
  <si>
    <t>Nebankarske finansijske instit.</t>
  </si>
  <si>
    <t>(6/3)</t>
  </si>
  <si>
    <t>(8/5)</t>
  </si>
  <si>
    <t>I Krediti pravna lica</t>
  </si>
  <si>
    <t>II Krediti stanovništvo</t>
  </si>
  <si>
    <t>Ukupno I</t>
  </si>
  <si>
    <t>Ukupno II</t>
  </si>
  <si>
    <t>Ukupno krediti</t>
  </si>
  <si>
    <t>Ukupno krediti (I+II)</t>
  </si>
  <si>
    <t>I Prihodi od kamata i slični prihodi</t>
  </si>
  <si>
    <t>Naknade za izvršene usluge</t>
  </si>
  <si>
    <t>I Rashodi od kamata i slični rashodi</t>
  </si>
  <si>
    <t>Ostali rashodi od kamata</t>
  </si>
  <si>
    <t>Iznos finansijskih obaveza</t>
  </si>
  <si>
    <t>Razlika (+ ili -) = 1-2</t>
  </si>
  <si>
    <t>Uzeti krediti</t>
  </si>
  <si>
    <t>(7/3)</t>
  </si>
  <si>
    <t>(9/5)</t>
  </si>
  <si>
    <t>Pasiva</t>
  </si>
  <si>
    <t>Kratka (iznos)</t>
  </si>
  <si>
    <t>Ukupno 1</t>
  </si>
  <si>
    <t>Ukupno 2</t>
  </si>
  <si>
    <t xml:space="preserve">      Ukupno (1+2)</t>
  </si>
  <si>
    <t xml:space="preserve"> VP svih nivoa vlasti u BiH</t>
  </si>
  <si>
    <t xml:space="preserve"> Državni VP (druge zemlje)</t>
  </si>
  <si>
    <t>Nebankarske finans. instit.</t>
  </si>
  <si>
    <t>Učešće u ukup. kapit.</t>
  </si>
  <si>
    <t>- % -</t>
  </si>
  <si>
    <t>Banke s većinskim privatnim kapitalom rezidenata</t>
  </si>
  <si>
    <t>Banke s većinskim državnim kapitalom</t>
  </si>
  <si>
    <t>Banke s većinskim stranim kapitalom</t>
  </si>
  <si>
    <t>Krediti sa val. klauzulom</t>
  </si>
  <si>
    <t>Finansijska imovina po amortizovanom trošku</t>
  </si>
  <si>
    <t>Porez na dobit</t>
  </si>
  <si>
    <t>Ukupni rashodi (1+2+3+4)</t>
  </si>
  <si>
    <t>Tabele</t>
  </si>
  <si>
    <t>9=4x3</t>
  </si>
  <si>
    <t>10=7x6</t>
  </si>
  <si>
    <t>11=8x3</t>
  </si>
  <si>
    <t>13=9+10+11+12</t>
  </si>
  <si>
    <t xml:space="preserve">Učešće </t>
  </si>
  <si>
    <t>Prihod od kamata i slični prihodi</t>
  </si>
  <si>
    <t>Kamata na kamatonosnim računima depozita kod depozitnih institucija</t>
  </si>
  <si>
    <t>Kamate na plasmane bankama</t>
  </si>
  <si>
    <t>Kamate na kredite</t>
  </si>
  <si>
    <t>Naknade za prijev. otplatu kredita</t>
  </si>
  <si>
    <t>1.6.</t>
  </si>
  <si>
    <t>Ostali prihodi od kamata i sl. prihodi</t>
  </si>
  <si>
    <t>Prihod od naplaćenih otpisanih potraž.</t>
  </si>
  <si>
    <t>Ostali operativni prihodi</t>
  </si>
  <si>
    <t>Ukupni prihodi (1+2+3)</t>
  </si>
  <si>
    <t>Rashodi od kamata i slični rashodi</t>
  </si>
  <si>
    <t>Naknade za primljene kredite</t>
  </si>
  <si>
    <t>Ostali rashodi po kamatama i sl. rashodi</t>
  </si>
  <si>
    <t>Troškovi amortizacije</t>
  </si>
  <si>
    <t>Materijalni troškovi</t>
  </si>
  <si>
    <t>Troškovi usluga</t>
  </si>
  <si>
    <t>2.5.</t>
  </si>
  <si>
    <t xml:space="preserve">Ostali operativni troškovi </t>
  </si>
  <si>
    <t>Troškovi rezer. za kred. i dr. gubitke</t>
  </si>
  <si>
    <t>Porez na višak prih. nad rash./dobit</t>
  </si>
  <si>
    <t>Ukupni rashodi (1+2+3+4+5)</t>
  </si>
  <si>
    <t>Volumen otkupljenih novčanih potraživanja  i isplaćenih kupčevih obaveza prema dobavljačima</t>
  </si>
  <si>
    <t>Neto ponderisana pozicija - KM</t>
  </si>
  <si>
    <t>Neto ponderisana pozicija - EUR</t>
  </si>
  <si>
    <t>Neto ponderisana pozicija - USD</t>
  </si>
  <si>
    <t>Neto ponderisana pozicija – ostalo</t>
  </si>
  <si>
    <t xml:space="preserve">5. </t>
  </si>
  <si>
    <t>Promjena ekonomske vrijednosti (1+2+3+4)</t>
  </si>
  <si>
    <t xml:space="preserve">7. </t>
  </si>
  <si>
    <t>Banke sa sjedištem u FBiH (na području BiH)</t>
  </si>
  <si>
    <t>Organizacioni dijelovi banaka iz RS u FBiH</t>
  </si>
  <si>
    <t>Stopa NPL</t>
  </si>
  <si>
    <t>Stopa pokrivenosti ukupnih kredita sa ECL</t>
  </si>
  <si>
    <t>Novi NPL*/Ukupni prihodujući krediti</t>
  </si>
  <si>
    <t>Dospjeli krediti/Ukupni krediti</t>
  </si>
  <si>
    <t>* Iznos rasta/pada NPL na izvještajni datum u odnosu na uporedni period</t>
  </si>
  <si>
    <t>Likvidna imovina nivoa 1</t>
  </si>
  <si>
    <t>Gotovina</t>
  </si>
  <si>
    <t>Rezerve centralne banke koje se mogu povući</t>
  </si>
  <si>
    <t>Imovina centralne vlade</t>
  </si>
  <si>
    <t>Imovina jedinica regionalne vlade i lokalne vlasti</t>
  </si>
  <si>
    <t>Likvidna imovina nivoa 2</t>
  </si>
  <si>
    <t>Likvidna imovina nivoa 2a</t>
  </si>
  <si>
    <t>Likvidna imovina nivoa 2b</t>
  </si>
  <si>
    <t>Ukupno (1+2)</t>
  </si>
  <si>
    <t>Ukupni odlivi</t>
  </si>
  <si>
    <t>Ukupni prilivi</t>
  </si>
  <si>
    <t xml:space="preserve">Prilivi na koje se primjenjuje gornja granica od 75% odliva </t>
  </si>
  <si>
    <t>Neto likvidnosni odlivi (1-3)</t>
  </si>
  <si>
    <t xml:space="preserve"> - % -</t>
  </si>
  <si>
    <t xml:space="preserve">2. </t>
  </si>
  <si>
    <r>
      <t>Rashod od kamata i slični prihodi</t>
    </r>
    <r>
      <rPr>
        <sz val="12"/>
        <color rgb="FF2E74B5"/>
        <rFont val="Calibri"/>
        <family val="2"/>
        <scheme val="minor"/>
      </rPr>
      <t> </t>
    </r>
  </si>
  <si>
    <t>Stopa pokrivenosti ukupne izloženosti sa ECL</t>
  </si>
  <si>
    <t>Stopa nekvalitetnih izloženosti</t>
  </si>
  <si>
    <t>Stopa pokrivenosti nekvalitetnih izloženosti sa ECL</t>
  </si>
  <si>
    <t>Stopa pokrivenosti NPL sa ECL</t>
  </si>
  <si>
    <t>II  Obaveze u bilansu stanja</t>
  </si>
  <si>
    <t>III Vanbilansna pozicija neto (+) ili (-)</t>
  </si>
  <si>
    <t>Neto mikrokrediti</t>
  </si>
  <si>
    <t>R.br.</t>
  </si>
  <si>
    <t>Broj MKO</t>
  </si>
  <si>
    <t>Višak prihoda nad rashodima/Dobit</t>
  </si>
  <si>
    <t>Manjak prihoda nad rashodima/Gubitak</t>
  </si>
  <si>
    <t xml:space="preserve"> 10=8x4</t>
  </si>
  <si>
    <t xml:space="preserve">  9=7x3</t>
  </si>
  <si>
    <t xml:space="preserve">     Broj lizing društava</t>
  </si>
  <si>
    <t xml:space="preserve">  Broj lizing društava</t>
  </si>
  <si>
    <t>Inostrani faktoring</t>
  </si>
  <si>
    <t>Faktoring sa pravom regresa</t>
  </si>
  <si>
    <t xml:space="preserve">Izloženosti stope finansijske poluge </t>
  </si>
  <si>
    <t xml:space="preserve">Stopa finansijske poluge </t>
  </si>
  <si>
    <t xml:space="preserve">Tabela 1: Izdvojeni makroekonomski pokazatelji </t>
  </si>
  <si>
    <t>Područje/kamatne stope</t>
  </si>
  <si>
    <t>2020.</t>
  </si>
  <si>
    <t>Rast BDP-a u %</t>
  </si>
  <si>
    <t>SAD</t>
  </si>
  <si>
    <t>Eurozona</t>
  </si>
  <si>
    <t>EU</t>
  </si>
  <si>
    <t>Slovenija</t>
  </si>
  <si>
    <t>Hrvatska</t>
  </si>
  <si>
    <t>Srbija</t>
  </si>
  <si>
    <t>BiH</t>
  </si>
  <si>
    <t>Promjena potrošačkih cijena (CPI), godišnji prosjek u %</t>
  </si>
  <si>
    <t>Najvažnije kamatne stope</t>
  </si>
  <si>
    <t>6-mjesečni Euribor u %**</t>
  </si>
  <si>
    <t>Prinos na 10-godišnju državnu obveznicu Njemačke u %***</t>
  </si>
  <si>
    <t xml:space="preserve">**Podatak za period odnosi se na Euribor na prvi radni dan zadnjeg mjeseca u izvještajnom periodu. </t>
  </si>
  <si>
    <t>***Eurostat za države članice EU, 10-godišnji prinos koji se koristi za računanje kriterija iz Maastrichta: podaci za zadnji mjesec izvještajnog razdoblja</t>
  </si>
  <si>
    <t>Tabela 2: Org. dijelovi, mreža bankomata i POS uređaja banaka koje posluju u FBiH</t>
  </si>
  <si>
    <t>Tabela 3. Struktura vlasništva prema ukupnom kapitalu</t>
  </si>
  <si>
    <t>Tabela 4: Struktura vlasništva prema učešću državnog, privatnog i stranog kapitala</t>
  </si>
  <si>
    <t>Tabela 5: Tržišni udjeli banaka prema vrsti vlasništva (većinskom kapitalu)</t>
  </si>
  <si>
    <t>Tabela 6: Kvalifikaciona struktura zaposlenih u bankama FBiH</t>
  </si>
  <si>
    <t xml:space="preserve">Tabela 15: Štednja stanovništva  </t>
  </si>
  <si>
    <t>Tabela 16: Ročna struktura štednih depozita stanovništva</t>
  </si>
  <si>
    <t>Tabela 17: Krediti, štednja i depoziti stanovništva</t>
  </si>
  <si>
    <t xml:space="preserve">Tabela 18: Izvještaj o stanju regulatornog kapitala </t>
  </si>
  <si>
    <t>Tabela 19: Struktura izloženosti riziku</t>
  </si>
  <si>
    <t>Tabela 20: Pokazatelji adekvatnosti kapitala</t>
  </si>
  <si>
    <t>Tabela 21: Stopa finansijske poluge</t>
  </si>
  <si>
    <t xml:space="preserve">Tabela 22: Finansijska imovina, vanbilansne stavke i ECL </t>
  </si>
  <si>
    <t>Tabela 23: Izloženosti prema nivoima kreditnog rizika</t>
  </si>
  <si>
    <t>Tabela 24: Sektorska struktura kredita</t>
  </si>
  <si>
    <t>Tabela 25: Ročna struktura kredita</t>
  </si>
  <si>
    <t>Tabela 26: Krediti prema nivoima kreditnog rizika</t>
  </si>
  <si>
    <t>Izvršene platne transakcije</t>
  </si>
  <si>
    <t>DPP</t>
  </si>
  <si>
    <t>UPP</t>
  </si>
  <si>
    <t>Vrijednost</t>
  </si>
  <si>
    <t>(000 KM)</t>
  </si>
  <si>
    <t>7 (5/3)</t>
  </si>
  <si>
    <t>8 (6/4)</t>
  </si>
  <si>
    <t>Valuta</t>
  </si>
  <si>
    <t>Priliv</t>
  </si>
  <si>
    <t xml:space="preserve">     Odliv</t>
  </si>
  <si>
    <t>Vrijednost             (000 KM)</t>
  </si>
  <si>
    <t>Vrijednost (000 KM)</t>
  </si>
  <si>
    <t>USD</t>
  </si>
  <si>
    <t>Ostale valute</t>
  </si>
  <si>
    <t>Vrijednost                  (000 KM)</t>
  </si>
  <si>
    <t>Vrsta transakcije</t>
  </si>
  <si>
    <t>Gotovinske</t>
  </si>
  <si>
    <t>Otkup</t>
  </si>
  <si>
    <t xml:space="preserve">     Prodaja</t>
  </si>
  <si>
    <t>Prodaja</t>
  </si>
  <si>
    <t>Vrijednost     (000 KM)</t>
  </si>
  <si>
    <t>Vrijednost      (000 KM)</t>
  </si>
  <si>
    <t>Vrijednost    (000 KM)</t>
  </si>
  <si>
    <t>Transakcije prijavljene prije izvršenja</t>
  </si>
  <si>
    <t>Transakcije prijavljene u roku od 3 dana</t>
  </si>
  <si>
    <t>Transakcije prijavljene poslije roka od 3 dana</t>
  </si>
  <si>
    <t>Transakcije za koje je FOO tražio podatke</t>
  </si>
  <si>
    <t>Transakcije za koje FOO nije tražio podatke</t>
  </si>
  <si>
    <t>Tabela 2: Org. dijelovi,  mreža bankomata i POS uređaja banaka koje posluju u FBiH</t>
  </si>
  <si>
    <t>Tabela 3: Struktura vlasništva prema ukupnom kapitalu</t>
  </si>
  <si>
    <t>Tabela 6: Kvalifikaciona struktura zaposlenih  u bankama FBiH</t>
  </si>
  <si>
    <t>Pokazatelj</t>
  </si>
  <si>
    <t>Prinos na 10-godišnju državnu obveznicu Italije u %***</t>
  </si>
  <si>
    <t xml:space="preserve"> (–) Stvarne ili potencijalne obaveze kupovine vlastitih instrumenata redovnog osnovnog kapitala</t>
  </si>
  <si>
    <t>Imovina multilateralne razvojne banke i međunarodnih organizacija</t>
  </si>
  <si>
    <t>2021.</t>
  </si>
  <si>
    <t>Korporativne obveznice*</t>
  </si>
  <si>
    <t>* Obuhvataju bezgovinske unutar bankarske platne transakcije/interne naloge, međubankarske transakcije žiro kliringa i RTGS</t>
  </si>
  <si>
    <t>Bezgotovinske*</t>
  </si>
  <si>
    <t>Učešće       %</t>
  </si>
  <si>
    <t>Učešće        %</t>
  </si>
  <si>
    <t>Indeks   (5/3)</t>
  </si>
  <si>
    <t>Novac i novčani ekvivalenti</t>
  </si>
  <si>
    <t>Potraživanja po finansijskom lizingu, neto</t>
  </si>
  <si>
    <t>3a)</t>
  </si>
  <si>
    <t>Potraživanja po finansijskom lizingu, bruto</t>
  </si>
  <si>
    <t>3b)</t>
  </si>
  <si>
    <t>Rezerve za gubitke</t>
  </si>
  <si>
    <t>3c)</t>
  </si>
  <si>
    <t>Odgođeni prihod po osnovu kamata</t>
  </si>
  <si>
    <t>3d)</t>
  </si>
  <si>
    <t>Odgođeni prihod po osnovu naknada</t>
  </si>
  <si>
    <t xml:space="preserve">Potraživanja od supsidijarnih lica </t>
  </si>
  <si>
    <t>Materijalna i nematerijalna imovina, neto</t>
  </si>
  <si>
    <t>5a)</t>
  </si>
  <si>
    <t>Materijalna i nematerijalna imovina - vlastita sredstva, neto</t>
  </si>
  <si>
    <t>5b)</t>
  </si>
  <si>
    <t>Materijalna i nematerijalna imovina - operativnog lizinga, neto</t>
  </si>
  <si>
    <t>Ukupna pasiva</t>
  </si>
  <si>
    <t>Fizička lica</t>
  </si>
  <si>
    <t>Internet bankarstvo</t>
  </si>
  <si>
    <t>Broj transakcija</t>
  </si>
  <si>
    <t>IPP</t>
  </si>
  <si>
    <t>Vrijednost transakcija (000 KM)</t>
  </si>
  <si>
    <t>Mobilno bankarstvo</t>
  </si>
  <si>
    <t>Vrsta kartice</t>
  </si>
  <si>
    <t xml:space="preserve"> trans.</t>
  </si>
  <si>
    <t>Debitne</t>
  </si>
  <si>
    <t>Kreditne</t>
  </si>
  <si>
    <t>Prepaid</t>
  </si>
  <si>
    <t>Ostalo*</t>
  </si>
  <si>
    <t>Prihvatni uređaj</t>
  </si>
  <si>
    <t>POS</t>
  </si>
  <si>
    <t>ATM</t>
  </si>
  <si>
    <t>Internet</t>
  </si>
  <si>
    <t>* Kartice za koje nema podatka o vrsti</t>
  </si>
  <si>
    <t>Raspoloživo stabilno finansiranje (ASF)</t>
  </si>
  <si>
    <t>Potrebno stabilno finansiranje (RSF)</t>
  </si>
  <si>
    <t>NSFR</t>
  </si>
  <si>
    <t>Iznos imovine</t>
  </si>
  <si>
    <t>RSF</t>
  </si>
  <si>
    <t>(6/4)</t>
  </si>
  <si>
    <t>RSF od:</t>
  </si>
  <si>
    <t>Imovine centralne banke</t>
  </si>
  <si>
    <t>Likvidne imovine</t>
  </si>
  <si>
    <t>Vrijednosnih papira koji nisu likvidna imovina</t>
  </si>
  <si>
    <t>Kredita</t>
  </si>
  <si>
    <t>Ostale imovine</t>
  </si>
  <si>
    <t>Vanbilansnih stavki</t>
  </si>
  <si>
    <t>Ukupno RSF</t>
  </si>
  <si>
    <t>Iznos obaveza i kapitala</t>
  </si>
  <si>
    <t>ASF</t>
  </si>
  <si>
    <t>ASF od:</t>
  </si>
  <si>
    <t>Stavki i instrumenata kapitala</t>
  </si>
  <si>
    <t>Depozita stanovništva</t>
  </si>
  <si>
    <t>Ostalih nefinansijskih klijenata (osim centralnih banaka)</t>
  </si>
  <si>
    <t>Finansijskih klijenata i centralnih banaka</t>
  </si>
  <si>
    <t>Ostalih obaveza</t>
  </si>
  <si>
    <t>Ukupno ASF</t>
  </si>
  <si>
    <t>(–) Odgođena porezna imovina koja se može odbiti i koja zavisi o budućoj profitabilnosti i proizlazi iz privremenih razlika</t>
  </si>
  <si>
    <t>I Ukupno kratkoročni</t>
  </si>
  <si>
    <t>II Ukupno dugoročni</t>
  </si>
  <si>
    <t xml:space="preserve">    Ukupno (I + II)</t>
  </si>
  <si>
    <t xml:space="preserve"> - 000 KM ili % -</t>
  </si>
  <si>
    <t>2022.</t>
  </si>
  <si>
    <t>30.06.2023.</t>
  </si>
  <si>
    <t xml:space="preserve"> I (preko 4 milijarde KM)</t>
  </si>
  <si>
    <t xml:space="preserve"> II (2-4 milijarde KM)</t>
  </si>
  <si>
    <t xml:space="preserve"> III (1-2 milijarde KM)</t>
  </si>
  <si>
    <t xml:space="preserve"> IV (ispod 1 milijarde KM)</t>
  </si>
  <si>
    <t>01.01. - 30.06.2023.</t>
  </si>
  <si>
    <t>Operativnih depozita</t>
  </si>
  <si>
    <t xml:space="preserve"> I  Imovina u bilansu stanja</t>
  </si>
  <si>
    <t xml:space="preserve">01.01. - 30.06.2023. </t>
  </si>
  <si>
    <t>Vrijednost transakcija    (000 KM)</t>
  </si>
  <si>
    <t>Gotovina i gotovinski ekvivalenti</t>
  </si>
  <si>
    <t>Ostala finansijska imovina</t>
  </si>
  <si>
    <t>Iznos finansijske imovine</t>
  </si>
  <si>
    <t>Imovina</t>
  </si>
  <si>
    <t>Gotovina i got. ekvival.</t>
  </si>
  <si>
    <t>2023.</t>
  </si>
  <si>
    <t>2024.*</t>
  </si>
  <si>
    <t>Izvor: MMF, World Economic Outlook Database, April 2024; Eurostat</t>
  </si>
  <si>
    <t>31.12.2023.</t>
  </si>
  <si>
    <t>30.06.2024.</t>
  </si>
  <si>
    <t>Učešće u ukup. imovini</t>
  </si>
  <si>
    <t xml:space="preserve">       31.12.2023.</t>
  </si>
  <si>
    <t xml:space="preserve">       30.06.2024.</t>
  </si>
  <si>
    <t>Ukupna imovina</t>
  </si>
  <si>
    <t>Imovina po zaposlenom</t>
  </si>
  <si>
    <t xml:space="preserve"> Broj zaposlenih</t>
  </si>
  <si>
    <t>Tabela 7: Ukupna imovina po zaposlenom</t>
  </si>
  <si>
    <t>Tabela 8: Ukupna imovina banaka prema vlasničkoj strukturi</t>
  </si>
  <si>
    <t>Iznos ukupne imovine</t>
  </si>
  <si>
    <t xml:space="preserve">Tabela 9: Učešće grupa banaka u ukupnoj imovini </t>
  </si>
  <si>
    <t>Tabela 9: Učešće grupa banaka u ukupnoj imovini</t>
  </si>
  <si>
    <t>Gotov novac</t>
  </si>
  <si>
    <t>Račun rezervi kod CBBiH (uključujući iznos obavezne rezerve kod CBBiH)</t>
  </si>
  <si>
    <t>Novčana sredstva na računima depozita kod depozitnih institucija u BiH</t>
  </si>
  <si>
    <t>Novčana sredstva na računima depozita kod depozitnih institucija u inostranstvu</t>
  </si>
  <si>
    <t>Novčana sredstva u procesu naplate</t>
  </si>
  <si>
    <t>Ostala gotovina i gotovinski ekvivalenti</t>
  </si>
  <si>
    <t>Tabela 10: Novčana sredstva banaka</t>
  </si>
  <si>
    <t>Tabela 11: Vrijednosni papiri prema vrsti instrumenta</t>
  </si>
  <si>
    <t>Tabela 12: Vrijednosni papiri entitetskih vlada BiH</t>
  </si>
  <si>
    <t>Tabela 13: Sektorska struktura depozita</t>
  </si>
  <si>
    <t>Neprofitne organizacije</t>
  </si>
  <si>
    <t>Struktura</t>
  </si>
  <si>
    <t xml:space="preserve">Tekući računi </t>
  </si>
  <si>
    <t>Štedni depoziti po viđenju</t>
  </si>
  <si>
    <t>Oročeni do jedne godine</t>
  </si>
  <si>
    <t>Oročeni preko jedne godine</t>
  </si>
  <si>
    <t xml:space="preserve">Namjenski depoziti </t>
  </si>
  <si>
    <t>Obrtnici</t>
  </si>
  <si>
    <t>Tabela 14: Struktura depozita stanovništva</t>
  </si>
  <si>
    <t>Indeks (4/3)</t>
  </si>
  <si>
    <t>Vrsta proizvoda</t>
  </si>
  <si>
    <t>Hipotekarni krediti</t>
  </si>
  <si>
    <t>Lombardni krediti</t>
  </si>
  <si>
    <t>Krediti za kupovinu motornih vozila</t>
  </si>
  <si>
    <t>Potrošački nenamjenski krediti</t>
  </si>
  <si>
    <t>Potrošački namjenski krediti</t>
  </si>
  <si>
    <t>Prekoračenja po tekućem računu</t>
  </si>
  <si>
    <t>Kartični proizvodi koji imaju karakteristike odgođenog plaćanja</t>
  </si>
  <si>
    <t>Ostali krediti</t>
  </si>
  <si>
    <t>Tabela 27: Struktura kredita za opću potrošnju</t>
  </si>
  <si>
    <t xml:space="preserve">    31.12.2023.</t>
  </si>
  <si>
    <t>NPL/Ukupni kapital i ECL za NPL (Teksaški koeficijent)</t>
  </si>
  <si>
    <t>Neto NPL/Računovodstveni kapital</t>
  </si>
  <si>
    <t xml:space="preserve">    30.06.2024.</t>
  </si>
  <si>
    <t>Tabela 28: Pokazatelji kreditnog rizika</t>
  </si>
  <si>
    <t>Tabela 29: Ostvareni finansijski rezultat banaka</t>
  </si>
  <si>
    <t>01.01. - 30.06.2024.</t>
  </si>
  <si>
    <t>Računi depozita kod drugih banaka</t>
  </si>
  <si>
    <t>Krediti i finansijski najmovi</t>
  </si>
  <si>
    <t>Ostali prihodi od kamata po imovini po amortiziranom trošku</t>
  </si>
  <si>
    <t>Prihodi po imovini po fer vrijednosti kroz bilans uspjeha</t>
  </si>
  <si>
    <t>Prihodi po imovini po fer vrijednosti kroz ostali ukupan rezultat</t>
  </si>
  <si>
    <t>II Nekamatni prihodi</t>
  </si>
  <si>
    <t>Naknade i provizije</t>
  </si>
  <si>
    <t>Neto pozitivne/(negativne) kursne razlike</t>
  </si>
  <si>
    <t>Ostali dobici i (gubici) od finansijske imovine</t>
  </si>
  <si>
    <t>Neto dobici/(gubici) od derivatnih fin. instrumenata</t>
  </si>
  <si>
    <t>Dobici i (gubici) od dugoročne nefinansijske imovine</t>
  </si>
  <si>
    <t xml:space="preserve">Ostali prihodi </t>
  </si>
  <si>
    <t>Tabela 30: Struktura ukupnih prihoda banaka</t>
  </si>
  <si>
    <t xml:space="preserve">Obaveze po uzetim kreditima </t>
  </si>
  <si>
    <t>Subordinisani dugovi</t>
  </si>
  <si>
    <t>II Nekamatni rashodi</t>
  </si>
  <si>
    <t xml:space="preserve">Umanjenja vrijednosti i rezervisanja </t>
  </si>
  <si>
    <t>Troškovi zaposlenih</t>
  </si>
  <si>
    <t>Ostali troškovi i rashodi</t>
  </si>
  <si>
    <t>Tabela 31: Struktura ukupnih rashoda banaka</t>
  </si>
  <si>
    <t>Neto prihod od naknada i provizija</t>
  </si>
  <si>
    <t>Neto kamatni prihod nakon troškova ECL-a</t>
  </si>
  <si>
    <t>Neto operativni prihod</t>
  </si>
  <si>
    <t>Nekamatni prihod</t>
  </si>
  <si>
    <t xml:space="preserve">9. </t>
  </si>
  <si>
    <t>Neto kamatni prihod nakon troškova ECL/Prosječna aktiva (NIA)</t>
  </si>
  <si>
    <t>Neto kamatni prihod/Neto operativni prihod</t>
  </si>
  <si>
    <t>Omjer troškova i prihoda (CIR)*</t>
  </si>
  <si>
    <t>* CIR eng. Cost-income Ratio</t>
  </si>
  <si>
    <t>Tabela 32: Pokazatelji profitabilnosti, produktivnosti i efikasnosti</t>
  </si>
  <si>
    <t>Tabela 33: LCR</t>
  </si>
  <si>
    <t>Tabela 34: Zaštitni sloj likvidnosti</t>
  </si>
  <si>
    <t>Tabela 35: Neto likvidnosni odlivi</t>
  </si>
  <si>
    <t>Tabela 36: NSFR</t>
  </si>
  <si>
    <t>Tabela 37: Struktura ASF</t>
  </si>
  <si>
    <t>Finansijskih derivata</t>
  </si>
  <si>
    <t>Tabela 38: Struktura RSF</t>
  </si>
  <si>
    <t>Tabela 39: Ročna struktura depozita po preostalom dospijeću</t>
  </si>
  <si>
    <t>Ostvareno % = red. br. 1 / red. br. 2</t>
  </si>
  <si>
    <t>Tabela 40: Ročna usklađenost finansijske imovine i finansijskih obaveza do 180 dana</t>
  </si>
  <si>
    <t>Likvidna imovina/Neto imovina</t>
  </si>
  <si>
    <t>Likvidna imovina/Kratkoročne finans. obaveze</t>
  </si>
  <si>
    <t>Krediti/Depoziti</t>
  </si>
  <si>
    <t>Krediti/Depoziti i uzeti krediti</t>
  </si>
  <si>
    <t>Ukupni stabilni izvori finansiranja/Ukupne obaveze i kapital</t>
  </si>
  <si>
    <t>Tabela 41: Pokazatelji likvidnosti</t>
  </si>
  <si>
    <t>Ostala fin. imov. sa val. kl.</t>
  </si>
  <si>
    <t xml:space="preserve">    Ukupno I </t>
  </si>
  <si>
    <t>Dep. i kred. sa val. klauz.</t>
  </si>
  <si>
    <t xml:space="preserve">   Ukupno II </t>
  </si>
  <si>
    <t>Tabela 42: Devizna pozicija (EUR i ukupno)</t>
  </si>
  <si>
    <t xml:space="preserve">Promjena ekonomske vrijednosti/Regulatorni kapital </t>
  </si>
  <si>
    <t>Tabela 43: Ukupna ponderisana pozicija bankarske knjige</t>
  </si>
  <si>
    <t>Tabela 44: Kvalifikaciona struktura zaposlenih u MKO u FBiH</t>
  </si>
  <si>
    <t xml:space="preserve">31.12.2023. </t>
  </si>
  <si>
    <t>Mikrokrediti, bruto</t>
  </si>
  <si>
    <t xml:space="preserve">Materijalna i nematerijalna imovina, neto </t>
  </si>
  <si>
    <t xml:space="preserve">Tabela 45: Bilans stanja mikrokreditnog sektora   </t>
  </si>
  <si>
    <t xml:space="preserve">30.06.2024. </t>
  </si>
  <si>
    <t xml:space="preserve">Tabela 46: Struktura kapitala mikrokreditnog sektora  </t>
  </si>
  <si>
    <t xml:space="preserve">Tabela 47: Ročna struktura uzetih kredita </t>
  </si>
  <si>
    <t xml:space="preserve">Tabela 48: Neto mikrokrediti  </t>
  </si>
  <si>
    <t>Tabela 49: Sektorska i ročna struktura mikrokredita</t>
  </si>
  <si>
    <t xml:space="preserve">Tabela 50: RKG </t>
  </si>
  <si>
    <t>Tabela 51: Ostvareni finansijski rezultat MKO</t>
  </si>
  <si>
    <t>Tabela 52: Struktura ukupnih prihoda MKO</t>
  </si>
  <si>
    <t>Tabela 53: Struktura ukupnih rashoda MKO</t>
  </si>
  <si>
    <t>Tabela 54: Kvalifikaciona struktura zaposlenih u lizing društvima FBiH</t>
  </si>
  <si>
    <t>Tabela 55: Bilans stanja lizing sektora</t>
  </si>
  <si>
    <t>Tabela 56: Struktura potraživanja po finansijskom lizingu</t>
  </si>
  <si>
    <t>Tabela 57: Pregled rezervi za finansijski lizing</t>
  </si>
  <si>
    <t>Tabela 58: Ostvareni finansijski rezultat lizing društava</t>
  </si>
  <si>
    <t xml:space="preserve">                 Ukupno 1</t>
  </si>
  <si>
    <t xml:space="preserve"> Prihodi od prodaje lizing objekta, neto</t>
  </si>
  <si>
    <t xml:space="preserve">                Ukupno 2</t>
  </si>
  <si>
    <t xml:space="preserve">                Ukupni prihodi (1+2+3)</t>
  </si>
  <si>
    <t>Tabela 59: Struktura ukupnih prihoda lizing društava</t>
  </si>
  <si>
    <t xml:space="preserve">               Ukupno 1</t>
  </si>
  <si>
    <t xml:space="preserve">               Ukupno 2</t>
  </si>
  <si>
    <t>Tabela 60: Struktura ukupnih rashoda lizing društava</t>
  </si>
  <si>
    <t>01.01. - 30.06.2024. </t>
  </si>
  <si>
    <t>Tabela 61: Struktura broja zaključenih ugovora i iznosa finansiranja lizing sistema</t>
  </si>
  <si>
    <t>Tabela 62: Nominalni iznos otkupljenih novčanih potraživanja i isplaćenih kupčevih obaveza prema dobavljačima u FBiH, prema vrsti faktoringa i domicilnosti</t>
  </si>
  <si>
    <t>Tabela 63: Obim UPP-a i DPP-a</t>
  </si>
  <si>
    <t xml:space="preserve">01.01. - 30.06.2024. </t>
  </si>
  <si>
    <t>Tabela 64: Obim DPP-a</t>
  </si>
  <si>
    <t>Tabela 65: Obim UPP-a</t>
  </si>
  <si>
    <t>Tabela 67: Izvršeni mjenjački poslovi ovlaštenih mjenjača</t>
  </si>
  <si>
    <t>Tabela 68: Internet i mobilno bankarstvo</t>
  </si>
  <si>
    <t>Tabela 69: Obim kartičnog poslovanja prema vrsti kartice</t>
  </si>
  <si>
    <t>Tabela 70: Obim kartičnog poslovanja prema prihvatnim uređajima</t>
  </si>
  <si>
    <t>Tabela 71: Izvještene transakcije po broju i vrijednosti - banke</t>
  </si>
  <si>
    <t>Tabela 72: Izvještene sumnjive transakcije po broju i vrijednosti - banke</t>
  </si>
  <si>
    <t>Tabela 73: Izvještene sumnjive transakcije po broju i vrijednosti - MKO</t>
  </si>
  <si>
    <t xml:space="preserve">Tabela 56: Struktura potraživanja po finansijskom lizingu </t>
  </si>
  <si>
    <t>Tabela 66: Izvršeni mjenjački poslovi banaka</t>
  </si>
  <si>
    <t>* Projicirane vrijednosti za 2024. (MMF, World Economic Outlook, april 2024. g.); za kamatne stope podatak juni 2024. g.</t>
  </si>
  <si>
    <t xml:space="preserve">Vrijednosti </t>
  </si>
  <si>
    <t>I Ukupno bilansna izloženost (1+2+3)</t>
  </si>
  <si>
    <t>II Ukupno vanbilansne stavke (4+5+6)</t>
  </si>
  <si>
    <t>I Ukupno bilansna izloženost (1+2+3+4)</t>
  </si>
  <si>
    <t>II Ukupno vanbilansne stavke (5+6+7+8)</t>
  </si>
  <si>
    <t>* Najveći dio, cca. 89%, odnosi se na obveznice banaka iz EU, V. Britanije, SAD, Turske i Saudijske Arabije</t>
  </si>
  <si>
    <t>(–) Kvalificirani udjeli izvan finansijskog sektora na koje se kao alternativa može primjenjivati ponder rizika od 1250%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</si>
</sst>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0.0"/>
    <numFmt numFmtId="167" formatCode="#,###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1F4E79"/>
      <name val="Calibri"/>
      <family val="2"/>
      <charset val="238"/>
    </font>
    <font>
      <u/>
      <sz val="11"/>
      <color theme="10"/>
      <name val="Calibri"/>
      <family val="2"/>
      <scheme val="minor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4" tint="-0.499984740745262"/>
      <name val="Calibri"/>
      <family val="2"/>
      <scheme val="minor"/>
    </font>
    <font>
      <b/>
      <sz val="8"/>
      <color rgb="FF000000"/>
      <name val="Times New Roman"/>
      <family val="1"/>
    </font>
    <font>
      <sz val="11"/>
      <color rgb="FF2E74B5"/>
      <name val="Calibri"/>
      <family val="2"/>
      <scheme val="minor"/>
    </font>
    <font>
      <b/>
      <sz val="11"/>
      <color rgb="FF2E74B5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charset val="238"/>
    </font>
    <font>
      <i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</font>
    <font>
      <b/>
      <sz val="12"/>
      <color theme="4" tint="-0.499984740745262"/>
      <name val="Calibri"/>
      <family val="2"/>
    </font>
    <font>
      <sz val="12"/>
      <color theme="4" tint="-0.499984740745262"/>
      <name val="Calibri"/>
      <family val="2"/>
    </font>
    <font>
      <i/>
      <sz val="12"/>
      <color theme="4" tint="-0.499984740745262"/>
      <name val="Calibri"/>
      <family val="2"/>
    </font>
    <font>
      <b/>
      <sz val="12"/>
      <color rgb="FF2E74B5"/>
      <name val="Calibri"/>
      <family val="2"/>
    </font>
    <font>
      <b/>
      <sz val="10"/>
      <color rgb="FF2E74B5"/>
      <name val="Calibri"/>
      <family val="2"/>
    </font>
    <font>
      <sz val="12"/>
      <color rgb="FF2E74B5"/>
      <name val="Calibri"/>
      <family val="2"/>
    </font>
    <font>
      <b/>
      <sz val="12"/>
      <color rgb="FF2E74B5"/>
      <name val="Calibri"/>
      <family val="2"/>
      <charset val="238"/>
      <scheme val="minor"/>
    </font>
    <font>
      <b/>
      <sz val="10"/>
      <color rgb="FF2E74B5"/>
      <name val="Calibri"/>
      <family val="2"/>
      <charset val="238"/>
      <scheme val="minor"/>
    </font>
    <font>
      <sz val="12"/>
      <color rgb="FF2E74B5"/>
      <name val="Calibri"/>
      <family val="2"/>
      <charset val="238"/>
      <scheme val="minor"/>
    </font>
    <font>
      <sz val="11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  <charset val="238"/>
    </font>
    <font>
      <sz val="12"/>
      <color theme="4" tint="-0.499984740745262"/>
      <name val="Calibri"/>
      <family val="2"/>
      <charset val="238"/>
    </font>
    <font>
      <sz val="10"/>
      <color theme="4" tint="-0.499984740745262"/>
      <name val="Calibri"/>
      <family val="2"/>
    </font>
    <font>
      <sz val="12"/>
      <color theme="4" tint="-0.499984740745262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rgb="FF1F3864"/>
      <name val="Calibri"/>
      <family val="2"/>
      <scheme val="minor"/>
    </font>
    <font>
      <sz val="9"/>
      <color rgb="FF1F4E79"/>
      <name val="Calibri"/>
      <family val="2"/>
      <scheme val="minor"/>
    </font>
    <font>
      <b/>
      <sz val="12"/>
      <color rgb="FF2E74B5"/>
      <name val="Calibri"/>
      <family val="2"/>
      <charset val="238"/>
    </font>
    <font>
      <sz val="12"/>
      <color rgb="FF2E74B5"/>
      <name val="Calibri"/>
      <family val="2"/>
      <charset val="238"/>
    </font>
    <font>
      <b/>
      <sz val="10"/>
      <color rgb="FF2E74B5"/>
      <name val="Calibri"/>
      <family val="2"/>
      <charset val="238"/>
    </font>
    <font>
      <sz val="8"/>
      <color rgb="FF2E74B5"/>
      <name val="Calibri"/>
      <family val="2"/>
      <scheme val="minor"/>
    </font>
    <font>
      <b/>
      <sz val="8"/>
      <color rgb="FF2E74B5"/>
      <name val="Calibri"/>
      <family val="2"/>
      <scheme val="minor"/>
    </font>
    <font>
      <b/>
      <sz val="9"/>
      <color rgb="FF2E74B5"/>
      <name val="Calibri"/>
      <family val="2"/>
      <scheme val="minor"/>
    </font>
    <font>
      <sz val="9"/>
      <color rgb="FF2E74B5"/>
      <name val="Calibri"/>
      <family val="2"/>
      <scheme val="minor"/>
    </font>
    <font>
      <sz val="10"/>
      <color rgb="FF000000"/>
      <name val="Calibri"/>
      <family val="2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/>
      <right/>
      <top style="thick">
        <color rgb="FF1F3864"/>
      </top>
      <bottom/>
      <diagonal/>
    </border>
    <border>
      <left/>
      <right/>
      <top/>
      <bottom style="thick">
        <color theme="8" tint="-0.499984740745262"/>
      </bottom>
      <diagonal/>
    </border>
    <border>
      <left/>
      <right/>
      <top style="thick">
        <color theme="8" tint="-0.499984740745262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99">
    <xf numFmtId="0" fontId="0" fillId="0" borderId="0" xfId="0"/>
    <xf numFmtId="0" fontId="2" fillId="0" borderId="0" xfId="0" applyFont="1"/>
    <xf numFmtId="0" fontId="8" fillId="0" borderId="0" xfId="0" applyFont="1"/>
    <xf numFmtId="0" fontId="9" fillId="0" borderId="0" xfId="0" applyFont="1" applyAlignment="1">
      <alignment horizontal="justify" vertical="center"/>
    </xf>
    <xf numFmtId="0" fontId="10" fillId="0" borderId="0" xfId="0" applyFont="1"/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6" fillId="0" borderId="0" xfId="0" applyFont="1"/>
    <xf numFmtId="0" fontId="9" fillId="0" borderId="0" xfId="0" applyFont="1" applyAlignment="1">
      <alignment vertical="center"/>
    </xf>
    <xf numFmtId="49" fontId="17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0" fillId="3" borderId="0" xfId="0" applyFill="1"/>
    <xf numFmtId="3" fontId="0" fillId="0" borderId="0" xfId="0" applyNumberFormat="1"/>
    <xf numFmtId="3" fontId="0" fillId="3" borderId="0" xfId="0" applyNumberFormat="1" applyFill="1"/>
    <xf numFmtId="166" fontId="0" fillId="3" borderId="0" xfId="0" applyNumberFormat="1" applyFill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2" fillId="0" borderId="0" xfId="0" applyFont="1"/>
    <xf numFmtId="0" fontId="13" fillId="0" borderId="0" xfId="0" applyFont="1" applyAlignment="1">
      <alignment horizontal="right" vertical="center" indent="2"/>
    </xf>
    <xf numFmtId="0" fontId="19" fillId="0" borderId="0" xfId="0" applyFont="1" applyAlignment="1">
      <alignment horizontal="justify" vertical="center"/>
    </xf>
    <xf numFmtId="10" fontId="0" fillId="0" borderId="0" xfId="0" applyNumberFormat="1"/>
    <xf numFmtId="4" fontId="0" fillId="0" borderId="0" xfId="0" applyNumberFormat="1"/>
    <xf numFmtId="0" fontId="20" fillId="0" borderId="0" xfId="0" applyFont="1"/>
    <xf numFmtId="165" fontId="0" fillId="0" borderId="0" xfId="0" applyNumberFormat="1"/>
    <xf numFmtId="166" fontId="0" fillId="0" borderId="0" xfId="0" applyNumberFormat="1"/>
    <xf numFmtId="0" fontId="21" fillId="0" borderId="0" xfId="0" applyFont="1"/>
    <xf numFmtId="0" fontId="22" fillId="0" borderId="0" xfId="0" applyFont="1" applyAlignment="1">
      <alignment horizontal="justify" vertical="center"/>
    </xf>
    <xf numFmtId="49" fontId="6" fillId="0" borderId="0" xfId="0" applyNumberFormat="1" applyFont="1"/>
    <xf numFmtId="49" fontId="23" fillId="0" borderId="0" xfId="0" applyNumberFormat="1" applyFont="1" applyAlignment="1">
      <alignment horizontal="center" vertical="center"/>
    </xf>
    <xf numFmtId="1" fontId="0" fillId="0" borderId="0" xfId="0" applyNumberFormat="1"/>
    <xf numFmtId="1" fontId="4" fillId="0" borderId="0" xfId="0" applyNumberFormat="1" applyFont="1" applyAlignment="1">
      <alignment horizontal="right" vertical="center"/>
    </xf>
    <xf numFmtId="10" fontId="2" fillId="0" borderId="0" xfId="0" applyNumberFormat="1" applyFont="1"/>
    <xf numFmtId="0" fontId="18" fillId="0" borderId="0" xfId="0" applyFont="1"/>
    <xf numFmtId="0" fontId="24" fillId="0" borderId="0" xfId="0" applyFont="1" applyAlignment="1">
      <alignment horizontal="center"/>
    </xf>
    <xf numFmtId="0" fontId="18" fillId="3" borderId="0" xfId="0" applyFont="1" applyFill="1"/>
    <xf numFmtId="9" fontId="0" fillId="0" borderId="0" xfId="0" applyNumberFormat="1"/>
    <xf numFmtId="3" fontId="25" fillId="0" borderId="0" xfId="0" applyNumberFormat="1" applyFont="1" applyAlignment="1">
      <alignment horizontal="right" vertical="center" wrapText="1"/>
    </xf>
    <xf numFmtId="2" fontId="0" fillId="0" borderId="0" xfId="0" applyNumberFormat="1"/>
    <xf numFmtId="2" fontId="18" fillId="0" borderId="0" xfId="0" applyNumberFormat="1" applyFont="1"/>
    <xf numFmtId="166" fontId="2" fillId="0" borderId="0" xfId="0" applyNumberFormat="1" applyFont="1"/>
    <xf numFmtId="3" fontId="8" fillId="0" borderId="0" xfId="0" applyNumberFormat="1" applyFont="1"/>
    <xf numFmtId="3" fontId="2" fillId="0" borderId="0" xfId="0" applyNumberFormat="1" applyFont="1"/>
    <xf numFmtId="0" fontId="26" fillId="0" borderId="0" xfId="0" applyFont="1"/>
    <xf numFmtId="165" fontId="0" fillId="3" borderId="0" xfId="0" applyNumberFormat="1" applyFill="1"/>
    <xf numFmtId="0" fontId="0" fillId="0" borderId="0" xfId="0" applyAlignment="1">
      <alignment vertical="center" wrapText="1"/>
    </xf>
    <xf numFmtId="3" fontId="27" fillId="0" borderId="0" xfId="0" applyNumberFormat="1" applyFont="1" applyAlignment="1">
      <alignment horizontal="right" vertical="center" wrapText="1"/>
    </xf>
    <xf numFmtId="10" fontId="18" fillId="0" borderId="0" xfId="0" applyNumberFormat="1" applyFont="1"/>
    <xf numFmtId="10" fontId="8" fillId="0" borderId="0" xfId="0" applyNumberFormat="1" applyFont="1"/>
    <xf numFmtId="3" fontId="20" fillId="0" borderId="0" xfId="0" applyNumberFormat="1" applyFont="1"/>
    <xf numFmtId="0" fontId="0" fillId="0" borderId="1" xfId="0" applyBorder="1"/>
    <xf numFmtId="0" fontId="31" fillId="5" borderId="0" xfId="0" applyFont="1" applyFill="1" applyAlignment="1">
      <alignment horizontal="center" vertical="center" wrapText="1"/>
    </xf>
    <xf numFmtId="0" fontId="32" fillId="5" borderId="0" xfId="0" applyFont="1" applyFill="1" applyAlignment="1">
      <alignment vertical="center" wrapText="1"/>
    </xf>
    <xf numFmtId="0" fontId="32" fillId="5" borderId="0" xfId="0" applyFont="1" applyFill="1" applyAlignment="1">
      <alignment horizontal="center" vertical="center" wrapText="1"/>
    </xf>
    <xf numFmtId="0" fontId="32" fillId="4" borderId="0" xfId="0" applyFont="1" applyFill="1" applyAlignment="1">
      <alignment vertical="center" wrapText="1"/>
    </xf>
    <xf numFmtId="0" fontId="33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vertical="center" wrapText="1"/>
    </xf>
    <xf numFmtId="0" fontId="33" fillId="4" borderId="0" xfId="0" applyFont="1" applyFill="1" applyAlignment="1">
      <alignment horizontal="right" vertical="center" wrapText="1"/>
    </xf>
    <xf numFmtId="3" fontId="33" fillId="4" borderId="0" xfId="0" applyNumberFormat="1" applyFont="1" applyFill="1" applyAlignment="1">
      <alignment horizontal="right" vertical="center" wrapText="1"/>
    </xf>
    <xf numFmtId="3" fontId="32" fillId="5" borderId="0" xfId="0" applyNumberFormat="1" applyFont="1" applyFill="1" applyAlignment="1">
      <alignment horizontal="right" vertical="center" wrapText="1"/>
    </xf>
    <xf numFmtId="0" fontId="33" fillId="4" borderId="0" xfId="0" applyFont="1" applyFill="1" applyAlignment="1">
      <alignment horizontal="justify" vertical="center" wrapText="1"/>
    </xf>
    <xf numFmtId="165" fontId="33" fillId="4" borderId="0" xfId="0" applyNumberFormat="1" applyFont="1" applyFill="1" applyAlignment="1">
      <alignment horizontal="center" vertical="center" wrapText="1"/>
    </xf>
    <xf numFmtId="3" fontId="32" fillId="5" borderId="0" xfId="0" applyNumberFormat="1" applyFont="1" applyFill="1" applyAlignment="1">
      <alignment horizontal="center" vertical="center" wrapText="1"/>
    </xf>
    <xf numFmtId="166" fontId="33" fillId="4" borderId="0" xfId="0" applyNumberFormat="1" applyFont="1" applyFill="1" applyAlignment="1">
      <alignment horizontal="center" vertical="center" wrapText="1"/>
    </xf>
    <xf numFmtId="3" fontId="33" fillId="4" borderId="0" xfId="0" applyNumberFormat="1" applyFont="1" applyFill="1" applyAlignment="1">
      <alignment horizontal="center" vertical="center" wrapText="1"/>
    </xf>
    <xf numFmtId="49" fontId="34" fillId="0" borderId="0" xfId="0" applyNumberFormat="1" applyFont="1" applyAlignment="1">
      <alignment horizontal="right"/>
    </xf>
    <xf numFmtId="0" fontId="35" fillId="0" borderId="0" xfId="0" applyFont="1"/>
    <xf numFmtId="49" fontId="36" fillId="0" borderId="0" xfId="0" applyNumberFormat="1" applyFont="1" applyAlignment="1">
      <alignment horizontal="right"/>
    </xf>
    <xf numFmtId="0" fontId="8" fillId="0" borderId="1" xfId="0" applyFont="1" applyBorder="1"/>
    <xf numFmtId="49" fontId="30" fillId="0" borderId="1" xfId="0" applyNumberFormat="1" applyFont="1" applyBorder="1" applyAlignment="1">
      <alignment horizontal="center"/>
    </xf>
    <xf numFmtId="0" fontId="38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justify" vertical="center"/>
    </xf>
    <xf numFmtId="0" fontId="11" fillId="0" borderId="1" xfId="0" applyFont="1" applyBorder="1"/>
    <xf numFmtId="49" fontId="36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41" fillId="0" borderId="0" xfId="0" applyFont="1"/>
    <xf numFmtId="0" fontId="26" fillId="0" borderId="1" xfId="0" applyFont="1" applyBorder="1"/>
    <xf numFmtId="0" fontId="42" fillId="0" borderId="1" xfId="0" applyFont="1" applyBorder="1" applyAlignment="1">
      <alignment horizontal="center" vertical="center"/>
    </xf>
    <xf numFmtId="0" fontId="41" fillId="0" borderId="1" xfId="0" applyFont="1" applyBorder="1"/>
    <xf numFmtId="49" fontId="40" fillId="0" borderId="1" xfId="0" applyNumberFormat="1" applyFont="1" applyBorder="1" applyAlignment="1">
      <alignment horizontal="right"/>
    </xf>
    <xf numFmtId="0" fontId="40" fillId="0" borderId="0" xfId="0" applyFont="1" applyAlignment="1">
      <alignment horizontal="center" vertical="center" wrapText="1"/>
    </xf>
    <xf numFmtId="3" fontId="40" fillId="0" borderId="0" xfId="0" applyNumberFormat="1" applyFont="1" applyAlignment="1">
      <alignment horizontal="right" vertical="center" wrapText="1"/>
    </xf>
    <xf numFmtId="1" fontId="40" fillId="0" borderId="0" xfId="0" applyNumberFormat="1" applyFont="1" applyAlignment="1">
      <alignment horizontal="center" vertical="center" wrapText="1"/>
    </xf>
    <xf numFmtId="0" fontId="42" fillId="0" borderId="1" xfId="0" applyFont="1" applyBorder="1" applyAlignment="1">
      <alignment horizontal="justify" vertical="center"/>
    </xf>
    <xf numFmtId="0" fontId="33" fillId="4" borderId="0" xfId="0" applyFont="1" applyFill="1" applyAlignment="1">
      <alignment horizontal="left" vertical="center" wrapText="1"/>
    </xf>
    <xf numFmtId="0" fontId="43" fillId="5" borderId="0" xfId="0" applyFont="1" applyFill="1" applyAlignment="1">
      <alignment horizontal="center" vertical="center" wrapText="1"/>
    </xf>
    <xf numFmtId="0" fontId="31" fillId="5" borderId="0" xfId="0" applyFont="1" applyFill="1" applyAlignment="1">
      <alignment horizontal="center"/>
    </xf>
    <xf numFmtId="0" fontId="44" fillId="5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vertical="center" wrapText="1"/>
    </xf>
    <xf numFmtId="3" fontId="45" fillId="4" borderId="0" xfId="0" applyNumberFormat="1" applyFont="1" applyFill="1" applyAlignment="1">
      <alignment horizontal="right" vertical="center" wrapText="1"/>
    </xf>
    <xf numFmtId="166" fontId="45" fillId="4" borderId="0" xfId="0" applyNumberFormat="1" applyFont="1" applyFill="1" applyAlignment="1">
      <alignment horizontal="center" vertical="center" wrapText="1"/>
    </xf>
    <xf numFmtId="1" fontId="45" fillId="4" borderId="0" xfId="0" applyNumberFormat="1" applyFont="1" applyFill="1" applyAlignment="1">
      <alignment horizontal="center" vertical="center" wrapText="1"/>
    </xf>
    <xf numFmtId="3" fontId="43" fillId="5" borderId="0" xfId="0" applyNumberFormat="1" applyFont="1" applyFill="1" applyAlignment="1">
      <alignment horizontal="right" vertical="center" wrapText="1"/>
    </xf>
    <xf numFmtId="1" fontId="43" fillId="5" borderId="0" xfId="0" applyNumberFormat="1" applyFont="1" applyFill="1" applyAlignment="1">
      <alignment horizontal="center" vertical="center" wrapText="1"/>
    </xf>
    <xf numFmtId="3" fontId="45" fillId="4" borderId="0" xfId="0" applyNumberFormat="1" applyFont="1" applyFill="1" applyAlignment="1">
      <alignment horizontal="center" vertical="center" wrapText="1"/>
    </xf>
    <xf numFmtId="0" fontId="33" fillId="4" borderId="0" xfId="0" applyFont="1" applyFill="1"/>
    <xf numFmtId="3" fontId="45" fillId="4" borderId="0" xfId="0" applyNumberFormat="1" applyFont="1" applyFill="1" applyAlignment="1">
      <alignment vertical="center" wrapText="1"/>
    </xf>
    <xf numFmtId="0" fontId="45" fillId="4" borderId="0" xfId="0" applyFont="1" applyFill="1" applyAlignment="1">
      <alignment horizontal="right" vertical="center" wrapText="1"/>
    </xf>
    <xf numFmtId="0" fontId="33" fillId="4" borderId="0" xfId="0" applyFont="1" applyFill="1" applyAlignment="1">
      <alignment horizontal="center"/>
    </xf>
    <xf numFmtId="0" fontId="45" fillId="4" borderId="0" xfId="0" applyFont="1" applyFill="1" applyAlignment="1">
      <alignment horizontal="left" vertical="center" wrapText="1"/>
    </xf>
    <xf numFmtId="165" fontId="45" fillId="4" borderId="0" xfId="0" applyNumberFormat="1" applyFont="1" applyFill="1" applyAlignment="1">
      <alignment horizontal="center" vertical="center" wrapText="1"/>
    </xf>
    <xf numFmtId="0" fontId="45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justify" vertical="center" wrapText="1"/>
    </xf>
    <xf numFmtId="0" fontId="31" fillId="5" borderId="0" xfId="0" applyFont="1" applyFill="1" applyAlignment="1">
      <alignment horizontal="center" vertical="center"/>
    </xf>
    <xf numFmtId="3" fontId="45" fillId="4" borderId="0" xfId="0" applyNumberFormat="1" applyFont="1" applyFill="1" applyAlignment="1">
      <alignment horizontal="right" vertical="center"/>
    </xf>
    <xf numFmtId="3" fontId="43" fillId="5" borderId="0" xfId="0" applyNumberFormat="1" applyFont="1" applyFill="1" applyAlignment="1">
      <alignment horizontal="right" vertical="center"/>
    </xf>
    <xf numFmtId="3" fontId="43" fillId="5" borderId="0" xfId="0" applyNumberFormat="1" applyFont="1" applyFill="1" applyAlignment="1">
      <alignment horizontal="center" vertical="center" wrapText="1"/>
    </xf>
    <xf numFmtId="0" fontId="28" fillId="5" borderId="0" xfId="0" applyFont="1" applyFill="1"/>
    <xf numFmtId="49" fontId="45" fillId="4" borderId="0" xfId="1" applyNumberFormat="1" applyFont="1" applyFill="1" applyBorder="1" applyAlignment="1">
      <alignment horizontal="justify" vertical="center" wrapText="1"/>
    </xf>
    <xf numFmtId="0" fontId="28" fillId="0" borderId="0" xfId="0" applyFont="1"/>
    <xf numFmtId="0" fontId="45" fillId="0" borderId="0" xfId="0" applyFont="1"/>
    <xf numFmtId="16" fontId="43" fillId="5" borderId="0" xfId="0" applyNumberFormat="1" applyFont="1" applyFill="1" applyAlignment="1">
      <alignment horizontal="center" vertical="center" wrapText="1"/>
    </xf>
    <xf numFmtId="49" fontId="36" fillId="0" borderId="1" xfId="0" applyNumberFormat="1" applyFont="1" applyBorder="1"/>
    <xf numFmtId="0" fontId="9" fillId="0" borderId="1" xfId="0" applyFont="1" applyBorder="1"/>
    <xf numFmtId="0" fontId="41" fillId="0" borderId="1" xfId="0" applyFont="1" applyBorder="1" applyAlignment="1">
      <alignment horizontal="center" vertical="center"/>
    </xf>
    <xf numFmtId="0" fontId="43" fillId="5" borderId="0" xfId="0" applyFont="1" applyFill="1" applyAlignment="1">
      <alignment vertical="center" wrapText="1"/>
    </xf>
    <xf numFmtId="49" fontId="43" fillId="5" borderId="0" xfId="0" applyNumberFormat="1" applyFont="1" applyFill="1" applyAlignment="1">
      <alignment horizontal="center" vertical="center" wrapText="1"/>
    </xf>
    <xf numFmtId="0" fontId="32" fillId="5" borderId="0" xfId="0" applyFont="1" applyFill="1" applyAlignment="1">
      <alignment horizontal="center"/>
    </xf>
    <xf numFmtId="0" fontId="43" fillId="4" borderId="0" xfId="0" applyFont="1" applyFill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/>
    </xf>
    <xf numFmtId="1" fontId="43" fillId="4" borderId="0" xfId="0" applyNumberFormat="1" applyFont="1" applyFill="1" applyAlignment="1">
      <alignment horizontal="center" vertical="center" wrapText="1"/>
    </xf>
    <xf numFmtId="0" fontId="43" fillId="4" borderId="0" xfId="0" applyFont="1" applyFill="1" applyAlignment="1">
      <alignment vertical="center" wrapText="1"/>
    </xf>
    <xf numFmtId="0" fontId="38" fillId="0" borderId="1" xfId="0" applyFont="1" applyBorder="1"/>
    <xf numFmtId="49" fontId="40" fillId="0" borderId="1" xfId="0" applyNumberFormat="1" applyFont="1" applyBorder="1"/>
    <xf numFmtId="0" fontId="44" fillId="5" borderId="0" xfId="0" applyFont="1" applyFill="1" applyAlignment="1">
      <alignment horizontal="center" vertical="center"/>
    </xf>
    <xf numFmtId="0" fontId="43" fillId="5" borderId="0" xfId="0" applyFont="1" applyFill="1" applyAlignment="1">
      <alignment vertical="center"/>
    </xf>
    <xf numFmtId="3" fontId="43" fillId="5" borderId="0" xfId="0" applyNumberFormat="1" applyFont="1" applyFill="1" applyAlignment="1">
      <alignment vertical="center"/>
    </xf>
    <xf numFmtId="3" fontId="43" fillId="5" borderId="0" xfId="0" applyNumberFormat="1" applyFont="1" applyFill="1" applyAlignment="1">
      <alignment vertical="center" wrapText="1"/>
    </xf>
    <xf numFmtId="0" fontId="43" fillId="4" borderId="0" xfId="0" applyFont="1" applyFill="1" applyAlignment="1">
      <alignment vertical="center"/>
    </xf>
    <xf numFmtId="3" fontId="43" fillId="4" borderId="0" xfId="0" applyNumberFormat="1" applyFont="1" applyFill="1" applyAlignment="1">
      <alignment horizontal="right" vertical="center" wrapText="1"/>
    </xf>
    <xf numFmtId="3" fontId="43" fillId="4" borderId="0" xfId="0" applyNumberFormat="1" applyFont="1" applyFill="1" applyAlignment="1">
      <alignment vertical="center" wrapText="1"/>
    </xf>
    <xf numFmtId="0" fontId="45" fillId="4" borderId="0" xfId="0" applyFont="1" applyFill="1" applyAlignment="1">
      <alignment vertical="center"/>
    </xf>
    <xf numFmtId="3" fontId="45" fillId="4" borderId="0" xfId="0" applyNumberFormat="1" applyFont="1" applyFill="1" applyAlignment="1">
      <alignment vertical="center"/>
    </xf>
    <xf numFmtId="3" fontId="45" fillId="4" borderId="0" xfId="0" applyNumberFormat="1" applyFont="1" applyFill="1" applyAlignment="1">
      <alignment wrapText="1"/>
    </xf>
    <xf numFmtId="0" fontId="35" fillId="3" borderId="0" xfId="0" applyFont="1" applyFill="1"/>
    <xf numFmtId="0" fontId="26" fillId="3" borderId="1" xfId="0" applyFont="1" applyFill="1" applyBorder="1"/>
    <xf numFmtId="0" fontId="41" fillId="3" borderId="1" xfId="0" applyFont="1" applyFill="1" applyBorder="1"/>
    <xf numFmtId="49" fontId="40" fillId="3" borderId="1" xfId="0" applyNumberFormat="1" applyFont="1" applyFill="1" applyBorder="1" applyAlignment="1">
      <alignment horizontal="center"/>
    </xf>
    <xf numFmtId="0" fontId="37" fillId="4" borderId="0" xfId="0" applyFont="1" applyFill="1" applyAlignment="1">
      <alignment vertical="center"/>
    </xf>
    <xf numFmtId="0" fontId="32" fillId="4" borderId="0" xfId="0" applyFont="1" applyFill="1" applyAlignment="1">
      <alignment horizontal="center" vertical="center" wrapText="1"/>
    </xf>
    <xf numFmtId="3" fontId="33" fillId="4" borderId="0" xfId="0" applyNumberFormat="1" applyFont="1" applyFill="1"/>
    <xf numFmtId="0" fontId="30" fillId="4" borderId="0" xfId="0" applyFont="1" applyFill="1" applyAlignment="1">
      <alignment vertical="center"/>
    </xf>
    <xf numFmtId="49" fontId="30" fillId="0" borderId="1" xfId="0" applyNumberFormat="1" applyFont="1" applyBorder="1" applyAlignment="1">
      <alignment horizontal="right"/>
    </xf>
    <xf numFmtId="0" fontId="49" fillId="0" borderId="1" xfId="0" applyFont="1" applyBorder="1"/>
    <xf numFmtId="49" fontId="39" fillId="0" borderId="1" xfId="0" applyNumberFormat="1" applyFont="1" applyBorder="1" applyAlignment="1">
      <alignment horizontal="right" vertical="center"/>
    </xf>
    <xf numFmtId="0" fontId="45" fillId="4" borderId="0" xfId="0" applyFont="1" applyFill="1" applyAlignment="1">
      <alignment horizontal="justify" vertical="center"/>
    </xf>
    <xf numFmtId="0" fontId="43" fillId="5" borderId="0" xfId="0" applyFont="1" applyFill="1" applyAlignment="1">
      <alignment horizontal="center" vertical="top" wrapText="1"/>
    </xf>
    <xf numFmtId="0" fontId="32" fillId="5" borderId="0" xfId="0" applyFont="1" applyFill="1" applyAlignment="1">
      <alignment horizontal="center" vertical="top"/>
    </xf>
    <xf numFmtId="0" fontId="44" fillId="5" borderId="0" xfId="0" applyFont="1" applyFill="1" applyAlignment="1">
      <alignment horizontal="center" vertical="top" wrapText="1"/>
    </xf>
    <xf numFmtId="1" fontId="44" fillId="5" borderId="0" xfId="0" applyNumberFormat="1" applyFont="1" applyFill="1" applyAlignment="1">
      <alignment horizontal="center" vertical="top" wrapText="1"/>
    </xf>
    <xf numFmtId="164" fontId="43" fillId="5" borderId="0" xfId="0" applyNumberFormat="1" applyFont="1" applyFill="1" applyAlignment="1">
      <alignment horizontal="right" vertical="center" wrapText="1"/>
    </xf>
    <xf numFmtId="166" fontId="43" fillId="5" borderId="0" xfId="0" applyNumberFormat="1" applyFont="1" applyFill="1" applyAlignment="1">
      <alignment horizontal="center" vertical="center" wrapText="1"/>
    </xf>
    <xf numFmtId="49" fontId="50" fillId="0" borderId="1" xfId="0" applyNumberFormat="1" applyFont="1" applyBorder="1" applyAlignment="1">
      <alignment horizontal="right" vertical="center"/>
    </xf>
    <xf numFmtId="0" fontId="51" fillId="0" borderId="1" xfId="0" applyFont="1" applyBorder="1"/>
    <xf numFmtId="0" fontId="44" fillId="5" borderId="0" xfId="0" applyFont="1" applyFill="1" applyAlignment="1">
      <alignment horizontal="center" wrapText="1"/>
    </xf>
    <xf numFmtId="0" fontId="10" fillId="0" borderId="1" xfId="0" applyFont="1" applyBorder="1" applyAlignment="1">
      <alignment horizontal="justify" vertical="center"/>
    </xf>
    <xf numFmtId="3" fontId="32" fillId="5" borderId="0" xfId="0" applyNumberFormat="1" applyFont="1" applyFill="1" applyAlignment="1">
      <alignment vertical="center"/>
    </xf>
    <xf numFmtId="166" fontId="32" fillId="5" borderId="0" xfId="0" applyNumberFormat="1" applyFont="1" applyFill="1" applyAlignment="1">
      <alignment horizontal="center" vertical="center"/>
    </xf>
    <xf numFmtId="0" fontId="28" fillId="4" borderId="0" xfId="0" applyFont="1" applyFill="1"/>
    <xf numFmtId="0" fontId="28" fillId="4" borderId="0" xfId="0" applyFont="1" applyFill="1" applyAlignment="1">
      <alignment horizontal="center"/>
    </xf>
    <xf numFmtId="0" fontId="29" fillId="4" borderId="0" xfId="0" applyFont="1" applyFill="1" applyAlignment="1">
      <alignment vertical="center" wrapText="1"/>
    </xf>
    <xf numFmtId="0" fontId="33" fillId="4" borderId="0" xfId="0" applyFont="1" applyFill="1" applyAlignment="1">
      <alignment wrapText="1"/>
    </xf>
    <xf numFmtId="166" fontId="45" fillId="4" borderId="0" xfId="0" applyNumberFormat="1" applyFont="1" applyFill="1" applyAlignment="1">
      <alignment horizontal="center" wrapText="1"/>
    </xf>
    <xf numFmtId="0" fontId="43" fillId="5" borderId="0" xfId="0" applyFont="1" applyFill="1" applyAlignment="1">
      <alignment horizontal="center" wrapText="1"/>
    </xf>
    <xf numFmtId="0" fontId="35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/>
    <xf numFmtId="0" fontId="43" fillId="4" borderId="0" xfId="0" applyFont="1" applyFill="1" applyAlignment="1">
      <alignment horizontal="right" vertical="center" wrapText="1"/>
    </xf>
    <xf numFmtId="3" fontId="32" fillId="4" borderId="0" xfId="0" applyNumberFormat="1" applyFont="1" applyFill="1" applyAlignment="1">
      <alignment horizontal="right" vertical="center" wrapText="1"/>
    </xf>
    <xf numFmtId="0" fontId="32" fillId="5" borderId="0" xfId="0" applyFont="1" applyFill="1" applyAlignment="1">
      <alignment horizontal="center" vertical="center"/>
    </xf>
    <xf numFmtId="0" fontId="43" fillId="5" borderId="0" xfId="0" applyFont="1" applyFill="1" applyAlignment="1">
      <alignment horizontal="left" vertical="center" wrapText="1"/>
    </xf>
    <xf numFmtId="3" fontId="32" fillId="5" borderId="0" xfId="0" applyNumberFormat="1" applyFont="1" applyFill="1" applyAlignment="1">
      <alignment vertical="center" wrapText="1"/>
    </xf>
    <xf numFmtId="3" fontId="32" fillId="4" borderId="0" xfId="0" applyNumberFormat="1" applyFont="1" applyFill="1" applyAlignment="1">
      <alignment vertical="center" wrapText="1"/>
    </xf>
    <xf numFmtId="49" fontId="34" fillId="0" borderId="1" xfId="0" applyNumberFormat="1" applyFont="1" applyBorder="1" applyAlignment="1">
      <alignment horizontal="right"/>
    </xf>
    <xf numFmtId="0" fontId="35" fillId="0" borderId="0" xfId="0" applyFont="1" applyAlignment="1">
      <alignment horizontal="justify" vertical="center"/>
    </xf>
    <xf numFmtId="3" fontId="33" fillId="4" borderId="0" xfId="0" applyNumberFormat="1" applyFont="1" applyFill="1" applyAlignment="1">
      <alignment vertical="center" wrapText="1"/>
    </xf>
    <xf numFmtId="49" fontId="39" fillId="0" borderId="1" xfId="0" applyNumberFormat="1" applyFont="1" applyBorder="1" applyAlignment="1">
      <alignment horizontal="right"/>
    </xf>
    <xf numFmtId="0" fontId="52" fillId="0" borderId="0" xfId="0" applyFont="1"/>
    <xf numFmtId="164" fontId="45" fillId="4" borderId="0" xfId="0" applyNumberFormat="1" applyFont="1" applyFill="1" applyAlignment="1">
      <alignment horizontal="center" vertical="center" wrapText="1"/>
    </xf>
    <xf numFmtId="164" fontId="43" fillId="5" borderId="0" xfId="0" applyNumberFormat="1" applyFont="1" applyFill="1" applyAlignment="1">
      <alignment horizontal="center" vertical="center" wrapText="1"/>
    </xf>
    <xf numFmtId="49" fontId="40" fillId="0" borderId="1" xfId="0" applyNumberFormat="1" applyFont="1" applyBorder="1" applyAlignment="1">
      <alignment horizontal="left"/>
    </xf>
    <xf numFmtId="0" fontId="32" fillId="5" borderId="0" xfId="0" applyFont="1" applyFill="1" applyAlignment="1">
      <alignment horizontal="left" vertical="top" wrapText="1"/>
    </xf>
    <xf numFmtId="164" fontId="32" fillId="5" borderId="0" xfId="0" applyNumberFormat="1" applyFont="1" applyFill="1" applyAlignment="1">
      <alignment horizontal="right" vertical="center" wrapText="1"/>
    </xf>
    <xf numFmtId="1" fontId="33" fillId="4" borderId="0" xfId="0" applyNumberFormat="1" applyFont="1" applyFill="1" applyAlignment="1">
      <alignment horizontal="center" vertical="center" wrapText="1"/>
    </xf>
    <xf numFmtId="1" fontId="32" fillId="5" borderId="0" xfId="0" applyNumberFormat="1" applyFont="1" applyFill="1" applyAlignment="1">
      <alignment horizontal="center" vertical="center" wrapText="1"/>
    </xf>
    <xf numFmtId="10" fontId="32" fillId="5" borderId="0" xfId="0" applyNumberFormat="1" applyFont="1" applyFill="1" applyAlignment="1">
      <alignment horizontal="center" vertical="center" wrapText="1"/>
    </xf>
    <xf numFmtId="166" fontId="33" fillId="4" borderId="0" xfId="0" applyNumberFormat="1" applyFont="1" applyFill="1" applyAlignment="1">
      <alignment horizontal="center" vertical="center"/>
    </xf>
    <xf numFmtId="0" fontId="33" fillId="4" borderId="0" xfId="0" applyFont="1" applyFill="1" applyAlignment="1">
      <alignment horizontal="left" vertical="center"/>
    </xf>
    <xf numFmtId="16" fontId="33" fillId="4" borderId="0" xfId="0" applyNumberFormat="1" applyFont="1" applyFill="1" applyAlignment="1">
      <alignment horizontal="center" vertical="center" wrapText="1"/>
    </xf>
    <xf numFmtId="1" fontId="32" fillId="5" borderId="0" xfId="0" applyNumberFormat="1" applyFont="1" applyFill="1" applyAlignment="1">
      <alignment horizontal="center" vertical="center"/>
    </xf>
    <xf numFmtId="4" fontId="32" fillId="4" borderId="0" xfId="0" applyNumberFormat="1" applyFont="1" applyFill="1" applyAlignment="1">
      <alignment horizontal="center" vertical="center" wrapText="1"/>
    </xf>
    <xf numFmtId="10" fontId="33" fillId="4" borderId="0" xfId="0" applyNumberFormat="1" applyFont="1" applyFill="1" applyAlignment="1">
      <alignment horizontal="center" vertical="center" wrapText="1"/>
    </xf>
    <xf numFmtId="10" fontId="38" fillId="0" borderId="1" xfId="0" applyNumberFormat="1" applyFont="1" applyBorder="1"/>
    <xf numFmtId="166" fontId="45" fillId="4" borderId="0" xfId="0" applyNumberFormat="1" applyFont="1" applyFill="1" applyAlignment="1">
      <alignment horizontal="center" vertical="center"/>
    </xf>
    <xf numFmtId="3" fontId="33" fillId="4" borderId="0" xfId="0" applyNumberFormat="1" applyFont="1" applyFill="1" applyAlignment="1">
      <alignment horizontal="right" vertical="center"/>
    </xf>
    <xf numFmtId="1" fontId="45" fillId="4" borderId="0" xfId="0" applyNumberFormat="1" applyFont="1" applyFill="1" applyAlignment="1">
      <alignment horizontal="center" vertical="center"/>
    </xf>
    <xf numFmtId="0" fontId="33" fillId="4" borderId="0" xfId="0" applyFont="1" applyFill="1" applyAlignment="1">
      <alignment horizontal="right" vertical="center"/>
    </xf>
    <xf numFmtId="1" fontId="43" fillId="5" borderId="0" xfId="0" applyNumberFormat="1" applyFont="1" applyFill="1" applyAlignment="1">
      <alignment horizontal="center" vertical="center"/>
    </xf>
    <xf numFmtId="0" fontId="16" fillId="0" borderId="1" xfId="0" applyFont="1" applyBorder="1" applyAlignment="1">
      <alignment horizontal="justify" vertical="center"/>
    </xf>
    <xf numFmtId="49" fontId="40" fillId="0" borderId="1" xfId="0" applyNumberFormat="1" applyFont="1" applyBorder="1" applyAlignment="1">
      <alignment vertical="center"/>
    </xf>
    <xf numFmtId="0" fontId="33" fillId="4" borderId="0" xfId="0" applyFont="1" applyFill="1" applyAlignment="1">
      <alignment vertical="center"/>
    </xf>
    <xf numFmtId="3" fontId="33" fillId="4" borderId="0" xfId="0" applyNumberFormat="1" applyFont="1" applyFill="1" applyAlignment="1">
      <alignment vertical="center"/>
    </xf>
    <xf numFmtId="165" fontId="33" fillId="4" borderId="0" xfId="0" applyNumberFormat="1" applyFont="1" applyFill="1" applyAlignment="1">
      <alignment horizontal="center" vertical="center"/>
    </xf>
    <xf numFmtId="1" fontId="33" fillId="4" borderId="0" xfId="0" applyNumberFormat="1" applyFont="1" applyFill="1" applyAlignment="1">
      <alignment horizontal="center" vertical="center"/>
    </xf>
    <xf numFmtId="3" fontId="32" fillId="5" borderId="0" xfId="0" applyNumberFormat="1" applyFont="1" applyFill="1" applyAlignment="1">
      <alignment horizontal="center" vertical="center"/>
    </xf>
    <xf numFmtId="3" fontId="32" fillId="5" borderId="0" xfId="0" applyNumberFormat="1" applyFont="1" applyFill="1" applyAlignment="1">
      <alignment horizontal="right" vertical="center"/>
    </xf>
    <xf numFmtId="0" fontId="2" fillId="0" borderId="1" xfId="0" applyFont="1" applyBorder="1"/>
    <xf numFmtId="49" fontId="34" fillId="0" borderId="1" xfId="0" applyNumberFormat="1" applyFont="1" applyBorder="1" applyAlignment="1">
      <alignment horizontal="right" vertical="center"/>
    </xf>
    <xf numFmtId="49" fontId="30" fillId="0" borderId="1" xfId="0" applyNumberFormat="1" applyFont="1" applyBorder="1" applyAlignment="1">
      <alignment horizontal="right" vertical="center"/>
    </xf>
    <xf numFmtId="0" fontId="33" fillId="4" borderId="0" xfId="0" applyFont="1" applyFill="1" applyAlignment="1">
      <alignment horizontal="right"/>
    </xf>
    <xf numFmtId="0" fontId="32" fillId="4" borderId="0" xfId="0" applyFont="1" applyFill="1" applyAlignment="1">
      <alignment horizontal="right" vertical="center"/>
    </xf>
    <xf numFmtId="0" fontId="32" fillId="4" borderId="0" xfId="0" applyFont="1" applyFill="1" applyAlignment="1">
      <alignment horizontal="center" vertical="center"/>
    </xf>
    <xf numFmtId="2" fontId="32" fillId="4" borderId="0" xfId="0" applyNumberFormat="1" applyFont="1" applyFill="1" applyAlignment="1">
      <alignment horizontal="center" vertical="center"/>
    </xf>
    <xf numFmtId="0" fontId="53" fillId="0" borderId="1" xfId="0" applyFont="1" applyBorder="1"/>
    <xf numFmtId="9" fontId="33" fillId="4" borderId="0" xfId="0" applyNumberFormat="1" applyFont="1" applyFill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0" fontId="32" fillId="5" borderId="0" xfId="0" applyFont="1" applyFill="1" applyAlignment="1">
      <alignment horizontal="right" vertical="center"/>
    </xf>
    <xf numFmtId="1" fontId="32" fillId="5" borderId="0" xfId="0" applyNumberFormat="1" applyFont="1" applyFill="1" applyAlignment="1">
      <alignment horizontal="right" vertical="center"/>
    </xf>
    <xf numFmtId="49" fontId="33" fillId="4" borderId="0" xfId="0" applyNumberFormat="1" applyFont="1" applyFill="1" applyAlignment="1">
      <alignment horizontal="right" vertical="center"/>
    </xf>
    <xf numFmtId="0" fontId="22" fillId="0" borderId="1" xfId="0" applyFont="1" applyBorder="1" applyAlignment="1">
      <alignment horizontal="justify" vertical="center"/>
    </xf>
    <xf numFmtId="0" fontId="32" fillId="4" borderId="0" xfId="0" applyFont="1" applyFill="1" applyAlignment="1">
      <alignment vertical="center"/>
    </xf>
    <xf numFmtId="3" fontId="33" fillId="4" borderId="0" xfId="0" applyNumberFormat="1" applyFont="1" applyFill="1" applyAlignment="1">
      <alignment horizontal="center" vertical="center"/>
    </xf>
    <xf numFmtId="0" fontId="33" fillId="5" borderId="0" xfId="0" applyFont="1" applyFill="1" applyAlignment="1">
      <alignment horizontal="center" vertical="center" wrapText="1"/>
    </xf>
    <xf numFmtId="0" fontId="32" fillId="5" borderId="0" xfId="0" applyFont="1" applyFill="1" applyAlignment="1">
      <alignment vertical="center"/>
    </xf>
    <xf numFmtId="166" fontId="32" fillId="5" borderId="0" xfId="0" applyNumberFormat="1" applyFont="1" applyFill="1" applyAlignment="1">
      <alignment horizontal="center" vertical="center" wrapText="1"/>
    </xf>
    <xf numFmtId="0" fontId="30" fillId="0" borderId="1" xfId="0" applyFont="1" applyBorder="1"/>
    <xf numFmtId="166" fontId="32" fillId="4" borderId="0" xfId="0" applyNumberFormat="1" applyFont="1" applyFill="1" applyAlignment="1">
      <alignment horizontal="center" vertical="center" wrapText="1"/>
    </xf>
    <xf numFmtId="3" fontId="32" fillId="4" borderId="0" xfId="0" applyNumberFormat="1" applyFont="1" applyFill="1" applyAlignment="1">
      <alignment horizontal="center" vertical="center"/>
    </xf>
    <xf numFmtId="3" fontId="32" fillId="4" borderId="0" xfId="0" applyNumberFormat="1" applyFont="1" applyFill="1" applyAlignment="1">
      <alignment horizontal="right" vertical="center"/>
    </xf>
    <xf numFmtId="1" fontId="32" fillId="4" borderId="0" xfId="0" applyNumberFormat="1" applyFont="1" applyFill="1" applyAlignment="1">
      <alignment horizontal="center" vertical="center"/>
    </xf>
    <xf numFmtId="3" fontId="32" fillId="4" borderId="0" xfId="0" applyNumberFormat="1" applyFont="1" applyFill="1" applyAlignment="1">
      <alignment horizontal="center" vertical="center" wrapText="1"/>
    </xf>
    <xf numFmtId="0" fontId="48" fillId="4" borderId="0" xfId="0" applyFont="1" applyFill="1" applyAlignment="1">
      <alignment vertical="center"/>
    </xf>
    <xf numFmtId="0" fontId="46" fillId="5" borderId="0" xfId="0" applyFont="1" applyFill="1" applyAlignment="1">
      <alignment horizontal="center" vertical="center" wrapText="1"/>
    </xf>
    <xf numFmtId="0" fontId="46" fillId="5" borderId="0" xfId="0" applyFont="1" applyFill="1" applyAlignment="1">
      <alignment horizontal="center" vertical="center"/>
    </xf>
    <xf numFmtId="0" fontId="47" fillId="5" borderId="0" xfId="0" applyFont="1" applyFill="1" applyAlignment="1">
      <alignment horizontal="center" vertical="center" wrapText="1"/>
    </xf>
    <xf numFmtId="0" fontId="47" fillId="5" borderId="0" xfId="0" applyFont="1" applyFill="1" applyAlignment="1">
      <alignment horizontal="center" vertical="center"/>
    </xf>
    <xf numFmtId="0" fontId="48" fillId="4" borderId="0" xfId="0" applyFont="1" applyFill="1" applyAlignment="1">
      <alignment horizontal="center" vertical="center" wrapText="1"/>
    </xf>
    <xf numFmtId="3" fontId="48" fillId="4" borderId="0" xfId="0" applyNumberFormat="1" applyFont="1" applyFill="1" applyAlignment="1">
      <alignment horizontal="right" vertical="center"/>
    </xf>
    <xf numFmtId="166" fontId="48" fillId="4" borderId="0" xfId="0" applyNumberFormat="1" applyFont="1" applyFill="1" applyAlignment="1">
      <alignment horizontal="center" vertical="center"/>
    </xf>
    <xf numFmtId="1" fontId="48" fillId="4" borderId="0" xfId="0" applyNumberFormat="1" applyFont="1" applyFill="1" applyAlignment="1">
      <alignment horizontal="center" vertical="center"/>
    </xf>
    <xf numFmtId="3" fontId="46" fillId="5" borderId="0" xfId="0" applyNumberFormat="1" applyFont="1" applyFill="1" applyAlignment="1">
      <alignment horizontal="right" vertical="center"/>
    </xf>
    <xf numFmtId="1" fontId="46" fillId="5" borderId="0" xfId="0" applyNumberFormat="1" applyFont="1" applyFill="1" applyAlignment="1">
      <alignment horizontal="center" vertical="center"/>
    </xf>
    <xf numFmtId="9" fontId="48" fillId="4" borderId="0" xfId="0" applyNumberFormat="1" applyFont="1" applyFill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49" fontId="6" fillId="0" borderId="1" xfId="0" applyNumberFormat="1" applyFont="1" applyBorder="1" applyAlignment="1">
      <alignment horizontal="right"/>
    </xf>
    <xf numFmtId="0" fontId="46" fillId="4" borderId="0" xfId="0" applyFont="1" applyFill="1" applyAlignment="1">
      <alignment vertical="center"/>
    </xf>
    <xf numFmtId="0" fontId="48" fillId="4" borderId="0" xfId="0" applyFont="1" applyFill="1" applyAlignment="1">
      <alignment horizontal="right" vertical="center"/>
    </xf>
    <xf numFmtId="0" fontId="46" fillId="4" borderId="0" xfId="0" applyFont="1" applyFill="1" applyAlignment="1">
      <alignment horizontal="center" vertical="center" wrapText="1"/>
    </xf>
    <xf numFmtId="1" fontId="48" fillId="4" borderId="0" xfId="0" applyNumberFormat="1" applyFont="1" applyFill="1" applyAlignment="1">
      <alignment vertical="center"/>
    </xf>
    <xf numFmtId="49" fontId="48" fillId="4" borderId="0" xfId="0" applyNumberFormat="1" applyFont="1" applyFill="1" applyAlignment="1">
      <alignment horizontal="center" vertical="center" wrapText="1"/>
    </xf>
    <xf numFmtId="166" fontId="46" fillId="5" borderId="0" xfId="0" applyNumberFormat="1" applyFont="1" applyFill="1" applyAlignment="1">
      <alignment horizontal="center" vertical="center"/>
    </xf>
    <xf numFmtId="0" fontId="46" fillId="4" borderId="0" xfId="0" applyFont="1" applyFill="1" applyAlignment="1">
      <alignment horizontal="right" vertical="center"/>
    </xf>
    <xf numFmtId="166" fontId="46" fillId="4" borderId="0" xfId="0" applyNumberFormat="1" applyFont="1" applyFill="1" applyAlignment="1">
      <alignment horizontal="center" vertical="center"/>
    </xf>
    <xf numFmtId="166" fontId="32" fillId="4" borderId="0" xfId="0" applyNumberFormat="1" applyFont="1" applyFill="1" applyAlignment="1">
      <alignment horizontal="center" vertical="center"/>
    </xf>
    <xf numFmtId="0" fontId="46" fillId="5" borderId="0" xfId="0" applyFont="1" applyFill="1" applyAlignment="1">
      <alignment vertical="center" wrapText="1"/>
    </xf>
    <xf numFmtId="0" fontId="46" fillId="5" borderId="0" xfId="0" applyFont="1" applyFill="1" applyAlignment="1">
      <alignment vertical="center"/>
    </xf>
    <xf numFmtId="165" fontId="33" fillId="4" borderId="0" xfId="0" applyNumberFormat="1" applyFont="1" applyFill="1" applyAlignment="1">
      <alignment horizontal="right" vertical="center" wrapText="1"/>
    </xf>
    <xf numFmtId="0" fontId="33" fillId="5" borderId="0" xfId="0" applyFont="1" applyFill="1" applyAlignment="1">
      <alignment horizontal="justify" vertical="center" wrapText="1"/>
    </xf>
    <xf numFmtId="0" fontId="30" fillId="0" borderId="1" xfId="0" applyFont="1" applyBorder="1" applyAlignment="1">
      <alignment horizontal="right"/>
    </xf>
    <xf numFmtId="0" fontId="43" fillId="5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left" vertical="center" wrapText="1"/>
    </xf>
    <xf numFmtId="164" fontId="32" fillId="4" borderId="0" xfId="0" applyNumberFormat="1" applyFont="1" applyFill="1" applyAlignment="1">
      <alignment horizontal="right" vertical="center" wrapText="1"/>
    </xf>
    <xf numFmtId="0" fontId="32" fillId="5" borderId="0" xfId="0" applyFont="1" applyFill="1" applyAlignment="1">
      <alignment horizontal="justify" vertical="center" wrapText="1"/>
    </xf>
    <xf numFmtId="0" fontId="32" fillId="5" borderId="0" xfId="0" applyFont="1" applyFill="1" applyAlignment="1">
      <alignment horizontal="right" vertical="center" wrapText="1"/>
    </xf>
    <xf numFmtId="164" fontId="48" fillId="4" borderId="0" xfId="0" applyNumberFormat="1" applyFont="1" applyFill="1" applyAlignment="1">
      <alignment horizontal="center" vertical="center"/>
    </xf>
    <xf numFmtId="0" fontId="0" fillId="0" borderId="4" xfId="0" applyBorder="1"/>
    <xf numFmtId="0" fontId="55" fillId="0" borderId="0" xfId="0" applyFont="1" applyAlignment="1">
      <alignment horizontal="justify" vertical="center"/>
    </xf>
    <xf numFmtId="0" fontId="54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32" fillId="5" borderId="0" xfId="0" applyFont="1" applyFill="1"/>
    <xf numFmtId="2" fontId="33" fillId="4" borderId="0" xfId="0" applyNumberFormat="1" applyFont="1" applyFill="1" applyAlignment="1">
      <alignment horizontal="center" vertical="center" wrapText="1"/>
    </xf>
    <xf numFmtId="0" fontId="56" fillId="0" borderId="1" xfId="0" applyFont="1" applyBorder="1"/>
    <xf numFmtId="49" fontId="32" fillId="5" borderId="0" xfId="0" applyNumberFormat="1" applyFont="1" applyFill="1" applyAlignment="1">
      <alignment horizontal="center" vertical="center" wrapText="1"/>
    </xf>
    <xf numFmtId="0" fontId="33" fillId="5" borderId="0" xfId="0" applyFont="1" applyFill="1" applyAlignment="1">
      <alignment vertical="center"/>
    </xf>
    <xf numFmtId="0" fontId="57" fillId="0" borderId="0" xfId="0" applyFont="1" applyAlignment="1">
      <alignment vertical="center"/>
    </xf>
    <xf numFmtId="0" fontId="56" fillId="0" borderId="1" xfId="0" applyFont="1" applyBorder="1" applyAlignment="1">
      <alignment horizontal="right"/>
    </xf>
    <xf numFmtId="0" fontId="58" fillId="0" borderId="1" xfId="0" applyFont="1" applyBorder="1" applyAlignment="1">
      <alignment horizontal="right" vertical="center"/>
    </xf>
    <xf numFmtId="0" fontId="14" fillId="0" borderId="0" xfId="1"/>
    <xf numFmtId="0" fontId="14" fillId="0" borderId="0" xfId="1" applyFill="1"/>
    <xf numFmtId="0" fontId="14" fillId="0" borderId="0" xfId="1" applyFill="1" applyAlignment="1">
      <alignment wrapText="1"/>
    </xf>
    <xf numFmtId="0" fontId="33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3" fontId="32" fillId="0" borderId="0" xfId="0" applyNumberFormat="1" applyFont="1" applyAlignment="1">
      <alignment horizontal="right" vertical="center" wrapText="1"/>
    </xf>
    <xf numFmtId="3" fontId="32" fillId="0" borderId="0" xfId="0" applyNumberFormat="1" applyFont="1" applyAlignment="1">
      <alignment horizontal="right" vertical="center"/>
    </xf>
    <xf numFmtId="3" fontId="32" fillId="0" borderId="0" xfId="0" applyNumberFormat="1" applyFont="1" applyAlignment="1">
      <alignment horizontal="center" vertical="center"/>
    </xf>
    <xf numFmtId="3" fontId="32" fillId="0" borderId="0" xfId="0" applyNumberFormat="1" applyFont="1" applyAlignment="1">
      <alignment horizontal="center" vertical="center" wrapText="1"/>
    </xf>
    <xf numFmtId="167" fontId="0" fillId="0" borderId="0" xfId="0" applyNumberFormat="1"/>
    <xf numFmtId="166" fontId="33" fillId="4" borderId="0" xfId="0" applyNumberFormat="1" applyFont="1" applyFill="1" applyAlignment="1">
      <alignment horizontal="right" vertical="center" wrapText="1"/>
    </xf>
    <xf numFmtId="0" fontId="43" fillId="5" borderId="0" xfId="0" applyFont="1" applyFill="1" applyAlignment="1">
      <alignment horizontal="left" vertical="center"/>
    </xf>
    <xf numFmtId="0" fontId="59" fillId="0" borderId="0" xfId="0" applyFont="1" applyAlignment="1">
      <alignment horizontal="justify" vertical="center"/>
    </xf>
    <xf numFmtId="3" fontId="33" fillId="0" borderId="0" xfId="0" applyNumberFormat="1" applyFont="1" applyAlignment="1">
      <alignment horizontal="right" vertical="center"/>
    </xf>
    <xf numFmtId="166" fontId="33" fillId="4" borderId="0" xfId="0" applyNumberFormat="1" applyFont="1" applyFill="1" applyAlignment="1">
      <alignment horizontal="right" vertical="center"/>
    </xf>
    <xf numFmtId="9" fontId="32" fillId="5" borderId="0" xfId="0" applyNumberFormat="1" applyFont="1" applyFill="1" applyAlignment="1">
      <alignment horizontal="center" vertical="center" wrapText="1"/>
    </xf>
    <xf numFmtId="0" fontId="62" fillId="5" borderId="0" xfId="0" applyFont="1" applyFill="1" applyAlignment="1">
      <alignment horizontal="center" vertical="center" wrapText="1"/>
    </xf>
    <xf numFmtId="0" fontId="63" fillId="4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63" fillId="4" borderId="0" xfId="0" applyFont="1" applyFill="1" applyAlignment="1">
      <alignment horizontal="center" vertical="center" wrapText="1"/>
    </xf>
    <xf numFmtId="49" fontId="33" fillId="4" borderId="0" xfId="0" applyNumberFormat="1" applyFont="1" applyFill="1" applyAlignment="1">
      <alignment horizontal="center" vertical="center" wrapText="1"/>
    </xf>
    <xf numFmtId="164" fontId="32" fillId="4" borderId="0" xfId="0" applyNumberFormat="1" applyFont="1" applyFill="1" applyAlignment="1">
      <alignment horizontal="right" vertical="center"/>
    </xf>
    <xf numFmtId="9" fontId="43" fillId="5" borderId="0" xfId="0" applyNumberFormat="1" applyFont="1" applyFill="1" applyAlignment="1">
      <alignment horizontal="center" vertical="center" wrapText="1"/>
    </xf>
    <xf numFmtId="0" fontId="33" fillId="5" borderId="0" xfId="0" applyFont="1" applyFill="1" applyAlignment="1">
      <alignment horizontal="center"/>
    </xf>
    <xf numFmtId="0" fontId="45" fillId="5" borderId="0" xfId="0" applyFont="1" applyFill="1" applyAlignment="1">
      <alignment vertical="center" wrapText="1"/>
    </xf>
    <xf numFmtId="164" fontId="45" fillId="5" borderId="0" xfId="0" applyNumberFormat="1" applyFont="1" applyFill="1" applyAlignment="1">
      <alignment horizontal="center" vertical="center" wrapText="1"/>
    </xf>
    <xf numFmtId="0" fontId="64" fillId="5" borderId="0" xfId="0" applyFont="1" applyFill="1" applyAlignment="1">
      <alignment horizontal="center" vertical="center" wrapText="1"/>
    </xf>
    <xf numFmtId="3" fontId="33" fillId="4" borderId="0" xfId="0" applyNumberFormat="1" applyFont="1" applyFill="1" applyAlignment="1">
      <alignment horizontal="left" vertical="center" wrapText="1"/>
    </xf>
    <xf numFmtId="0" fontId="32" fillId="4" borderId="0" xfId="0" applyFont="1" applyFill="1" applyAlignment="1">
      <alignment horizontal="justify" vertical="center" wrapText="1"/>
    </xf>
    <xf numFmtId="0" fontId="61" fillId="0" borderId="0" xfId="0" applyFont="1" applyAlignment="1">
      <alignment vertical="center"/>
    </xf>
    <xf numFmtId="10" fontId="45" fillId="4" borderId="0" xfId="0" applyNumberFormat="1" applyFont="1" applyFill="1" applyAlignment="1">
      <alignment horizontal="center" wrapText="1"/>
    </xf>
    <xf numFmtId="0" fontId="45" fillId="4" borderId="0" xfId="0" applyFont="1" applyFill="1" applyAlignment="1">
      <alignment horizontal="center" wrapText="1"/>
    </xf>
    <xf numFmtId="164" fontId="0" fillId="0" borderId="0" xfId="0" applyNumberFormat="1"/>
    <xf numFmtId="3" fontId="66" fillId="0" borderId="0" xfId="0" applyNumberFormat="1" applyFont="1" applyAlignment="1">
      <alignment horizontal="right" vertical="center"/>
    </xf>
    <xf numFmtId="0" fontId="66" fillId="0" borderId="0" xfId="0" applyFont="1" applyAlignment="1">
      <alignment horizontal="right" vertical="center"/>
    </xf>
    <xf numFmtId="0" fontId="65" fillId="0" borderId="0" xfId="0" applyFont="1" applyAlignment="1">
      <alignment horizontal="right" vertical="center"/>
    </xf>
    <xf numFmtId="9" fontId="45" fillId="4" borderId="0" xfId="0" applyNumberFormat="1" applyFont="1" applyFill="1" applyAlignment="1">
      <alignment horizontal="center" vertical="center" wrapText="1"/>
    </xf>
    <xf numFmtId="49" fontId="45" fillId="4" borderId="0" xfId="0" applyNumberFormat="1" applyFont="1" applyFill="1" applyAlignment="1">
      <alignment horizontal="center" vertical="center" wrapText="1"/>
    </xf>
    <xf numFmtId="3" fontId="31" fillId="0" borderId="0" xfId="0" applyNumberFormat="1" applyFont="1"/>
    <xf numFmtId="0" fontId="43" fillId="5" borderId="0" xfId="0" applyFont="1" applyFill="1" applyAlignment="1">
      <alignment horizontal="left" wrapText="1"/>
    </xf>
    <xf numFmtId="3" fontId="67" fillId="0" borderId="0" xfId="0" applyNumberFormat="1" applyFont="1" applyAlignment="1">
      <alignment horizontal="right" vertical="center" wrapText="1"/>
    </xf>
    <xf numFmtId="0" fontId="67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3" fontId="69" fillId="0" borderId="0" xfId="0" applyNumberFormat="1" applyFont="1"/>
    <xf numFmtId="3" fontId="69" fillId="0" borderId="0" xfId="0" applyNumberFormat="1" applyFont="1" applyAlignment="1">
      <alignment horizontal="right"/>
    </xf>
    <xf numFmtId="0" fontId="45" fillId="5" borderId="0" xfId="0" applyFont="1" applyFill="1" applyAlignment="1">
      <alignment horizontal="center" vertical="center" wrapText="1"/>
    </xf>
    <xf numFmtId="10" fontId="69" fillId="0" borderId="0" xfId="0" applyNumberFormat="1" applyFont="1" applyAlignment="1">
      <alignment horizontal="right"/>
    </xf>
    <xf numFmtId="164" fontId="45" fillId="4" borderId="0" xfId="0" applyNumberFormat="1" applyFont="1" applyFill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vertical="center" wrapText="1"/>
    </xf>
    <xf numFmtId="1" fontId="33" fillId="4" borderId="0" xfId="0" applyNumberFormat="1" applyFont="1" applyFill="1" applyAlignment="1">
      <alignment horizontal="right" vertical="center"/>
    </xf>
    <xf numFmtId="0" fontId="60" fillId="5" borderId="0" xfId="0" applyFont="1" applyFill="1" applyAlignment="1">
      <alignment horizontal="justify" vertical="center" wrapText="1"/>
    </xf>
    <xf numFmtId="0" fontId="0" fillId="4" borderId="5" xfId="0" applyFill="1" applyBorder="1"/>
    <xf numFmtId="0" fontId="0" fillId="4" borderId="0" xfId="0" applyFill="1"/>
    <xf numFmtId="49" fontId="40" fillId="0" borderId="0" xfId="0" applyNumberFormat="1" applyFont="1" applyAlignment="1">
      <alignment horizontal="right"/>
    </xf>
    <xf numFmtId="0" fontId="30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3" fontId="48" fillId="0" borderId="0" xfId="0" applyNumberFormat="1" applyFont="1" applyAlignment="1">
      <alignment horizontal="right" vertical="center"/>
    </xf>
    <xf numFmtId="3" fontId="46" fillId="0" borderId="0" xfId="0" applyNumberFormat="1" applyFont="1" applyAlignment="1">
      <alignment horizontal="right" vertical="center"/>
    </xf>
    <xf numFmtId="165" fontId="67" fillId="0" borderId="0" xfId="0" applyNumberFormat="1" applyFont="1" applyAlignment="1">
      <alignment horizontal="right" vertical="center" wrapText="1"/>
    </xf>
    <xf numFmtId="0" fontId="59" fillId="0" borderId="0" xfId="0" applyFont="1" applyAlignment="1">
      <alignment horizontal="center" vertical="center" wrapText="1"/>
    </xf>
    <xf numFmtId="3" fontId="59" fillId="0" borderId="0" xfId="0" applyNumberFormat="1" applyFont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3" fontId="71" fillId="0" borderId="0" xfId="0" applyNumberFormat="1" applyFont="1" applyAlignment="1">
      <alignment horizontal="center" vertical="center" wrapText="1"/>
    </xf>
    <xf numFmtId="165" fontId="32" fillId="0" borderId="0" xfId="0" applyNumberFormat="1" applyFont="1" applyAlignment="1">
      <alignment horizontal="right" vertical="center" wrapText="1"/>
    </xf>
    <xf numFmtId="166" fontId="45" fillId="4" borderId="0" xfId="0" applyNumberFormat="1" applyFont="1" applyFill="1" applyAlignment="1">
      <alignment horizontal="right" vertical="center" wrapText="1"/>
    </xf>
    <xf numFmtId="0" fontId="35" fillId="0" borderId="0" xfId="1" applyFont="1" applyAlignment="1">
      <alignment horizontal="left" wrapText="1"/>
    </xf>
    <xf numFmtId="0" fontId="30" fillId="4" borderId="0" xfId="0" applyFont="1" applyFill="1" applyAlignment="1">
      <alignment horizontal="left" vertical="center" wrapText="1"/>
    </xf>
    <xf numFmtId="0" fontId="32" fillId="5" borderId="0" xfId="0" applyFont="1" applyFill="1" applyAlignment="1">
      <alignment horizontal="center" vertical="center" wrapText="1"/>
    </xf>
    <xf numFmtId="0" fontId="35" fillId="0" borderId="0" xfId="1" applyFont="1" applyAlignment="1">
      <alignment horizontal="left" vertical="center"/>
    </xf>
    <xf numFmtId="0" fontId="30" fillId="4" borderId="0" xfId="0" applyFont="1" applyFill="1" applyAlignment="1">
      <alignment horizontal="left" vertical="center"/>
    </xf>
    <xf numFmtId="0" fontId="32" fillId="4" borderId="0" xfId="0" applyFont="1" applyFill="1" applyAlignment="1">
      <alignment horizontal="left" vertical="center" wrapText="1"/>
    </xf>
    <xf numFmtId="0" fontId="30" fillId="4" borderId="2" xfId="0" applyFont="1" applyFill="1" applyBorder="1" applyAlignment="1">
      <alignment vertical="center" wrapText="1"/>
    </xf>
    <xf numFmtId="0" fontId="40" fillId="4" borderId="2" xfId="0" applyFont="1" applyFill="1" applyBorder="1" applyAlignment="1">
      <alignment horizontal="left" vertical="center" wrapText="1"/>
    </xf>
    <xf numFmtId="0" fontId="32" fillId="5" borderId="0" xfId="0" applyFont="1" applyFill="1" applyAlignment="1">
      <alignment horizontal="center" vertical="center"/>
    </xf>
    <xf numFmtId="0" fontId="43" fillId="5" borderId="0" xfId="0" applyFont="1" applyFill="1" applyAlignment="1">
      <alignment horizontal="center" vertical="center" wrapText="1"/>
    </xf>
    <xf numFmtId="0" fontId="40" fillId="4" borderId="0" xfId="0" applyFont="1" applyFill="1" applyAlignment="1">
      <alignment vertical="center" wrapText="1"/>
    </xf>
    <xf numFmtId="0" fontId="40" fillId="4" borderId="0" xfId="0" applyFont="1" applyFill="1" applyAlignment="1">
      <alignment horizontal="left" vertical="center" wrapText="1"/>
    </xf>
    <xf numFmtId="0" fontId="29" fillId="5" borderId="0" xfId="0" applyFont="1" applyFill="1" applyAlignment="1">
      <alignment horizontal="center" vertical="center"/>
    </xf>
    <xf numFmtId="0" fontId="32" fillId="5" borderId="0" xfId="0" applyFont="1" applyFill="1" applyAlignment="1">
      <alignment horizontal="center"/>
    </xf>
    <xf numFmtId="16" fontId="43" fillId="5" borderId="0" xfId="0" applyNumberFormat="1" applyFont="1" applyFill="1" applyAlignment="1">
      <alignment horizontal="center" vertical="center" wrapText="1"/>
    </xf>
    <xf numFmtId="49" fontId="43" fillId="5" borderId="0" xfId="0" applyNumberFormat="1" applyFont="1" applyFill="1" applyAlignment="1">
      <alignment horizontal="center" vertical="center" wrapText="1"/>
    </xf>
    <xf numFmtId="0" fontId="29" fillId="5" borderId="0" xfId="0" applyFont="1" applyFill="1" applyAlignment="1">
      <alignment horizontal="center"/>
    </xf>
    <xf numFmtId="0" fontId="68" fillId="0" borderId="0" xfId="0" applyFont="1" applyAlignment="1">
      <alignment vertical="center" wrapText="1"/>
    </xf>
    <xf numFmtId="0" fontId="43" fillId="5" borderId="0" xfId="0" applyFont="1" applyFill="1" applyAlignment="1">
      <alignment horizontal="center" vertical="top" wrapText="1"/>
    </xf>
    <xf numFmtId="0" fontId="30" fillId="4" borderId="0" xfId="0" applyFont="1" applyFill="1" applyAlignment="1">
      <alignment vertical="center" wrapText="1"/>
    </xf>
    <xf numFmtId="0" fontId="60" fillId="4" borderId="3" xfId="0" applyFont="1" applyFill="1" applyBorder="1" applyAlignment="1">
      <alignment vertical="center" wrapText="1"/>
    </xf>
    <xf numFmtId="0" fontId="60" fillId="4" borderId="0" xfId="0" applyFont="1" applyFill="1" applyAlignment="1">
      <alignment horizontal="left" vertical="center" wrapText="1"/>
    </xf>
    <xf numFmtId="0" fontId="43" fillId="5" borderId="0" xfId="0" applyFont="1" applyFill="1" applyAlignment="1">
      <alignment vertical="center" wrapText="1"/>
    </xf>
    <xf numFmtId="0" fontId="60" fillId="4" borderId="2" xfId="0" applyFont="1" applyFill="1" applyBorder="1" applyAlignment="1">
      <alignment horizontal="left" vertical="center" wrapText="1"/>
    </xf>
    <xf numFmtId="0" fontId="62" fillId="5" borderId="0" xfId="0" applyFont="1" applyFill="1" applyAlignment="1">
      <alignment vertical="center" wrapText="1"/>
    </xf>
    <xf numFmtId="0" fontId="62" fillId="5" borderId="0" xfId="0" applyFont="1" applyFill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/>
    </xf>
    <xf numFmtId="0" fontId="32" fillId="5" borderId="0" xfId="0" applyFont="1" applyFill="1" applyAlignment="1">
      <alignment vertical="center" wrapText="1"/>
    </xf>
    <xf numFmtId="0" fontId="30" fillId="4" borderId="0" xfId="0" applyFont="1" applyFill="1" applyAlignment="1">
      <alignment horizontal="justify" vertical="center" wrapText="1"/>
    </xf>
    <xf numFmtId="0" fontId="27" fillId="2" borderId="0" xfId="0" applyFont="1" applyFill="1" applyAlignment="1">
      <alignment horizontal="right" vertical="center" wrapText="1"/>
    </xf>
    <xf numFmtId="0" fontId="32" fillId="4" borderId="0" xfId="0" applyFont="1" applyFill="1" applyAlignment="1">
      <alignment horizontal="center" vertical="center" wrapText="1"/>
    </xf>
    <xf numFmtId="0" fontId="32" fillId="4" borderId="0" xfId="0" applyFont="1" applyFill="1" applyAlignment="1">
      <alignment horizontal="right" vertical="center" wrapText="1"/>
    </xf>
    <xf numFmtId="0" fontId="43" fillId="5" borderId="0" xfId="0" applyFont="1" applyFill="1" applyAlignment="1">
      <alignment horizontal="center" vertical="center"/>
    </xf>
    <xf numFmtId="0" fontId="40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/>
    </xf>
    <xf numFmtId="0" fontId="30" fillId="4" borderId="3" xfId="0" applyFont="1" applyFill="1" applyBorder="1" applyAlignment="1">
      <alignment horizontal="justify" vertical="center" wrapText="1"/>
    </xf>
    <xf numFmtId="49" fontId="40" fillId="0" borderId="1" xfId="0" applyNumberFormat="1" applyFont="1" applyBorder="1" applyAlignment="1">
      <alignment horizontal="right"/>
    </xf>
    <xf numFmtId="0" fontId="46" fillId="5" borderId="0" xfId="0" applyFont="1" applyFill="1" applyAlignment="1">
      <alignment horizontal="center" vertical="center" wrapText="1"/>
    </xf>
    <xf numFmtId="0" fontId="46" fillId="5" borderId="0" xfId="0" applyFont="1" applyFill="1" applyAlignment="1">
      <alignment horizontal="left" vertical="center"/>
    </xf>
    <xf numFmtId="0" fontId="46" fillId="5" borderId="0" xfId="0" applyFont="1" applyFill="1" applyAlignment="1">
      <alignment horizontal="center" vertical="center"/>
    </xf>
    <xf numFmtId="0" fontId="32" fillId="5" borderId="0" xfId="0" applyFont="1" applyFill="1" applyAlignment="1">
      <alignment horizontal="left" vertical="center"/>
    </xf>
    <xf numFmtId="0" fontId="33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vertical="center"/>
    </xf>
    <xf numFmtId="49" fontId="32" fillId="5" borderId="0" xfId="0" applyNumberFormat="1" applyFont="1" applyFill="1" applyAlignment="1">
      <alignment horizontal="center" vertical="center" wrapText="1"/>
    </xf>
    <xf numFmtId="0" fontId="60" fillId="4" borderId="3" xfId="0" applyFont="1" applyFill="1" applyBorder="1" applyAlignment="1">
      <alignment horizontal="justify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3F7FB"/>
      <color rgb="FFDEEAF6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9525</xdr:rowOff>
    </xdr:from>
    <xdr:to>
      <xdr:col>8</xdr:col>
      <xdr:colOff>552450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5F6449-0BDE-4090-9F64-86557948361D}"/>
            </a:ext>
          </a:extLst>
        </xdr:cNvPr>
        <xdr:cNvSpPr/>
      </xdr:nvSpPr>
      <xdr:spPr>
        <a:xfrm>
          <a:off x="83058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9525</xdr:rowOff>
    </xdr:from>
    <xdr:to>
      <xdr:col>7</xdr:col>
      <xdr:colOff>552450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81534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</xdr:row>
      <xdr:rowOff>19050</xdr:rowOff>
    </xdr:from>
    <xdr:to>
      <xdr:col>9</xdr:col>
      <xdr:colOff>561975</xdr:colOff>
      <xdr:row>2</xdr:row>
      <xdr:rowOff>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269131-57F8-4BA3-BD8F-C1F8C28B07C9}"/>
            </a:ext>
          </a:extLst>
        </xdr:cNvPr>
        <xdr:cNvSpPr/>
      </xdr:nvSpPr>
      <xdr:spPr>
        <a:xfrm>
          <a:off x="773430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</xdr:row>
      <xdr:rowOff>19050</xdr:rowOff>
    </xdr:from>
    <xdr:to>
      <xdr:col>9</xdr:col>
      <xdr:colOff>552450</xdr:colOff>
      <xdr:row>1</xdr:row>
      <xdr:rowOff>190500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252710-E919-4641-BEEC-69CD2C6BA930}"/>
            </a:ext>
          </a:extLst>
        </xdr:cNvPr>
        <xdr:cNvSpPr/>
      </xdr:nvSpPr>
      <xdr:spPr>
        <a:xfrm>
          <a:off x="84772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1</xdr:row>
      <xdr:rowOff>0</xdr:rowOff>
    </xdr:from>
    <xdr:to>
      <xdr:col>10</xdr:col>
      <xdr:colOff>561975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424809-8D7C-481C-84D8-FDB902ECBFAE}"/>
            </a:ext>
          </a:extLst>
        </xdr:cNvPr>
        <xdr:cNvSpPr/>
      </xdr:nvSpPr>
      <xdr:spPr>
        <a:xfrm>
          <a:off x="964882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</xdr:row>
      <xdr:rowOff>0</xdr:rowOff>
    </xdr:from>
    <xdr:to>
      <xdr:col>9</xdr:col>
      <xdr:colOff>542925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FCD42A-06FE-418B-B3AA-214D3DD70A18}"/>
            </a:ext>
          </a:extLst>
        </xdr:cNvPr>
        <xdr:cNvSpPr/>
      </xdr:nvSpPr>
      <xdr:spPr>
        <a:xfrm>
          <a:off x="87534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4AEF46-FAA3-4612-88D8-A1B8D9E700C4}"/>
            </a:ext>
          </a:extLst>
        </xdr:cNvPr>
        <xdr:cNvSpPr/>
      </xdr:nvSpPr>
      <xdr:spPr>
        <a:xfrm>
          <a:off x="75819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0FC1B1-C5F3-4DD1-832F-5E0F979DB7E1}"/>
            </a:ext>
          </a:extLst>
        </xdr:cNvPr>
        <xdr:cNvSpPr/>
      </xdr:nvSpPr>
      <xdr:spPr>
        <a:xfrm>
          <a:off x="85915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E5E329-92B1-412D-91CD-394DCF878025}"/>
            </a:ext>
          </a:extLst>
        </xdr:cNvPr>
        <xdr:cNvSpPr/>
      </xdr:nvSpPr>
      <xdr:spPr>
        <a:xfrm>
          <a:off x="91059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5BF9F3-02DE-4151-97DC-745C87CCFD1A}"/>
            </a:ext>
          </a:extLst>
        </xdr:cNvPr>
        <xdr:cNvSpPr/>
      </xdr:nvSpPr>
      <xdr:spPr>
        <a:xfrm>
          <a:off x="94678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2A9BE6-F6E8-4D82-8705-8DB07BFC0871}"/>
            </a:ext>
          </a:extLst>
        </xdr:cNvPr>
        <xdr:cNvSpPr/>
      </xdr:nvSpPr>
      <xdr:spPr>
        <a:xfrm>
          <a:off x="8629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0968DE-1F10-44B4-B471-3796E3097422}"/>
            </a:ext>
          </a:extLst>
        </xdr:cNvPr>
        <xdr:cNvSpPr/>
      </xdr:nvSpPr>
      <xdr:spPr>
        <a:xfrm>
          <a:off x="91344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FE0DD0-430A-45BF-A305-56D39E35919B}"/>
            </a:ext>
          </a:extLst>
        </xdr:cNvPr>
        <xdr:cNvSpPr/>
      </xdr:nvSpPr>
      <xdr:spPr>
        <a:xfrm>
          <a:off x="8010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AB280D-0B2D-45FB-AFCB-08314CE11D46}"/>
            </a:ext>
          </a:extLst>
        </xdr:cNvPr>
        <xdr:cNvSpPr/>
      </xdr:nvSpPr>
      <xdr:spPr>
        <a:xfrm>
          <a:off x="82105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BF7061-85D0-47B3-945E-92046D63808A}"/>
            </a:ext>
          </a:extLst>
        </xdr:cNvPr>
        <xdr:cNvSpPr/>
      </xdr:nvSpPr>
      <xdr:spPr>
        <a:xfrm>
          <a:off x="63055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78F28A-D032-4B35-99A3-27B8F00330E3}"/>
            </a:ext>
          </a:extLst>
        </xdr:cNvPr>
        <xdr:cNvSpPr/>
      </xdr:nvSpPr>
      <xdr:spPr>
        <a:xfrm>
          <a:off x="84772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FFBA17-4555-4574-9470-D5F2FE0A84D7}"/>
            </a:ext>
          </a:extLst>
        </xdr:cNvPr>
        <xdr:cNvSpPr/>
      </xdr:nvSpPr>
      <xdr:spPr>
        <a:xfrm>
          <a:off x="676275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0DDEB0-DC25-42F8-B99B-03187EE74C31}"/>
            </a:ext>
          </a:extLst>
        </xdr:cNvPr>
        <xdr:cNvSpPr/>
      </xdr:nvSpPr>
      <xdr:spPr>
        <a:xfrm>
          <a:off x="9458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B026BF-2AB2-4D2F-8131-DAD4A8FDF361}"/>
            </a:ext>
          </a:extLst>
        </xdr:cNvPr>
        <xdr:cNvSpPr/>
      </xdr:nvSpPr>
      <xdr:spPr>
        <a:xfrm>
          <a:off x="8734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AD910E-4B77-42F2-B8E0-0DC344BE2CF4}"/>
            </a:ext>
          </a:extLst>
        </xdr:cNvPr>
        <xdr:cNvSpPr/>
      </xdr:nvSpPr>
      <xdr:spPr>
        <a:xfrm>
          <a:off x="87249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57E38D-B4D2-4327-8F09-9EF07C921FAE}"/>
            </a:ext>
          </a:extLst>
        </xdr:cNvPr>
        <xdr:cNvSpPr/>
      </xdr:nvSpPr>
      <xdr:spPr>
        <a:xfrm>
          <a:off x="75152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F6773B-8ECD-49FB-8D5C-E1CCFA4BB964}"/>
            </a:ext>
          </a:extLst>
        </xdr:cNvPr>
        <xdr:cNvSpPr/>
      </xdr:nvSpPr>
      <xdr:spPr>
        <a:xfrm>
          <a:off x="9839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967331-89EE-44E8-B833-05335A2ADB8E}"/>
            </a:ext>
          </a:extLst>
        </xdr:cNvPr>
        <xdr:cNvSpPr/>
      </xdr:nvSpPr>
      <xdr:spPr>
        <a:xfrm>
          <a:off x="9020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5D870D-1B8E-4FE7-8B90-D9D5249D95DF}"/>
            </a:ext>
          </a:extLst>
        </xdr:cNvPr>
        <xdr:cNvSpPr/>
      </xdr:nvSpPr>
      <xdr:spPr>
        <a:xfrm>
          <a:off x="788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03B9BB-DE41-4ACD-9768-41C4F462763F}"/>
            </a:ext>
          </a:extLst>
        </xdr:cNvPr>
        <xdr:cNvSpPr/>
      </xdr:nvSpPr>
      <xdr:spPr>
        <a:xfrm>
          <a:off x="12077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4CA2D6-A8A1-46DB-B234-BD87062C6B55}"/>
            </a:ext>
          </a:extLst>
        </xdr:cNvPr>
        <xdr:cNvSpPr/>
      </xdr:nvSpPr>
      <xdr:spPr>
        <a:xfrm>
          <a:off x="12077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F5120A-B5DB-4569-A2EE-408FA1D6FD28}"/>
            </a:ext>
          </a:extLst>
        </xdr:cNvPr>
        <xdr:cNvSpPr/>
      </xdr:nvSpPr>
      <xdr:spPr>
        <a:xfrm>
          <a:off x="80200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9966A4-8E5F-4194-8FF4-2EF40B5CCA95}"/>
            </a:ext>
          </a:extLst>
        </xdr:cNvPr>
        <xdr:cNvSpPr/>
      </xdr:nvSpPr>
      <xdr:spPr>
        <a:xfrm>
          <a:off x="788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30BF94-FC0B-4699-B89C-0B8A67DA5D0D}"/>
            </a:ext>
          </a:extLst>
        </xdr:cNvPr>
        <xdr:cNvSpPr/>
      </xdr:nvSpPr>
      <xdr:spPr>
        <a:xfrm>
          <a:off x="84677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563D7F-71C5-49FA-9AC8-4E35B34EDCA0}"/>
            </a:ext>
          </a:extLst>
        </xdr:cNvPr>
        <xdr:cNvSpPr/>
      </xdr:nvSpPr>
      <xdr:spPr>
        <a:xfrm>
          <a:off x="69056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B42950-9EF3-491B-AB6C-E930C3B803F4}"/>
            </a:ext>
          </a:extLst>
        </xdr:cNvPr>
        <xdr:cNvSpPr/>
      </xdr:nvSpPr>
      <xdr:spPr>
        <a:xfrm>
          <a:off x="95250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0D7BFE-93C9-40EF-9C9A-57BAA19A1F37}"/>
            </a:ext>
          </a:extLst>
        </xdr:cNvPr>
        <xdr:cNvSpPr/>
      </xdr:nvSpPr>
      <xdr:spPr>
        <a:xfrm>
          <a:off x="99345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532942-540D-45B9-B500-3DCF541BC7EC}"/>
            </a:ext>
          </a:extLst>
        </xdr:cNvPr>
        <xdr:cNvSpPr/>
      </xdr:nvSpPr>
      <xdr:spPr>
        <a:xfrm>
          <a:off x="95631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B469A8-2937-40E5-924D-D7A026AC110B}"/>
            </a:ext>
          </a:extLst>
        </xdr:cNvPr>
        <xdr:cNvSpPr/>
      </xdr:nvSpPr>
      <xdr:spPr>
        <a:xfrm>
          <a:off x="95440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D0AF35-438D-4B20-8F23-3110EF7B7BD9}"/>
            </a:ext>
          </a:extLst>
        </xdr:cNvPr>
        <xdr:cNvSpPr/>
      </xdr:nvSpPr>
      <xdr:spPr>
        <a:xfrm>
          <a:off x="84677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6959D8-C6B1-4300-803E-417ACDE76AB7}"/>
            </a:ext>
          </a:extLst>
        </xdr:cNvPr>
        <xdr:cNvSpPr/>
      </xdr:nvSpPr>
      <xdr:spPr>
        <a:xfrm>
          <a:off x="6924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987CDC-078D-4B01-90B0-C1D522AAC3F5}"/>
            </a:ext>
          </a:extLst>
        </xdr:cNvPr>
        <xdr:cNvSpPr/>
      </xdr:nvSpPr>
      <xdr:spPr>
        <a:xfrm>
          <a:off x="7753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D6C7E6-2C3A-480D-BCA1-FDF761164E3B}"/>
            </a:ext>
          </a:extLst>
        </xdr:cNvPr>
        <xdr:cNvSpPr/>
      </xdr:nvSpPr>
      <xdr:spPr>
        <a:xfrm>
          <a:off x="741045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B60056-5002-4E8B-BD80-787696D6B9FB}"/>
            </a:ext>
          </a:extLst>
        </xdr:cNvPr>
        <xdr:cNvSpPr/>
      </xdr:nvSpPr>
      <xdr:spPr>
        <a:xfrm>
          <a:off x="81915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CCFF70-E024-4489-B27C-D14157416583}"/>
            </a:ext>
          </a:extLst>
        </xdr:cNvPr>
        <xdr:cNvSpPr/>
      </xdr:nvSpPr>
      <xdr:spPr>
        <a:xfrm>
          <a:off x="78390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206418-A38F-42E9-99B4-38DE183659B0}"/>
            </a:ext>
          </a:extLst>
        </xdr:cNvPr>
        <xdr:cNvSpPr/>
      </xdr:nvSpPr>
      <xdr:spPr>
        <a:xfrm>
          <a:off x="87915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CE589D-B5B0-4650-8F2B-CF77269DCA82}"/>
            </a:ext>
          </a:extLst>
        </xdr:cNvPr>
        <xdr:cNvSpPr/>
      </xdr:nvSpPr>
      <xdr:spPr>
        <a:xfrm>
          <a:off x="9782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B41A8C-16A5-45F3-9E40-897F31C4CE56}"/>
            </a:ext>
          </a:extLst>
        </xdr:cNvPr>
        <xdr:cNvSpPr/>
      </xdr:nvSpPr>
      <xdr:spPr>
        <a:xfrm>
          <a:off x="98964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36C198-E2AE-4082-8B8F-56177E9B6F9B}"/>
            </a:ext>
          </a:extLst>
        </xdr:cNvPr>
        <xdr:cNvSpPr/>
      </xdr:nvSpPr>
      <xdr:spPr>
        <a:xfrm>
          <a:off x="104584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D163DA-51CB-4206-8EC7-652E66B28D4C}"/>
            </a:ext>
          </a:extLst>
        </xdr:cNvPr>
        <xdr:cNvSpPr/>
      </xdr:nvSpPr>
      <xdr:spPr>
        <a:xfrm>
          <a:off x="92392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B0059F-8C36-4C4B-A57A-D54BB9B937E6}"/>
            </a:ext>
          </a:extLst>
        </xdr:cNvPr>
        <xdr:cNvSpPr/>
      </xdr:nvSpPr>
      <xdr:spPr>
        <a:xfrm>
          <a:off x="80391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32DDF3-3FE1-4D3A-9C92-F6BBF12E5680}"/>
            </a:ext>
          </a:extLst>
        </xdr:cNvPr>
        <xdr:cNvSpPr/>
      </xdr:nvSpPr>
      <xdr:spPr>
        <a:xfrm>
          <a:off x="83820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985169-739B-4836-AF32-8EA4E13BEF75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E8BD6B-EF43-4924-B539-E8669E1D6991}"/>
            </a:ext>
          </a:extLst>
        </xdr:cNvPr>
        <xdr:cNvSpPr/>
      </xdr:nvSpPr>
      <xdr:spPr>
        <a:xfrm>
          <a:off x="122396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1F9E66-1514-422F-BD22-7AB67843334C}"/>
            </a:ext>
          </a:extLst>
        </xdr:cNvPr>
        <xdr:cNvSpPr/>
      </xdr:nvSpPr>
      <xdr:spPr>
        <a:xfrm>
          <a:off x="71628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421A6E-AD65-4CEA-B440-B306093ACBD8}"/>
            </a:ext>
          </a:extLst>
        </xdr:cNvPr>
        <xdr:cNvSpPr/>
      </xdr:nvSpPr>
      <xdr:spPr>
        <a:xfrm>
          <a:off x="7867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E6A195-C6F4-4975-B986-6331031378B7}"/>
            </a:ext>
          </a:extLst>
        </xdr:cNvPr>
        <xdr:cNvSpPr/>
      </xdr:nvSpPr>
      <xdr:spPr>
        <a:xfrm>
          <a:off x="75628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3A41D4-873F-44F8-8BB9-DF061149B81A}"/>
            </a:ext>
          </a:extLst>
        </xdr:cNvPr>
        <xdr:cNvSpPr/>
      </xdr:nvSpPr>
      <xdr:spPr>
        <a:xfrm>
          <a:off x="132588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090889-134A-4423-95B1-C4E72BFC4E86}"/>
            </a:ext>
          </a:extLst>
        </xdr:cNvPr>
        <xdr:cNvSpPr/>
      </xdr:nvSpPr>
      <xdr:spPr>
        <a:xfrm>
          <a:off x="132778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AD096B-0E15-479F-A6DB-E360B0F23A9A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2F2D86-6C6A-4023-93CD-C94E998030B0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12E637-05F5-4B8E-B5B7-C40448C6F26F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55A820-1113-4902-B92D-03653E1C422E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8EEB5D-AEE4-4A8E-A529-675E58946E01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AC7DF1-617D-4215-9D6A-93E0479F6D83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D30DDA-15A5-42A7-A401-DA6D48C163D4}"/>
            </a:ext>
          </a:extLst>
        </xdr:cNvPr>
        <xdr:cNvSpPr/>
      </xdr:nvSpPr>
      <xdr:spPr>
        <a:xfrm>
          <a:off x="10067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966EFA-D8F0-4532-BF22-5BA23384CDDE}"/>
            </a:ext>
          </a:extLst>
        </xdr:cNvPr>
        <xdr:cNvSpPr/>
      </xdr:nvSpPr>
      <xdr:spPr>
        <a:xfrm>
          <a:off x="10067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F914AC-161B-47B5-9E48-F70D354265CB}"/>
            </a:ext>
          </a:extLst>
        </xdr:cNvPr>
        <xdr:cNvSpPr/>
      </xdr:nvSpPr>
      <xdr:spPr>
        <a:xfrm>
          <a:off x="89535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8A3EF5-F7EE-4F45-9E4F-61BEDB565AB9}"/>
            </a:ext>
          </a:extLst>
        </xdr:cNvPr>
        <xdr:cNvSpPr/>
      </xdr:nvSpPr>
      <xdr:spPr>
        <a:xfrm>
          <a:off x="89535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D0A219-A378-4B12-B188-914712349F8C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63646B-CD38-4908-981E-757165EA9402}"/>
            </a:ext>
          </a:extLst>
        </xdr:cNvPr>
        <xdr:cNvSpPr/>
      </xdr:nvSpPr>
      <xdr:spPr>
        <a:xfrm>
          <a:off x="138207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2CB658-CE47-4F8E-B63D-95EB11608F29}"/>
            </a:ext>
          </a:extLst>
        </xdr:cNvPr>
        <xdr:cNvSpPr/>
      </xdr:nvSpPr>
      <xdr:spPr>
        <a:xfrm>
          <a:off x="146685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180975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568806-70C9-47B4-B8D5-202286C5D56A}"/>
            </a:ext>
          </a:extLst>
        </xdr:cNvPr>
        <xdr:cNvSpPr/>
      </xdr:nvSpPr>
      <xdr:spPr>
        <a:xfrm>
          <a:off x="146685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4A9520-F7F8-492C-81B6-64939A27B0F0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C01EB0-C1E6-48A5-8693-45B620445C4B}"/>
            </a:ext>
          </a:extLst>
        </xdr:cNvPr>
        <xdr:cNvSpPr/>
      </xdr:nvSpPr>
      <xdr:spPr>
        <a:xfrm>
          <a:off x="11382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9ECB62-C6D4-44FD-841B-BCE65EC60DE7}"/>
            </a:ext>
          </a:extLst>
        </xdr:cNvPr>
        <xdr:cNvSpPr/>
      </xdr:nvSpPr>
      <xdr:spPr>
        <a:xfrm>
          <a:off x="11382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1F1E0A-8001-4E84-8153-9245971F9A1B}"/>
            </a:ext>
          </a:extLst>
        </xdr:cNvPr>
        <xdr:cNvSpPr/>
      </xdr:nvSpPr>
      <xdr:spPr>
        <a:xfrm>
          <a:off x="108870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0A9D26-54BE-4138-9D97-1AEC08C4288F}"/>
            </a:ext>
          </a:extLst>
        </xdr:cNvPr>
        <xdr:cNvSpPr/>
      </xdr:nvSpPr>
      <xdr:spPr>
        <a:xfrm>
          <a:off x="8162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DE7C55-9B88-401F-A8F7-C78C0018057F}"/>
            </a:ext>
          </a:extLst>
        </xdr:cNvPr>
        <xdr:cNvSpPr/>
      </xdr:nvSpPr>
      <xdr:spPr>
        <a:xfrm>
          <a:off x="8162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CB6FD1-065C-496B-A2BA-EEADDEC4ACB3}"/>
            </a:ext>
          </a:extLst>
        </xdr:cNvPr>
        <xdr:cNvSpPr/>
      </xdr:nvSpPr>
      <xdr:spPr>
        <a:xfrm>
          <a:off x="10220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AAD9D1-4FA7-4C9B-A2E4-C6D1FFC71B97}"/>
            </a:ext>
          </a:extLst>
        </xdr:cNvPr>
        <xdr:cNvSpPr/>
      </xdr:nvSpPr>
      <xdr:spPr>
        <a:xfrm>
          <a:off x="10220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6EFFB0-CF7C-4245-812C-95E81F55D182}"/>
            </a:ext>
          </a:extLst>
        </xdr:cNvPr>
        <xdr:cNvSpPr/>
      </xdr:nvSpPr>
      <xdr:spPr>
        <a:xfrm>
          <a:off x="9210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27175B-10AD-45A0-AA3D-C729443287FA}"/>
            </a:ext>
          </a:extLst>
        </xdr:cNvPr>
        <xdr:cNvSpPr/>
      </xdr:nvSpPr>
      <xdr:spPr>
        <a:xfrm>
          <a:off x="9210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97439F-ED9B-4D26-B734-E3665B8FE4A6}"/>
            </a:ext>
          </a:extLst>
        </xdr:cNvPr>
        <xdr:cNvSpPr/>
      </xdr:nvSpPr>
      <xdr:spPr>
        <a:xfrm>
          <a:off x="127444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F4C03A-8B98-441A-9078-DC830B696336}"/>
            </a:ext>
          </a:extLst>
        </xdr:cNvPr>
        <xdr:cNvSpPr/>
      </xdr:nvSpPr>
      <xdr:spPr>
        <a:xfrm>
          <a:off x="127444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F92554-D652-4A81-B76A-C9B0675EC93E}"/>
            </a:ext>
          </a:extLst>
        </xdr:cNvPr>
        <xdr:cNvSpPr/>
      </xdr:nvSpPr>
      <xdr:spPr>
        <a:xfrm>
          <a:off x="6934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6E0983-01BD-42F9-9C33-94DD9B9786E1}"/>
            </a:ext>
          </a:extLst>
        </xdr:cNvPr>
        <xdr:cNvSpPr/>
      </xdr:nvSpPr>
      <xdr:spPr>
        <a:xfrm>
          <a:off x="6934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6E7DF4-F41C-48DF-A3E9-C344369C737A}"/>
            </a:ext>
          </a:extLst>
        </xdr:cNvPr>
        <xdr:cNvSpPr/>
      </xdr:nvSpPr>
      <xdr:spPr>
        <a:xfrm>
          <a:off x="985837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73B947-94AD-4F1F-A06F-E346C9533F43}"/>
            </a:ext>
          </a:extLst>
        </xdr:cNvPr>
        <xdr:cNvSpPr/>
      </xdr:nvSpPr>
      <xdr:spPr>
        <a:xfrm>
          <a:off x="985837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6132B2-ED5A-4082-A4ED-5C5999267148}"/>
            </a:ext>
          </a:extLst>
        </xdr:cNvPr>
        <xdr:cNvSpPr/>
      </xdr:nvSpPr>
      <xdr:spPr>
        <a:xfrm>
          <a:off x="8896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78544B-99BB-4D5B-9CCD-A580624252A2}"/>
            </a:ext>
          </a:extLst>
        </xdr:cNvPr>
        <xdr:cNvSpPr/>
      </xdr:nvSpPr>
      <xdr:spPr>
        <a:xfrm>
          <a:off x="8896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485F7D-9194-4351-AC98-D0EDABF54A52}"/>
            </a:ext>
          </a:extLst>
        </xdr:cNvPr>
        <xdr:cNvSpPr/>
      </xdr:nvSpPr>
      <xdr:spPr>
        <a:xfrm>
          <a:off x="12306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C3A103-AE55-46D7-9F3A-E541A5D52BBC}"/>
            </a:ext>
          </a:extLst>
        </xdr:cNvPr>
        <xdr:cNvSpPr/>
      </xdr:nvSpPr>
      <xdr:spPr>
        <a:xfrm>
          <a:off x="12306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2A2C8B-6B15-4CFD-B269-C0EC7189687A}"/>
            </a:ext>
          </a:extLst>
        </xdr:cNvPr>
        <xdr:cNvSpPr/>
      </xdr:nvSpPr>
      <xdr:spPr>
        <a:xfrm>
          <a:off x="8829675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9</xdr:col>
      <xdr:colOff>0</xdr:colOff>
      <xdr:row>0</xdr:row>
      <xdr:rowOff>190500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DD346C-6C25-47A7-94A3-D2B062223FD6}"/>
            </a:ext>
          </a:extLst>
        </xdr:cNvPr>
        <xdr:cNvSpPr/>
      </xdr:nvSpPr>
      <xdr:spPr>
        <a:xfrm>
          <a:off x="8829675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E1EE96-34C1-4626-84AA-3A09D2118A2C}"/>
            </a:ext>
          </a:extLst>
        </xdr:cNvPr>
        <xdr:cNvSpPr/>
      </xdr:nvSpPr>
      <xdr:spPr>
        <a:xfrm>
          <a:off x="90868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9950D0-1715-4E86-B78A-E485E274FA20}"/>
            </a:ext>
          </a:extLst>
        </xdr:cNvPr>
        <xdr:cNvSpPr/>
      </xdr:nvSpPr>
      <xdr:spPr>
        <a:xfrm>
          <a:off x="10639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C8800C-4271-463B-851E-D3FD63F9B32E}"/>
            </a:ext>
          </a:extLst>
        </xdr:cNvPr>
        <xdr:cNvSpPr/>
      </xdr:nvSpPr>
      <xdr:spPr>
        <a:xfrm>
          <a:off x="8353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5076A3-1399-4A15-9DFC-C3C31512DF86}"/>
            </a:ext>
          </a:extLst>
        </xdr:cNvPr>
        <xdr:cNvSpPr/>
      </xdr:nvSpPr>
      <xdr:spPr>
        <a:xfrm>
          <a:off x="106680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8A4F1-724A-4E5E-B83E-7EE2288CF5AF}"/>
            </a:ext>
          </a:extLst>
        </xdr:cNvPr>
        <xdr:cNvSpPr/>
      </xdr:nvSpPr>
      <xdr:spPr>
        <a:xfrm>
          <a:off x="9010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3295F3-A8E1-46A3-AF98-415D823956E5}"/>
            </a:ext>
          </a:extLst>
        </xdr:cNvPr>
        <xdr:cNvSpPr/>
      </xdr:nvSpPr>
      <xdr:spPr>
        <a:xfrm>
          <a:off x="10382250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20BC91-8C1C-429E-B79C-D656C9D8532D}"/>
            </a:ext>
          </a:extLst>
        </xdr:cNvPr>
        <xdr:cNvSpPr/>
      </xdr:nvSpPr>
      <xdr:spPr>
        <a:xfrm>
          <a:off x="9839325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9E87D2-5FAC-422D-B528-0AF5439F40A6}"/>
            </a:ext>
          </a:extLst>
        </xdr:cNvPr>
        <xdr:cNvSpPr/>
      </xdr:nvSpPr>
      <xdr:spPr>
        <a:xfrm>
          <a:off x="10391775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727120-3B89-4EDB-9A0B-72F2C9DD9B8E}"/>
            </a:ext>
          </a:extLst>
        </xdr:cNvPr>
        <xdr:cNvSpPr/>
      </xdr:nvSpPr>
      <xdr:spPr>
        <a:xfrm>
          <a:off x="9658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601614-3278-4AE8-9644-D090D6A8568B}"/>
            </a:ext>
          </a:extLst>
        </xdr:cNvPr>
        <xdr:cNvSpPr/>
      </xdr:nvSpPr>
      <xdr:spPr>
        <a:xfrm>
          <a:off x="9305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12A3F1-52F4-42D6-89ED-02AA2229F608}"/>
            </a:ext>
          </a:extLst>
        </xdr:cNvPr>
        <xdr:cNvSpPr/>
      </xdr:nvSpPr>
      <xdr:spPr>
        <a:xfrm>
          <a:off x="8734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/database" TargetMode="External"/><Relationship Id="rId1" Type="http://schemas.openxmlformats.org/officeDocument/2006/relationships/hyperlink" Target="https://www.euribor-rates.eu/euribor-rates-by-year.asp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4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4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48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9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0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52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53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5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F397-50D7-4F18-9D8D-899AA9D1E850}">
  <dimension ref="A1:B74"/>
  <sheetViews>
    <sheetView topLeftCell="A48" workbookViewId="0">
      <selection activeCell="B59" sqref="B59"/>
    </sheetView>
  </sheetViews>
  <sheetFormatPr defaultRowHeight="15" x14ac:dyDescent="0.25"/>
  <cols>
    <col min="2" max="2" width="92.140625" customWidth="1"/>
  </cols>
  <sheetData>
    <row r="1" spans="1:2" x14ac:dyDescent="0.25">
      <c r="A1" s="113" t="s">
        <v>405</v>
      </c>
      <c r="B1" s="113"/>
    </row>
    <row r="2" spans="1:2" x14ac:dyDescent="0.25">
      <c r="A2" s="113"/>
      <c r="B2" s="283" t="s">
        <v>482</v>
      </c>
    </row>
    <row r="3" spans="1:2" x14ac:dyDescent="0.25">
      <c r="A3" s="113"/>
      <c r="B3" s="283" t="s">
        <v>544</v>
      </c>
    </row>
    <row r="4" spans="1:2" x14ac:dyDescent="0.25">
      <c r="A4" s="113"/>
      <c r="B4" s="283" t="s">
        <v>545</v>
      </c>
    </row>
    <row r="5" spans="1:2" x14ac:dyDescent="0.25">
      <c r="A5" s="113"/>
      <c r="B5" s="283" t="s">
        <v>501</v>
      </c>
    </row>
    <row r="6" spans="1:2" x14ac:dyDescent="0.25">
      <c r="A6" s="113"/>
      <c r="B6" s="283" t="s">
        <v>502</v>
      </c>
    </row>
    <row r="7" spans="1:2" x14ac:dyDescent="0.25">
      <c r="A7" s="113"/>
      <c r="B7" s="283" t="s">
        <v>546</v>
      </c>
    </row>
    <row r="8" spans="1:2" x14ac:dyDescent="0.25">
      <c r="A8" s="113"/>
      <c r="B8" s="283" t="s">
        <v>647</v>
      </c>
    </row>
    <row r="9" spans="1:2" x14ac:dyDescent="0.25">
      <c r="A9" s="113"/>
      <c r="B9" s="283" t="s">
        <v>648</v>
      </c>
    </row>
    <row r="10" spans="1:2" x14ac:dyDescent="0.25">
      <c r="A10" s="113"/>
      <c r="B10" s="283" t="s">
        <v>651</v>
      </c>
    </row>
    <row r="11" spans="1:2" x14ac:dyDescent="0.25">
      <c r="A11" s="113"/>
      <c r="B11" s="283" t="s">
        <v>658</v>
      </c>
    </row>
    <row r="12" spans="1:2" x14ac:dyDescent="0.25">
      <c r="A12" s="113"/>
      <c r="B12" s="283" t="s">
        <v>659</v>
      </c>
    </row>
    <row r="13" spans="1:2" x14ac:dyDescent="0.25">
      <c r="A13" s="113"/>
      <c r="B13" s="283" t="s">
        <v>660</v>
      </c>
    </row>
    <row r="14" spans="1:2" x14ac:dyDescent="0.25">
      <c r="A14" s="113"/>
      <c r="B14" s="283" t="s">
        <v>661</v>
      </c>
    </row>
    <row r="15" spans="1:2" x14ac:dyDescent="0.25">
      <c r="A15" s="113"/>
      <c r="B15" s="283" t="s">
        <v>670</v>
      </c>
    </row>
    <row r="16" spans="1:2" x14ac:dyDescent="0.25">
      <c r="A16" s="113"/>
      <c r="B16" s="283" t="s">
        <v>504</v>
      </c>
    </row>
    <row r="17" spans="1:2" x14ac:dyDescent="0.25">
      <c r="A17" s="113"/>
      <c r="B17" s="283" t="s">
        <v>505</v>
      </c>
    </row>
    <row r="18" spans="1:2" x14ac:dyDescent="0.25">
      <c r="A18" s="113"/>
      <c r="B18" s="283" t="s">
        <v>506</v>
      </c>
    </row>
    <row r="19" spans="1:2" x14ac:dyDescent="0.25">
      <c r="A19" s="113"/>
      <c r="B19" s="283" t="s">
        <v>507</v>
      </c>
    </row>
    <row r="20" spans="1:2" x14ac:dyDescent="0.25">
      <c r="A20" s="113"/>
      <c r="B20" s="283" t="s">
        <v>508</v>
      </c>
    </row>
    <row r="21" spans="1:2" x14ac:dyDescent="0.25">
      <c r="A21" s="113"/>
      <c r="B21" s="283" t="s">
        <v>509</v>
      </c>
    </row>
    <row r="22" spans="1:2" x14ac:dyDescent="0.25">
      <c r="A22" s="113"/>
      <c r="B22" s="283" t="s">
        <v>510</v>
      </c>
    </row>
    <row r="23" spans="1:2" x14ac:dyDescent="0.25">
      <c r="A23" s="113"/>
      <c r="B23" s="283" t="s">
        <v>511</v>
      </c>
    </row>
    <row r="24" spans="1:2" x14ac:dyDescent="0.25">
      <c r="A24" s="113"/>
      <c r="B24" s="283" t="s">
        <v>512</v>
      </c>
    </row>
    <row r="25" spans="1:2" x14ac:dyDescent="0.25">
      <c r="A25" s="113"/>
      <c r="B25" s="283" t="s">
        <v>513</v>
      </c>
    </row>
    <row r="26" spans="1:2" x14ac:dyDescent="0.25">
      <c r="A26" s="113"/>
      <c r="B26" s="283" t="s">
        <v>514</v>
      </c>
    </row>
    <row r="27" spans="1:2" x14ac:dyDescent="0.25">
      <c r="A27" s="113"/>
      <c r="B27" s="283" t="s">
        <v>515</v>
      </c>
    </row>
    <row r="28" spans="1:2" x14ac:dyDescent="0.25">
      <c r="A28" s="113"/>
      <c r="B28" s="283" t="s">
        <v>681</v>
      </c>
    </row>
    <row r="29" spans="1:2" x14ac:dyDescent="0.25">
      <c r="A29" s="113"/>
      <c r="B29" s="283" t="s">
        <v>686</v>
      </c>
    </row>
    <row r="30" spans="1:2" x14ac:dyDescent="0.25">
      <c r="A30" s="113"/>
      <c r="B30" s="283" t="s">
        <v>687</v>
      </c>
    </row>
    <row r="31" spans="1:2" x14ac:dyDescent="0.25">
      <c r="A31" s="113"/>
      <c r="B31" s="283" t="s">
        <v>701</v>
      </c>
    </row>
    <row r="32" spans="1:2" x14ac:dyDescent="0.25">
      <c r="A32" s="113"/>
      <c r="B32" s="283" t="s">
        <v>708</v>
      </c>
    </row>
    <row r="33" spans="1:2" x14ac:dyDescent="0.25">
      <c r="A33" s="113"/>
      <c r="B33" s="283" t="s">
        <v>718</v>
      </c>
    </row>
    <row r="34" spans="1:2" x14ac:dyDescent="0.25">
      <c r="A34" s="113"/>
      <c r="B34" s="283" t="s">
        <v>719</v>
      </c>
    </row>
    <row r="35" spans="1:2" x14ac:dyDescent="0.25">
      <c r="A35" s="113"/>
      <c r="B35" s="283" t="s">
        <v>720</v>
      </c>
    </row>
    <row r="36" spans="1:2" x14ac:dyDescent="0.25">
      <c r="A36" s="113"/>
      <c r="B36" s="283" t="s">
        <v>721</v>
      </c>
    </row>
    <row r="37" spans="1:2" x14ac:dyDescent="0.25">
      <c r="A37" s="113"/>
      <c r="B37" s="283" t="s">
        <v>722</v>
      </c>
    </row>
    <row r="38" spans="1:2" x14ac:dyDescent="0.25">
      <c r="A38" s="113"/>
      <c r="B38" s="283" t="s">
        <v>723</v>
      </c>
    </row>
    <row r="39" spans="1:2" x14ac:dyDescent="0.25">
      <c r="A39" s="113"/>
      <c r="B39" s="283" t="s">
        <v>725</v>
      </c>
    </row>
    <row r="40" spans="1:2" x14ac:dyDescent="0.25">
      <c r="A40" s="113"/>
      <c r="B40" s="283" t="s">
        <v>726</v>
      </c>
    </row>
    <row r="41" spans="1:2" x14ac:dyDescent="0.25">
      <c r="A41" s="113"/>
      <c r="B41" s="283" t="s">
        <v>728</v>
      </c>
    </row>
    <row r="42" spans="1:2" x14ac:dyDescent="0.25">
      <c r="A42" s="113"/>
      <c r="B42" s="283" t="s">
        <v>734</v>
      </c>
    </row>
    <row r="43" spans="1:2" x14ac:dyDescent="0.25">
      <c r="A43" s="113"/>
      <c r="B43" s="283" t="s">
        <v>739</v>
      </c>
    </row>
    <row r="44" spans="1:2" x14ac:dyDescent="0.25">
      <c r="A44" s="113"/>
      <c r="B44" s="283" t="s">
        <v>741</v>
      </c>
    </row>
    <row r="45" spans="1:2" x14ac:dyDescent="0.25">
      <c r="A45" s="113"/>
      <c r="B45" s="283" t="s">
        <v>742</v>
      </c>
    </row>
    <row r="46" spans="1:2" x14ac:dyDescent="0.25">
      <c r="A46" s="113"/>
      <c r="B46" s="283" t="s">
        <v>746</v>
      </c>
    </row>
    <row r="47" spans="1:2" x14ac:dyDescent="0.25">
      <c r="A47" s="113"/>
      <c r="B47" s="283" t="s">
        <v>748</v>
      </c>
    </row>
    <row r="48" spans="1:2" x14ac:dyDescent="0.25">
      <c r="A48" s="113"/>
      <c r="B48" s="283" t="s">
        <v>749</v>
      </c>
    </row>
    <row r="49" spans="1:2" x14ac:dyDescent="0.25">
      <c r="A49" s="113"/>
      <c r="B49" s="283" t="s">
        <v>750</v>
      </c>
    </row>
    <row r="50" spans="1:2" x14ac:dyDescent="0.25">
      <c r="A50" s="113"/>
      <c r="B50" s="283" t="s">
        <v>751</v>
      </c>
    </row>
    <row r="51" spans="1:2" x14ac:dyDescent="0.25">
      <c r="A51" s="113"/>
      <c r="B51" s="283" t="s">
        <v>752</v>
      </c>
    </row>
    <row r="52" spans="1:2" x14ac:dyDescent="0.25">
      <c r="A52" s="113"/>
      <c r="B52" s="283" t="s">
        <v>753</v>
      </c>
    </row>
    <row r="53" spans="1:2" x14ac:dyDescent="0.25">
      <c r="A53" s="113"/>
      <c r="B53" s="283" t="s">
        <v>754</v>
      </c>
    </row>
    <row r="54" spans="1:2" x14ac:dyDescent="0.25">
      <c r="A54" s="113"/>
      <c r="B54" s="283" t="s">
        <v>755</v>
      </c>
    </row>
    <row r="55" spans="1:2" x14ac:dyDescent="0.25">
      <c r="A55" s="113"/>
      <c r="B55" s="283" t="s">
        <v>756</v>
      </c>
    </row>
    <row r="56" spans="1:2" x14ac:dyDescent="0.25">
      <c r="A56" s="113"/>
      <c r="B56" s="283" t="s">
        <v>757</v>
      </c>
    </row>
    <row r="57" spans="1:2" x14ac:dyDescent="0.25">
      <c r="A57" s="113"/>
      <c r="B57" s="284" t="s">
        <v>783</v>
      </c>
    </row>
    <row r="58" spans="1:2" x14ac:dyDescent="0.25">
      <c r="A58" s="113"/>
      <c r="B58" s="284" t="s">
        <v>759</v>
      </c>
    </row>
    <row r="59" spans="1:2" x14ac:dyDescent="0.25">
      <c r="A59" s="113"/>
      <c r="B59" s="284" t="s">
        <v>760</v>
      </c>
    </row>
    <row r="60" spans="1:2" x14ac:dyDescent="0.25">
      <c r="A60" s="113"/>
      <c r="B60" s="284" t="s">
        <v>765</v>
      </c>
    </row>
    <row r="61" spans="1:2" x14ac:dyDescent="0.25">
      <c r="A61" s="113"/>
      <c r="B61" s="284" t="s">
        <v>768</v>
      </c>
    </row>
    <row r="62" spans="1:2" x14ac:dyDescent="0.25">
      <c r="A62" s="113"/>
      <c r="B62" s="284" t="s">
        <v>770</v>
      </c>
    </row>
    <row r="63" spans="1:2" ht="30" x14ac:dyDescent="0.25">
      <c r="A63" s="113"/>
      <c r="B63" s="285" t="s">
        <v>771</v>
      </c>
    </row>
    <row r="64" spans="1:2" x14ac:dyDescent="0.25">
      <c r="A64" s="113"/>
      <c r="B64" s="283" t="s">
        <v>772</v>
      </c>
    </row>
    <row r="65" spans="1:2" x14ac:dyDescent="0.25">
      <c r="A65" s="113"/>
      <c r="B65" s="283" t="s">
        <v>774</v>
      </c>
    </row>
    <row r="66" spans="1:2" x14ac:dyDescent="0.25">
      <c r="A66" s="113"/>
      <c r="B66" s="283" t="s">
        <v>775</v>
      </c>
    </row>
    <row r="67" spans="1:2" x14ac:dyDescent="0.25">
      <c r="A67" s="113"/>
      <c r="B67" s="283" t="s">
        <v>784</v>
      </c>
    </row>
    <row r="68" spans="1:2" x14ac:dyDescent="0.25">
      <c r="A68" s="113"/>
      <c r="B68" s="283" t="s">
        <v>776</v>
      </c>
    </row>
    <row r="69" spans="1:2" x14ac:dyDescent="0.25">
      <c r="A69" s="113"/>
      <c r="B69" s="283" t="s">
        <v>777</v>
      </c>
    </row>
    <row r="70" spans="1:2" x14ac:dyDescent="0.25">
      <c r="A70" s="113"/>
      <c r="B70" s="283" t="s">
        <v>778</v>
      </c>
    </row>
    <row r="71" spans="1:2" x14ac:dyDescent="0.25">
      <c r="A71" s="113"/>
      <c r="B71" s="283" t="s">
        <v>779</v>
      </c>
    </row>
    <row r="72" spans="1:2" x14ac:dyDescent="0.25">
      <c r="A72" s="113"/>
      <c r="B72" s="283" t="s">
        <v>780</v>
      </c>
    </row>
    <row r="73" spans="1:2" x14ac:dyDescent="0.25">
      <c r="A73" s="113"/>
      <c r="B73" s="283" t="s">
        <v>781</v>
      </c>
    </row>
    <row r="74" spans="1:2" x14ac:dyDescent="0.25">
      <c r="A74" s="113"/>
      <c r="B74" s="283" t="s">
        <v>782</v>
      </c>
    </row>
  </sheetData>
  <hyperlinks>
    <hyperlink ref="B3" location="'Tabela 2'!A1" display="Tabela 2: Org. dijelovi,  mreža bankomata i POS uređaja banaka koje posluju u FBiH" xr:uid="{BBF4B344-B4F7-48E3-99D3-124ED0A472B9}"/>
    <hyperlink ref="B4" location="'Tabela 3'!A1" display="Tabela 3: Struktura vlasništva prema ukupnom kapitalu" xr:uid="{55EBF0B7-1132-4CBD-AD18-5BA9D0F98BBA}"/>
    <hyperlink ref="B5" location="'Tabela 4'!A1" display="Tabela 4: Struktura vlasništva prema učešću državnog, privatnog i stranog kapitala" xr:uid="{CEC96BE0-EB46-4FE5-AB41-539F6AEA45B8}"/>
    <hyperlink ref="B6" location="'Tabela 5'!A1" display="Tabela 5: Tržišni udjeli banaka prema vrsti vlasništva (većinskom kapitalu)" xr:uid="{DC727F1F-1EC6-4BC4-854B-BE1009148C7C}"/>
    <hyperlink ref="B7" location="'Tabela 6'!A1" display="Tabela 6: Kvalifikaciona struktura zaposlenih  u bankama FBiH" xr:uid="{CC7F0778-E0C8-4CD5-B5D2-5E934B8A8E20}"/>
    <hyperlink ref="B8" location="'Tabela 7'!A1" display="Tabela 7: Ukupna aktiva po zaposlenom" xr:uid="{0A1E21C9-63EB-4738-B078-81BDA0E25303}"/>
    <hyperlink ref="B9" location="'Tabela 8'!A1" display="Tabela 8: Ukupna imovina banaka prema vlasničkoj strukturi" xr:uid="{96268232-1161-4947-A650-795135112A3B}"/>
    <hyperlink ref="B10" location="'Tabela 9'!A1" display="Tabela 9: Učešće grupa banaka u ukupnoj imovini" xr:uid="{28D9D0A7-32A7-4FA6-8C13-6BF21CDE17D5}"/>
    <hyperlink ref="B11" location="'Tabela 10'!A1" display="Tabela 10: Novčana sredstva banaka" xr:uid="{4767A1D6-598B-45A4-B458-1AEAB3F46982}"/>
    <hyperlink ref="B12" location="'Tabela 11'!A1" display="Tabela 11: Vrijednosni papiri prema vrsti instrumenta" xr:uid="{537402B1-0D21-46BB-B56F-5EF9F55624B7}"/>
    <hyperlink ref="B13" location="'Tabela 12'!A1" display="Tabela 12: Vrijednosni papiri entitetskih vlada BiH" xr:uid="{43FA025B-AE02-4E05-8B0A-D65ACCFCB856}"/>
    <hyperlink ref="B14" location="'Tabela 13'!A1" display="Tabela 13: Sektorska struktura depozita" xr:uid="{DA6EB249-57F0-443B-8C7F-CB33117E9C41}"/>
    <hyperlink ref="B16" location="'Tabela 15'!A1" display="Tabela 15: Štednja stanovništva  " xr:uid="{0D4B47A5-41E0-4BAC-A9B2-B0028CDC3FAA}"/>
    <hyperlink ref="B17" location="'Tabela 16'!A1" display="Tabela 16: Ročna struktura štednih depozita stanovništva" xr:uid="{EAC9F0A0-28D5-4442-BD0D-D9A44C3FD7AE}"/>
    <hyperlink ref="B18" location="'Tabela 17'!A1" display="Tabela 17: Krediti, štednja i depoziti stanovništva" xr:uid="{54D7593C-7ADA-4655-96B8-28EEB6D7FB25}"/>
    <hyperlink ref="B19" location="'Tabela 18'!A1" display="Tabela 18: Izvještaj o stanju regulatornog kapitala " xr:uid="{9FF74056-37EF-416E-8E1F-BF6B30FCEBA1}"/>
    <hyperlink ref="B20" location="'Tabela 19'!A1" display="Tabela 19: Struktura izloženosti riziku" xr:uid="{F8F9E289-4D4B-43D9-9E6E-C6797FDD28DC}"/>
    <hyperlink ref="B21" location="'Tabela 20'!A1" display="Tabela 20: Pokazatelji adekvatnosti kapitala" xr:uid="{050032BA-14CD-441D-B5CE-C89ADA6F8F20}"/>
    <hyperlink ref="B22" location="'Tabela 21'!A1" display="Tabela 21: Stopa finansijske poluge" xr:uid="{F23A8244-A6C7-47DC-8B4D-ED52CF57D830}"/>
    <hyperlink ref="B23" location="'Tabela 22'!A1" display="Tabela 22: Finansijska imovina, vanbilansne stavke i ECL " xr:uid="{DD12517F-16D8-49E7-9ACA-A42373157331}"/>
    <hyperlink ref="B24" location="'Tabela 23'!A1" display="Tabela 23: Izloženosti prema nivoima kreditnog rizika" xr:uid="{EF0240FF-9B38-4C49-90FF-A0C18AC3D04C}"/>
    <hyperlink ref="B25" location="'Tabela 24'!A1" display="Tabela 24: Sektorska struktura kredita" xr:uid="{A4792F5C-CFD9-4DDF-B3A3-7EF1A955BEF9}"/>
    <hyperlink ref="B26" location="'Tabela 25'!A1" display="Tabela 25: Ročna struktura kredita" xr:uid="{31AFE0D1-4BAE-40C8-BDA2-0608F52A56E1}"/>
    <hyperlink ref="B27" location="'Tabela 26'!A1" display="Tabela 26: Krediti prema nivoima kreditnog rizika" xr:uid="{8C9EF8BA-E66B-4470-B544-3038946F1B2F}"/>
    <hyperlink ref="B30" location="'Tabela 29'!A1" display="Tabela 29: Ostvareni finansijski rezultat banaka" xr:uid="{AB5E31A0-7B5F-4800-B678-8804EE82D5BB}"/>
    <hyperlink ref="B31" location="'Tabela 30'!A1" display="Tabela 30: Struktura ukupnih prihoda banaka" xr:uid="{42938E32-610A-44D5-9ED4-EF8340921542}"/>
    <hyperlink ref="B32" location="'Tabela 31'!A1" display="Tabela 31: Struktura ukupnih rashoda banaka" xr:uid="{D94DD3D9-A4EF-4A17-8DEF-E723A788C48A}"/>
    <hyperlink ref="B33" location="'Tabela 32'!A1" display="Tabela 32: Pokazatelji profitabilnosti, produktivnosti i efikasnosti" xr:uid="{14A1B57B-12B5-4692-8D77-BE53B08B91FA}"/>
    <hyperlink ref="B34" location="'Tabela 33'!A1" display="Tabela 33: LCR" xr:uid="{F47C4671-3005-4940-9914-3FA5D16F7A8D}"/>
    <hyperlink ref="B40" location="'Tabela 39'!A1" display="Tabela 39: Ročna struktura depozita po preostalom dospijeću" xr:uid="{F2358CB4-54E3-44B9-9BA0-F5820CA8BE28}"/>
    <hyperlink ref="B42" location="'Tabela 41'!A1" display="Tabela 41: Pokazatelji likvidnosti" xr:uid="{C754894E-FD8E-4010-872E-D7B0CE5E4D9F}"/>
    <hyperlink ref="B43" location="'Tabela 42'!A1" display="Tabela 42: Devizna pozicija (EUR i ukupno)" xr:uid="{CD2A7205-DE75-4088-82EF-26A4A9A02777}"/>
    <hyperlink ref="B45" location="'Tabela 44'!A1" display="Tabela 44: Kvalifikaciona struktura zaposlenih u MKO u FBiH" xr:uid="{16AC1F4A-F630-404D-9F4B-52F73BD3824F}"/>
    <hyperlink ref="B46" location="'Tabela 45'!A1" display="Tabela 45: Bilans stanja mikrokreditnog sektora   " xr:uid="{C927635E-AE3F-4286-A427-FC1002A3518A}"/>
    <hyperlink ref="B48" location="'Tabela 47'!A1" display="Tabela 47: Ročna struktura uzetih kredita " xr:uid="{713AC26E-B8E5-4676-96C6-9765B6186E2A}"/>
    <hyperlink ref="B47" location="'Tabela 46'!A1" display="Tabela 46: Struktura kapitala mikrokreditnog sektora  " xr:uid="{EF544E2E-0057-40C6-BEDD-DF21B8C21FE4}"/>
    <hyperlink ref="B49" location="'Tabela 48'!A1" display="Tabela 48: Neto mikrokrediti  " xr:uid="{51CF4066-6A4B-4E33-A695-00F0663B1373}"/>
    <hyperlink ref="B50" location="'Tabela 49'!A1" display="Tabela 49: Sektorska i ročna struktura mikrokredita" xr:uid="{FC12C73B-98B6-4B36-AB68-7F28E1B95B04}"/>
    <hyperlink ref="B51" location="'Tabela 50 '!A1" display="Tabela 50: RKG " xr:uid="{05FBB105-4592-4366-BB39-7FE36E2CC8B0}"/>
    <hyperlink ref="B53" location="'Tabela 52'!A1" display="Tabela 52: Struktura ukupnih prihoda MKO" xr:uid="{2A15DC91-6B63-4C9E-B6E9-9F4BE1B78B6A}"/>
    <hyperlink ref="B55" location="'Tabela 54'!A1" display="Tabela 54: Kvalifikaciona struktura zaposlenih u lizing društvima FBiH" xr:uid="{976E6B71-0676-4DF8-99E4-B60FB862C6B4}"/>
    <hyperlink ref="B63" location="'Tabela 62'!A1" display="Tabela 62: Nominalni iznos otkupljenih novčanih potraživanja i isplaćenih kupčevih obaveza prema dobavljačima u FBiH, prema vrsti faktoringa i domicilnosti" xr:uid="{61D4AFA4-D650-4E02-940C-5D6A800A1C37}"/>
    <hyperlink ref="B62" location="'Tabela 61'!A1" display="Tabela 61: Struktura broja zaključenih ugovora i iznosa finansiranja lizing sistema" xr:uid="{B4D0F7AD-2F35-4717-903C-1B24709B2DCF}"/>
    <hyperlink ref="B61" location="'Tabela 60'!A1" display="Tabela 60: Struktura ukupnih rashoda lizing društava" xr:uid="{10E21CB9-4515-41DD-9542-37CF8C3C1FC1}"/>
    <hyperlink ref="B60" location="'Tabela 59'!A1" display="Tabela 59: Struktura ukupnih prihoda lizing društava" xr:uid="{100968BF-EFCA-40C5-AEAF-F52064D71B52}"/>
    <hyperlink ref="B58" location="'Tabela 57'!A1" display="Tabela 57: Pregled rezervi za finansijski lizing" xr:uid="{7E1B06DA-361F-4AF9-8BDD-D93D370BB69D}"/>
    <hyperlink ref="B54" location="'Tabela 53'!A1" display="Tabela 53: Struktura ukupnih rashoda MKO" xr:uid="{44EB777C-6FA4-4B92-850B-854ABD5E6847}"/>
    <hyperlink ref="B44" location="'Tabela 43'!A1" display="Tabela 43: Ukupna ponderisana pozicija bankarske knjige" xr:uid="{065892B1-C25D-459F-9A5E-30543D464209}"/>
    <hyperlink ref="B29" location="'Tabela 28 '!A1" display="Tabela 28: Pokazatelji kreditnog rizika" xr:uid="{52D72661-884E-4005-8301-8D0972251B6F}"/>
    <hyperlink ref="B35" location="'Tabela 34'!A1" display="Tabela 34: Zaštitni sloj likvidnosti" xr:uid="{54F6FDF3-405F-436E-974E-36C44018D3EF}"/>
    <hyperlink ref="B36" location="'Tabela 35'!A1" display="Tabela 35: Neto likvidnosni odlivi" xr:uid="{694F2008-6C48-4928-BDA5-FA27D95EB03D}"/>
    <hyperlink ref="B52" location="'Tabela 51'!A1" display="Tabela 51: Ostvareni finansijski rezultat MKO" xr:uid="{2AA1617E-816A-4DB2-BA7D-4162E8730F1B}"/>
    <hyperlink ref="B57" location="'Tabela 56'!A1" display="Tabela 56: Struktura potraživanja po finansijskom lizingu " xr:uid="{8352A693-711F-4E49-980C-1850E4EDE506}"/>
    <hyperlink ref="B59" location="'Tabela 58'!A1" display="Tabela 58: Ostvareni finansijski rezultat lizing društava" xr:uid="{71CD3BC5-0FA7-4A2D-B4D4-44AA21A08296}"/>
    <hyperlink ref="B2" location="'Tabela 1'!A1" display="Tabela 1: Izdvojeni makroekonomski pokazatelji " xr:uid="{EA196CD7-F23E-4FA5-86A3-275466ECF7A4}"/>
    <hyperlink ref="B64" location="'Tabela 63'!A1" display="Tabela 63: Obim UPP-a i DPP-a" xr:uid="{3861DDAE-D8BC-465C-BE78-F5E507A32B4A}"/>
    <hyperlink ref="B65" location="'Tabela 64'!A1" display="Tabela 64: Obim DPP-a" xr:uid="{FE616384-F345-4032-AC0D-252E9E5118FE}"/>
    <hyperlink ref="B66" location="'Tabela 65'!A1" display="Tabela 65: Obim UPP-a" xr:uid="{BCEC3B45-6573-4651-9BA9-4ADC88B971CB}"/>
    <hyperlink ref="B67" location="'Tabela 66'!A1" display="Tabela 66: Izvršeni mjenjački poslovi banaka" xr:uid="{B6985CC1-15ED-4216-8F32-4D4A46775061}"/>
    <hyperlink ref="B68" location="'Tabela 67'!A1" display="Tabela 67: Izvršeni mjenjački poslovi ovlaštenih mjenjača" xr:uid="{5D9B15A3-B3D3-451A-BA1D-B908FD7F75C3}"/>
    <hyperlink ref="B72" location="'Tabela 71'!A1" display="Tabela 71: Izvještene transakcije po broju i vrijednosti - banke" xr:uid="{15C50161-A5FF-4CB0-9E02-2C7D9EAD931E}"/>
    <hyperlink ref="B73" location="'Tabela 72'!A1" display="Tabela 72: Izvještene sumnjive transakcije po broju i vrijednosti - banke" xr:uid="{0DF9207D-8F8E-4AC7-AD62-5573B4DDB9C3}"/>
    <hyperlink ref="B74" location="'Tabela 73'!A1" display="Tabela 73: Izvještene sumnjive transakcije po broju i vrijednosti - MKO" xr:uid="{20E5CB10-C93A-4E54-9D36-A39E6ED5FA50}"/>
    <hyperlink ref="B41" location="'Tabela 40'!A1" display="Tabela 40: Ročna usklađenost finansijske imovine i finansijskih obaveza do 180 dana" xr:uid="{2298CB5D-5E8F-43CC-B596-E4BD8E7362D5}"/>
    <hyperlink ref="B56" location="'Tabela 55'!A1" display="Tabela 55: Bilans stanja lizing sektora" xr:uid="{10026DCE-64D1-4898-B6D8-9086B624D2D8}"/>
    <hyperlink ref="B69" location="'Tabela 68'!A1" display="Tabela 68: Internet i mobilno bankarstvo" xr:uid="{5322E977-0F83-4D17-8CCE-BA65AC7AC94D}"/>
    <hyperlink ref="B70" location="'Tabela 69'!A1" display="Tabela 69: Obim kartičnog poslovanja prema vrsti kartice" xr:uid="{99B1F75E-0B21-4284-92BF-880B48878984}"/>
    <hyperlink ref="B71" location="'Tabela 70'!A1" display="Tabela 70: Obim kartičnog poslovanja prema prihvatnim uređajima" xr:uid="{D11B51F2-803D-400D-817F-BA0536906211}"/>
    <hyperlink ref="B37" location="'Tabela 36'!A1" display="Tabela 36: NSFR" xr:uid="{AD7A7CE0-5E0E-43D3-B49B-773A701AEEE8}"/>
    <hyperlink ref="B38" location="'Tabela 37'!A1" display="Tabela 37: Struktura ASF" xr:uid="{028C6959-1782-4CAB-B6C3-4C8F2C35F20C}"/>
    <hyperlink ref="B39" location="'Tabela 38'!A1" display="Tabela 38: Struktura RSF" xr:uid="{0090A7ED-A4C4-4B2D-8E71-F2F63E36DE63}"/>
    <hyperlink ref="B15" location="'Tabela 14'!A1" display="Tabela 14: Struktura depozita stanovništva" xr:uid="{4544C05A-898B-4412-A56B-241F862B8C8F}"/>
    <hyperlink ref="B28" location="'Tabela 27'!A1" display="Tabela 27: Struktura kredita za opću potrošnju" xr:uid="{C1DC117E-2746-4AC2-8CF0-59D8549449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D228F-556E-4FC9-B1B0-DCC55FEFA31C}">
  <dimension ref="B2:I33"/>
  <sheetViews>
    <sheetView workbookViewId="0"/>
  </sheetViews>
  <sheetFormatPr defaultRowHeight="15.75" x14ac:dyDescent="0.25"/>
  <cols>
    <col min="1" max="1" width="9.140625" style="2"/>
    <col min="2" max="2" width="7.42578125" style="2" customWidth="1"/>
    <col min="3" max="3" width="58.85546875" style="2" customWidth="1"/>
    <col min="4" max="4" width="10.28515625" style="2" customWidth="1"/>
    <col min="5" max="5" width="9.85546875" style="2" customWidth="1"/>
    <col min="6" max="7" width="9.7109375" style="2" customWidth="1"/>
    <col min="8" max="8" width="10.140625" style="2" customWidth="1"/>
    <col min="9" max="16384" width="9.140625" style="2"/>
  </cols>
  <sheetData>
    <row r="2" spans="2:9" x14ac:dyDescent="0.25">
      <c r="I2" s="66"/>
    </row>
    <row r="4" spans="2:9" ht="16.5" thickBot="1" x14ac:dyDescent="0.3">
      <c r="B4" s="68"/>
      <c r="C4" s="68"/>
      <c r="D4" s="68"/>
      <c r="E4" s="68"/>
      <c r="F4" s="68"/>
      <c r="G4" s="68"/>
      <c r="H4" s="68"/>
    </row>
    <row r="5" spans="2:9" ht="24.95" customHeight="1" thickTop="1" x14ac:dyDescent="0.25">
      <c r="B5" s="355" t="s">
        <v>482</v>
      </c>
      <c r="C5" s="355"/>
      <c r="D5" s="355"/>
      <c r="E5" s="355"/>
      <c r="F5" s="355"/>
      <c r="G5" s="355"/>
      <c r="H5" s="355"/>
    </row>
    <row r="6" spans="2:9" x14ac:dyDescent="0.25">
      <c r="B6" s="275" t="s">
        <v>102</v>
      </c>
      <c r="C6" s="52" t="s">
        <v>483</v>
      </c>
      <c r="D6" s="53" t="s">
        <v>484</v>
      </c>
      <c r="E6" s="53" t="s">
        <v>551</v>
      </c>
      <c r="F6" s="53" t="s">
        <v>620</v>
      </c>
      <c r="G6" s="53" t="s">
        <v>636</v>
      </c>
      <c r="H6" s="53" t="s">
        <v>637</v>
      </c>
    </row>
    <row r="7" spans="2:9" x14ac:dyDescent="0.25">
      <c r="B7" s="88">
        <v>1</v>
      </c>
      <c r="C7" s="51">
        <v>2</v>
      </c>
      <c r="D7" s="51">
        <v>3</v>
      </c>
      <c r="E7" s="51">
        <v>4</v>
      </c>
      <c r="F7" s="51">
        <v>5</v>
      </c>
      <c r="G7" s="51">
        <v>6</v>
      </c>
      <c r="H7" s="51">
        <v>7</v>
      </c>
    </row>
    <row r="8" spans="2:9" x14ac:dyDescent="0.25">
      <c r="B8" s="356" t="s">
        <v>485</v>
      </c>
      <c r="C8" s="356"/>
      <c r="D8" s="356"/>
      <c r="E8" s="356"/>
      <c r="F8" s="356"/>
      <c r="G8" s="356"/>
      <c r="H8" s="356"/>
    </row>
    <row r="9" spans="2:9" x14ac:dyDescent="0.25">
      <c r="B9" s="101" t="s">
        <v>260</v>
      </c>
      <c r="C9" s="86" t="s">
        <v>486</v>
      </c>
      <c r="D9" s="55">
        <v>-2.2000000000000002</v>
      </c>
      <c r="E9" s="55">
        <v>5.8</v>
      </c>
      <c r="F9" s="55">
        <v>1.9</v>
      </c>
      <c r="G9" s="63">
        <v>2.5</v>
      </c>
      <c r="H9" s="63">
        <v>2.7</v>
      </c>
    </row>
    <row r="10" spans="2:9" x14ac:dyDescent="0.25">
      <c r="B10" s="101" t="s">
        <v>261</v>
      </c>
      <c r="C10" s="86" t="s">
        <v>487</v>
      </c>
      <c r="D10" s="55">
        <v>-6.1</v>
      </c>
      <c r="E10" s="55">
        <v>5.9</v>
      </c>
      <c r="F10" s="55">
        <v>3.4</v>
      </c>
      <c r="G10" s="63">
        <v>0.4</v>
      </c>
      <c r="H10" s="63">
        <v>0.8</v>
      </c>
    </row>
    <row r="11" spans="2:9" x14ac:dyDescent="0.25">
      <c r="B11" s="101" t="s">
        <v>262</v>
      </c>
      <c r="C11" s="86" t="s">
        <v>488</v>
      </c>
      <c r="D11" s="63">
        <v>-5.5</v>
      </c>
      <c r="E11" s="63">
        <v>6.1</v>
      </c>
      <c r="F11" s="63">
        <v>3.6</v>
      </c>
      <c r="G11" s="63">
        <v>0.6</v>
      </c>
      <c r="H11" s="63">
        <v>1.1000000000000001</v>
      </c>
    </row>
    <row r="12" spans="2:9" x14ac:dyDescent="0.25">
      <c r="B12" s="101" t="s">
        <v>263</v>
      </c>
      <c r="C12" s="86" t="s">
        <v>489</v>
      </c>
      <c r="D12" s="63">
        <v>-4.2</v>
      </c>
      <c r="E12" s="63">
        <v>8.1999999999999993</v>
      </c>
      <c r="F12" s="63">
        <v>2.5</v>
      </c>
      <c r="G12" s="63">
        <v>1.6</v>
      </c>
      <c r="H12" s="63">
        <v>2</v>
      </c>
    </row>
    <row r="13" spans="2:9" x14ac:dyDescent="0.25">
      <c r="B13" s="101" t="s">
        <v>264</v>
      </c>
      <c r="C13" s="86" t="s">
        <v>490</v>
      </c>
      <c r="D13" s="63">
        <v>-8.6</v>
      </c>
      <c r="E13" s="63">
        <v>13.8</v>
      </c>
      <c r="F13" s="63">
        <v>6.3</v>
      </c>
      <c r="G13" s="63">
        <v>2.8</v>
      </c>
      <c r="H13" s="63">
        <v>3</v>
      </c>
    </row>
    <row r="14" spans="2:9" x14ac:dyDescent="0.25">
      <c r="B14" s="101" t="s">
        <v>265</v>
      </c>
      <c r="C14" s="86" t="s">
        <v>491</v>
      </c>
      <c r="D14" s="63">
        <v>-0.9</v>
      </c>
      <c r="E14" s="63">
        <v>7.7</v>
      </c>
      <c r="F14" s="63">
        <v>2.5</v>
      </c>
      <c r="G14" s="63">
        <v>2.5</v>
      </c>
      <c r="H14" s="63">
        <v>3.5</v>
      </c>
    </row>
    <row r="15" spans="2:9" x14ac:dyDescent="0.25">
      <c r="B15" s="101" t="s">
        <v>266</v>
      </c>
      <c r="C15" s="86" t="s">
        <v>492</v>
      </c>
      <c r="D15" s="63">
        <v>-3</v>
      </c>
      <c r="E15" s="63">
        <v>7.4</v>
      </c>
      <c r="F15" s="63">
        <v>4.2</v>
      </c>
      <c r="G15" s="63">
        <v>1.8</v>
      </c>
      <c r="H15" s="63">
        <v>2.5</v>
      </c>
    </row>
    <row r="16" spans="2:9" x14ac:dyDescent="0.25">
      <c r="B16" s="356" t="s">
        <v>493</v>
      </c>
      <c r="C16" s="356"/>
      <c r="D16" s="356"/>
      <c r="E16" s="356"/>
      <c r="F16" s="356"/>
      <c r="G16" s="356"/>
      <c r="H16" s="356"/>
    </row>
    <row r="17" spans="2:8" x14ac:dyDescent="0.25">
      <c r="B17" s="101" t="s">
        <v>260</v>
      </c>
      <c r="C17" s="60" t="s">
        <v>486</v>
      </c>
      <c r="D17" s="63">
        <v>1.2</v>
      </c>
      <c r="E17" s="63">
        <v>4.7</v>
      </c>
      <c r="F17" s="63">
        <v>8</v>
      </c>
      <c r="G17" s="63">
        <v>4.0999999999999996</v>
      </c>
      <c r="H17" s="63">
        <v>2.9</v>
      </c>
    </row>
    <row r="18" spans="2:8" x14ac:dyDescent="0.25">
      <c r="B18" s="101" t="s">
        <v>261</v>
      </c>
      <c r="C18" s="60" t="s">
        <v>487</v>
      </c>
      <c r="D18" s="63">
        <v>0.3</v>
      </c>
      <c r="E18" s="63">
        <v>2.6</v>
      </c>
      <c r="F18" s="63">
        <v>8.4</v>
      </c>
      <c r="G18" s="63">
        <v>5.4</v>
      </c>
      <c r="H18" s="63">
        <v>2.4</v>
      </c>
    </row>
    <row r="19" spans="2:8" x14ac:dyDescent="0.25">
      <c r="B19" s="101" t="s">
        <v>262</v>
      </c>
      <c r="C19" s="60" t="s">
        <v>492</v>
      </c>
      <c r="D19" s="63">
        <v>-1.1000000000000001</v>
      </c>
      <c r="E19" s="63">
        <v>2</v>
      </c>
      <c r="F19" s="63">
        <v>14</v>
      </c>
      <c r="G19" s="63">
        <v>6.1</v>
      </c>
      <c r="H19" s="63">
        <v>3</v>
      </c>
    </row>
    <row r="20" spans="2:8" x14ac:dyDescent="0.25">
      <c r="B20" s="356" t="s">
        <v>494</v>
      </c>
      <c r="C20" s="356"/>
      <c r="D20" s="356"/>
      <c r="E20" s="356"/>
      <c r="F20" s="356"/>
      <c r="G20" s="356"/>
      <c r="H20" s="356"/>
    </row>
    <row r="21" spans="2:8" x14ac:dyDescent="0.25">
      <c r="B21" s="101" t="s">
        <v>260</v>
      </c>
      <c r="C21" s="60" t="s">
        <v>495</v>
      </c>
      <c r="D21" s="276">
        <v>-0.51</v>
      </c>
      <c r="E21" s="276">
        <v>-0.54</v>
      </c>
      <c r="F21" s="276">
        <v>2.4049999999999998</v>
      </c>
      <c r="G21" s="276">
        <v>4</v>
      </c>
      <c r="H21" s="276">
        <v>3.7549999999999999</v>
      </c>
    </row>
    <row r="22" spans="2:8" ht="16.5" customHeight="1" x14ac:dyDescent="0.25">
      <c r="B22" s="90" t="s">
        <v>261</v>
      </c>
      <c r="C22" s="60" t="s">
        <v>496</v>
      </c>
      <c r="D22" s="276">
        <v>-0.62</v>
      </c>
      <c r="E22" s="276">
        <v>-0.38</v>
      </c>
      <c r="F22" s="276">
        <v>2.09</v>
      </c>
      <c r="G22" s="276">
        <v>2.1</v>
      </c>
      <c r="H22" s="276">
        <v>2.48</v>
      </c>
    </row>
    <row r="23" spans="2:8" x14ac:dyDescent="0.25">
      <c r="B23" s="90" t="s">
        <v>262</v>
      </c>
      <c r="C23" s="60" t="s">
        <v>548</v>
      </c>
      <c r="D23" s="276">
        <v>0.57999999999999996</v>
      </c>
      <c r="E23" s="276">
        <v>1.05</v>
      </c>
      <c r="F23" s="276">
        <v>4.26</v>
      </c>
      <c r="G23" s="276">
        <v>3.82</v>
      </c>
      <c r="H23" s="276">
        <v>3.94</v>
      </c>
    </row>
    <row r="24" spans="2:8" x14ac:dyDescent="0.25">
      <c r="C24" s="274"/>
      <c r="D24" s="273"/>
      <c r="E24" s="273"/>
      <c r="F24" s="273"/>
      <c r="G24" s="273"/>
      <c r="H24" s="286"/>
    </row>
    <row r="25" spans="2:8" x14ac:dyDescent="0.25">
      <c r="B25" s="66" t="s">
        <v>785</v>
      </c>
      <c r="C25" s="274"/>
      <c r="D25" s="273"/>
      <c r="E25" s="273"/>
      <c r="F25" s="273"/>
      <c r="G25" s="273"/>
      <c r="H25" s="273"/>
    </row>
    <row r="26" spans="2:8" ht="19.5" customHeight="1" x14ac:dyDescent="0.25">
      <c r="B26" s="357" t="s">
        <v>497</v>
      </c>
      <c r="C26" s="357"/>
      <c r="D26" s="357"/>
      <c r="E26" s="357"/>
      <c r="F26" s="357"/>
      <c r="G26" s="357"/>
      <c r="H26" s="357"/>
    </row>
    <row r="27" spans="2:8" ht="29.25" customHeight="1" x14ac:dyDescent="0.25">
      <c r="B27" s="354" t="s">
        <v>498</v>
      </c>
      <c r="C27" s="354"/>
      <c r="D27" s="354"/>
      <c r="E27" s="354"/>
      <c r="F27" s="354"/>
      <c r="G27" s="354"/>
      <c r="H27" s="354"/>
    </row>
    <row r="28" spans="2:8" x14ac:dyDescent="0.25">
      <c r="B28" s="66" t="s">
        <v>638</v>
      </c>
      <c r="C28" s="66"/>
      <c r="D28" s="66"/>
      <c r="E28" s="66"/>
      <c r="F28" s="66"/>
      <c r="G28" s="66"/>
      <c r="H28" s="66"/>
    </row>
    <row r="33" spans="2:2" x14ac:dyDescent="0.25">
      <c r="B33" s="295"/>
    </row>
  </sheetData>
  <mergeCells count="6">
    <mergeCell ref="B27:H27"/>
    <mergeCell ref="B5:H5"/>
    <mergeCell ref="B8:H8"/>
    <mergeCell ref="B16:H16"/>
    <mergeCell ref="B20:H20"/>
    <mergeCell ref="B26:H26"/>
  </mergeCells>
  <hyperlinks>
    <hyperlink ref="B26" r:id="rId1" display="https://www.euribor-rates.eu/euribor-rates-by-year.asp" xr:uid="{323DDD43-63D5-4764-B1F3-E336C2BF851F}"/>
    <hyperlink ref="B27" r:id="rId2" display="https://ec.europa.eu/eurostat/data/database" xr:uid="{CBBE6B80-D980-42D6-88FA-520AFCEB80DE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dimension ref="B2:O22"/>
  <sheetViews>
    <sheetView workbookViewId="0"/>
  </sheetViews>
  <sheetFormatPr defaultColWidth="9.140625" defaultRowHeight="15" x14ac:dyDescent="0.25"/>
  <cols>
    <col min="2" max="2" width="7.140625" customWidth="1"/>
    <col min="3" max="3" width="45.7109375" customWidth="1"/>
    <col min="4" max="4" width="18.5703125" customWidth="1"/>
    <col min="5" max="5" width="16" customWidth="1"/>
    <col min="6" max="6" width="12.42578125" customWidth="1"/>
    <col min="7" max="7" width="15" customWidth="1"/>
  </cols>
  <sheetData>
    <row r="2" spans="2:15" x14ac:dyDescent="0.25">
      <c r="H2" s="66"/>
    </row>
    <row r="4" spans="2:15" ht="15.75" thickBot="1" x14ac:dyDescent="0.3">
      <c r="B4" s="50"/>
      <c r="C4" s="50"/>
      <c r="D4" s="50"/>
      <c r="E4" s="50"/>
      <c r="F4" s="50"/>
      <c r="G4" s="50"/>
    </row>
    <row r="5" spans="2:15" ht="24.95" customHeight="1" thickTop="1" x14ac:dyDescent="0.25">
      <c r="B5" s="358" t="s">
        <v>499</v>
      </c>
      <c r="C5" s="358"/>
      <c r="D5" s="358"/>
      <c r="E5" s="358"/>
      <c r="F5" s="358"/>
      <c r="G5" s="358"/>
    </row>
    <row r="6" spans="2:15" ht="46.5" customHeight="1" x14ac:dyDescent="0.25">
      <c r="B6" s="52" t="s">
        <v>102</v>
      </c>
      <c r="C6" s="53" t="s">
        <v>58</v>
      </c>
      <c r="D6" s="53" t="s">
        <v>353</v>
      </c>
      <c r="E6" s="53" t="s">
        <v>257</v>
      </c>
      <c r="F6" s="53" t="s">
        <v>258</v>
      </c>
      <c r="G6" s="53" t="s">
        <v>259</v>
      </c>
    </row>
    <row r="7" spans="2:15" ht="15" customHeight="1" x14ac:dyDescent="0.25">
      <c r="B7" s="359" t="s">
        <v>639</v>
      </c>
      <c r="C7" s="359"/>
      <c r="D7" s="54"/>
      <c r="E7" s="54"/>
      <c r="F7" s="54"/>
      <c r="G7" s="54"/>
    </row>
    <row r="8" spans="2:15" ht="15.75" x14ac:dyDescent="0.25">
      <c r="B8" s="55" t="s">
        <v>260</v>
      </c>
      <c r="C8" s="56" t="s">
        <v>440</v>
      </c>
      <c r="D8" s="57">
        <v>392</v>
      </c>
      <c r="E8" s="57">
        <v>108</v>
      </c>
      <c r="F8" s="58">
        <v>26928</v>
      </c>
      <c r="G8" s="58">
        <v>1299</v>
      </c>
      <c r="J8" s="347"/>
      <c r="K8" s="347"/>
      <c r="L8" s="347"/>
      <c r="M8" s="347"/>
    </row>
    <row r="9" spans="2:15" ht="15.75" x14ac:dyDescent="0.25">
      <c r="B9" s="55" t="s">
        <v>461</v>
      </c>
      <c r="C9" s="56" t="s">
        <v>441</v>
      </c>
      <c r="D9" s="57">
        <v>15</v>
      </c>
      <c r="E9" s="57">
        <v>11</v>
      </c>
      <c r="F9" s="57">
        <v>452</v>
      </c>
      <c r="G9" s="57">
        <v>59</v>
      </c>
      <c r="J9" s="347"/>
      <c r="K9" s="347"/>
      <c r="L9" s="347"/>
      <c r="M9" s="347"/>
      <c r="O9" s="13"/>
    </row>
    <row r="10" spans="2:15" ht="15.75" x14ac:dyDescent="0.25">
      <c r="B10" s="356" t="s">
        <v>18</v>
      </c>
      <c r="C10" s="356"/>
      <c r="D10" s="59">
        <f>D8+D9</f>
        <v>407</v>
      </c>
      <c r="E10" s="59">
        <f t="shared" ref="E10:G10" si="0">E8+E9</f>
        <v>119</v>
      </c>
      <c r="F10" s="59">
        <f t="shared" si="0"/>
        <v>27380</v>
      </c>
      <c r="G10" s="59">
        <f t="shared" si="0"/>
        <v>1358</v>
      </c>
      <c r="J10" s="347"/>
      <c r="K10" s="347"/>
      <c r="L10" s="347"/>
      <c r="M10" s="347"/>
    </row>
    <row r="11" spans="2:15" ht="15" customHeight="1" x14ac:dyDescent="0.25">
      <c r="B11" s="359" t="s">
        <v>640</v>
      </c>
      <c r="C11" s="359"/>
      <c r="D11" s="172"/>
      <c r="E11" s="172"/>
      <c r="F11" s="172"/>
      <c r="G11" s="172"/>
      <c r="J11" s="347"/>
      <c r="K11" s="347"/>
      <c r="L11" s="348"/>
      <c r="M11" s="347"/>
      <c r="O11" s="13"/>
    </row>
    <row r="12" spans="2:15" ht="15.75" x14ac:dyDescent="0.25">
      <c r="B12" s="55" t="s">
        <v>260</v>
      </c>
      <c r="C12" s="56" t="s">
        <v>440</v>
      </c>
      <c r="D12" s="58">
        <v>392</v>
      </c>
      <c r="E12" s="58">
        <v>111</v>
      </c>
      <c r="F12" s="58">
        <v>26681</v>
      </c>
      <c r="G12" s="58">
        <v>1314</v>
      </c>
      <c r="J12" s="347"/>
      <c r="K12" s="347"/>
      <c r="L12" s="347"/>
      <c r="M12" s="347"/>
    </row>
    <row r="13" spans="2:15" ht="15.75" x14ac:dyDescent="0.25">
      <c r="B13" s="55" t="s">
        <v>261</v>
      </c>
      <c r="C13" s="56" t="s">
        <v>441</v>
      </c>
      <c r="D13" s="58">
        <v>16</v>
      </c>
      <c r="E13" s="58">
        <v>11</v>
      </c>
      <c r="F13" s="58">
        <v>475</v>
      </c>
      <c r="G13" s="58">
        <v>67</v>
      </c>
      <c r="J13" s="347"/>
      <c r="K13" s="347"/>
      <c r="L13" s="347"/>
      <c r="M13" s="347"/>
      <c r="O13" s="13"/>
    </row>
    <row r="14" spans="2:15" ht="15.75" x14ac:dyDescent="0.25">
      <c r="B14" s="356" t="s">
        <v>18</v>
      </c>
      <c r="C14" s="356"/>
      <c r="D14" s="59">
        <f>D12+D13</f>
        <v>408</v>
      </c>
      <c r="E14" s="59">
        <f t="shared" ref="E14:G14" si="1">E12+E13</f>
        <v>122</v>
      </c>
      <c r="F14" s="59">
        <f t="shared" si="1"/>
        <v>27156</v>
      </c>
      <c r="G14" s="59">
        <f t="shared" si="1"/>
        <v>1381</v>
      </c>
      <c r="J14" s="347"/>
      <c r="K14" s="347"/>
      <c r="L14" s="347"/>
      <c r="M14" s="347"/>
      <c r="O14" s="13"/>
    </row>
    <row r="15" spans="2:15" x14ac:dyDescent="0.25">
      <c r="D15" s="13"/>
      <c r="E15" s="13"/>
      <c r="F15" s="13"/>
      <c r="G15" s="13"/>
      <c r="J15" s="347"/>
      <c r="K15" s="347"/>
      <c r="L15" s="347"/>
      <c r="M15" s="347"/>
    </row>
    <row r="16" spans="2:15" x14ac:dyDescent="0.25">
      <c r="J16" s="349"/>
      <c r="K16" s="350"/>
      <c r="L16" s="350"/>
      <c r="M16" s="350"/>
      <c r="O16" s="13"/>
    </row>
    <row r="17" spans="6:15" x14ac:dyDescent="0.25">
      <c r="F17" s="13"/>
      <c r="G17" s="13"/>
      <c r="J17" s="347"/>
      <c r="K17" s="347"/>
      <c r="L17" s="347"/>
      <c r="M17" s="347"/>
      <c r="O17" s="13"/>
    </row>
    <row r="18" spans="6:15" x14ac:dyDescent="0.25">
      <c r="J18" s="347"/>
      <c r="K18" s="347"/>
      <c r="L18" s="348"/>
      <c r="M18" s="347"/>
      <c r="O18" s="13"/>
    </row>
    <row r="19" spans="6:15" x14ac:dyDescent="0.25">
      <c r="J19" s="347"/>
      <c r="K19" s="347"/>
      <c r="L19" s="347"/>
      <c r="M19" s="347"/>
    </row>
    <row r="20" spans="6:15" x14ac:dyDescent="0.25">
      <c r="J20" s="347"/>
      <c r="K20" s="347"/>
      <c r="L20" s="348"/>
      <c r="M20" s="347"/>
    </row>
    <row r="21" spans="6:15" x14ac:dyDescent="0.25">
      <c r="J21" s="349"/>
      <c r="K21" s="350"/>
      <c r="L21" s="351"/>
      <c r="M21" s="351"/>
    </row>
    <row r="22" spans="6:15" x14ac:dyDescent="0.25">
      <c r="O22" s="13"/>
    </row>
  </sheetData>
  <mergeCells count="5">
    <mergeCell ref="B5:G5"/>
    <mergeCell ref="B10:C10"/>
    <mergeCell ref="B7:C7"/>
    <mergeCell ref="B11:C11"/>
    <mergeCell ref="B14:C1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dimension ref="B2:K45"/>
  <sheetViews>
    <sheetView workbookViewId="0"/>
  </sheetViews>
  <sheetFormatPr defaultColWidth="9.140625" defaultRowHeight="15" x14ac:dyDescent="0.25"/>
  <cols>
    <col min="2" max="2" width="7.42578125" customWidth="1"/>
    <col min="3" max="3" width="17.42578125" customWidth="1"/>
    <col min="4" max="4" width="13.85546875" customWidth="1"/>
    <col min="5" max="5" width="12.140625" customWidth="1"/>
    <col min="6" max="6" width="14.85546875" customWidth="1"/>
    <col min="7" max="7" width="15.140625" customWidth="1"/>
    <col min="8" max="8" width="16.140625" customWidth="1"/>
  </cols>
  <sheetData>
    <row r="2" spans="2:11" x14ac:dyDescent="0.25">
      <c r="J2" s="43"/>
    </row>
    <row r="3" spans="2:11" ht="16.5" thickBot="1" x14ac:dyDescent="0.3">
      <c r="C3" s="16" t="s">
        <v>6</v>
      </c>
      <c r="D3" s="1"/>
      <c r="E3" s="1"/>
      <c r="F3" s="1"/>
      <c r="G3" s="1"/>
      <c r="H3" s="65" t="s">
        <v>274</v>
      </c>
    </row>
    <row r="4" spans="2:11" ht="24.95" customHeight="1" thickTop="1" x14ac:dyDescent="0.25">
      <c r="B4" s="360" t="s">
        <v>500</v>
      </c>
      <c r="C4" s="360"/>
      <c r="D4" s="360"/>
      <c r="E4" s="360"/>
      <c r="F4" s="360"/>
      <c r="G4" s="360"/>
      <c r="H4" s="360"/>
    </row>
    <row r="5" spans="2:11" ht="15.75" x14ac:dyDescent="0.25">
      <c r="B5" s="356" t="s">
        <v>102</v>
      </c>
      <c r="C5" s="356" t="s">
        <v>0</v>
      </c>
      <c r="D5" s="356" t="s">
        <v>639</v>
      </c>
      <c r="E5" s="356"/>
      <c r="F5" s="356" t="s">
        <v>640</v>
      </c>
      <c r="G5" s="356"/>
      <c r="H5" s="53" t="s">
        <v>1</v>
      </c>
    </row>
    <row r="6" spans="2:11" ht="15.75" x14ac:dyDescent="0.25">
      <c r="B6" s="356"/>
      <c r="C6" s="356"/>
      <c r="D6" s="53" t="s">
        <v>2</v>
      </c>
      <c r="E6" s="53" t="s">
        <v>20</v>
      </c>
      <c r="F6" s="53" t="s">
        <v>2</v>
      </c>
      <c r="G6" s="53" t="s">
        <v>20</v>
      </c>
      <c r="H6" s="53" t="s">
        <v>352</v>
      </c>
    </row>
    <row r="7" spans="2:11" x14ac:dyDescent="0.25">
      <c r="B7" s="51">
        <v>1</v>
      </c>
      <c r="C7" s="51">
        <v>2</v>
      </c>
      <c r="D7" s="51">
        <v>3</v>
      </c>
      <c r="E7" s="51">
        <v>4</v>
      </c>
      <c r="F7" s="51">
        <v>5</v>
      </c>
      <c r="G7" s="51">
        <v>6</v>
      </c>
      <c r="H7" s="51">
        <v>7</v>
      </c>
    </row>
    <row r="8" spans="2:11" ht="15.75" x14ac:dyDescent="0.25">
      <c r="B8" s="55" t="s">
        <v>260</v>
      </c>
      <c r="C8" s="60" t="s">
        <v>3</v>
      </c>
      <c r="D8" s="58">
        <v>125094</v>
      </c>
      <c r="E8" s="61">
        <f>D8/D10*100</f>
        <v>3.4963758647377072</v>
      </c>
      <c r="F8" s="58">
        <v>128923</v>
      </c>
      <c r="G8" s="61">
        <f>F8/F10*100</f>
        <v>3.3797518462107128</v>
      </c>
      <c r="H8" s="64">
        <f>F8/D8*100</f>
        <v>103.06089820455017</v>
      </c>
    </row>
    <row r="9" spans="2:11" ht="15.75" x14ac:dyDescent="0.25">
      <c r="B9" s="55" t="s">
        <v>261</v>
      </c>
      <c r="C9" s="56" t="s">
        <v>4</v>
      </c>
      <c r="D9" s="58">
        <v>3452725</v>
      </c>
      <c r="E9" s="61">
        <f>D9/D10*100</f>
        <v>96.503624135262285</v>
      </c>
      <c r="F9" s="58">
        <v>3685647</v>
      </c>
      <c r="G9" s="61">
        <f>F9/F10*100</f>
        <v>96.620248153789291</v>
      </c>
      <c r="H9" s="64">
        <f>F9/D9*100</f>
        <v>106.74603392972217</v>
      </c>
    </row>
    <row r="10" spans="2:11" ht="15.75" x14ac:dyDescent="0.25">
      <c r="B10" s="356" t="s">
        <v>18</v>
      </c>
      <c r="C10" s="356"/>
      <c r="D10" s="59">
        <f t="shared" ref="D10:G10" si="0">SUM(D8:D9)</f>
        <v>3577819</v>
      </c>
      <c r="E10" s="53">
        <f t="shared" si="0"/>
        <v>99.999999999999986</v>
      </c>
      <c r="F10" s="59">
        <f t="shared" si="0"/>
        <v>3814570</v>
      </c>
      <c r="G10" s="62">
        <f t="shared" si="0"/>
        <v>100</v>
      </c>
      <c r="H10" s="62">
        <f>F10/D10*100</f>
        <v>106.61718773364444</v>
      </c>
      <c r="J10" s="24"/>
      <c r="K10" s="13"/>
    </row>
    <row r="12" spans="2:11" ht="19.5" customHeight="1" x14ac:dyDescent="0.25"/>
    <row r="13" spans="2:11" x14ac:dyDescent="0.25">
      <c r="F13" s="13"/>
    </row>
    <row r="45" spans="6:6" x14ac:dyDescent="0.25">
      <c r="F45" s="292"/>
    </row>
  </sheetData>
  <mergeCells count="6">
    <mergeCell ref="B4:H4"/>
    <mergeCell ref="B10:C10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D10:F10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sheetPr>
    <pageSetUpPr fitToPage="1"/>
  </sheetPr>
  <dimension ref="B2:J11"/>
  <sheetViews>
    <sheetView workbookViewId="0"/>
  </sheetViews>
  <sheetFormatPr defaultColWidth="9.140625" defaultRowHeight="15" x14ac:dyDescent="0.25"/>
  <cols>
    <col min="3" max="3" width="31" customWidth="1"/>
    <col min="4" max="4" width="14" customWidth="1"/>
    <col min="5" max="5" width="14.140625" customWidth="1"/>
    <col min="6" max="6" width="13.85546875" customWidth="1"/>
    <col min="7" max="7" width="13.140625" customWidth="1"/>
    <col min="8" max="8" width="13" customWidth="1"/>
  </cols>
  <sheetData>
    <row r="2" spans="2:10" ht="15.75" x14ac:dyDescent="0.25">
      <c r="C2" s="17"/>
      <c r="J2" s="43"/>
    </row>
    <row r="3" spans="2:10" ht="16.5" thickBot="1" x14ac:dyDescent="0.3">
      <c r="C3" s="3" t="s">
        <v>11</v>
      </c>
      <c r="D3" s="4"/>
      <c r="E3" s="4"/>
      <c r="F3" s="4"/>
      <c r="G3" s="4"/>
      <c r="H3" s="67" t="s">
        <v>275</v>
      </c>
    </row>
    <row r="4" spans="2:10" ht="24.95" customHeight="1" thickTop="1" x14ac:dyDescent="0.25">
      <c r="B4" s="360" t="s">
        <v>501</v>
      </c>
      <c r="C4" s="360"/>
      <c r="D4" s="360"/>
      <c r="E4" s="360"/>
      <c r="F4" s="360"/>
      <c r="G4" s="360"/>
      <c r="H4" s="360"/>
    </row>
    <row r="5" spans="2:10" ht="15.75" x14ac:dyDescent="0.25">
      <c r="B5" s="356" t="s">
        <v>102</v>
      </c>
      <c r="C5" s="356" t="s">
        <v>7</v>
      </c>
      <c r="D5" s="356" t="s">
        <v>639</v>
      </c>
      <c r="E5" s="356"/>
      <c r="F5" s="356" t="s">
        <v>640</v>
      </c>
      <c r="G5" s="356"/>
      <c r="H5" s="53" t="s">
        <v>1</v>
      </c>
    </row>
    <row r="6" spans="2:10" ht="15.75" x14ac:dyDescent="0.25">
      <c r="B6" s="356"/>
      <c r="C6" s="356"/>
      <c r="D6" s="53" t="s">
        <v>2</v>
      </c>
      <c r="E6" s="53" t="s">
        <v>20</v>
      </c>
      <c r="F6" s="53" t="s">
        <v>2</v>
      </c>
      <c r="G6" s="53" t="s">
        <v>20</v>
      </c>
      <c r="H6" s="53" t="s">
        <v>352</v>
      </c>
    </row>
    <row r="7" spans="2:10" x14ac:dyDescent="0.25">
      <c r="B7" s="51">
        <v>1</v>
      </c>
      <c r="C7" s="51">
        <v>2</v>
      </c>
      <c r="D7" s="51">
        <v>3</v>
      </c>
      <c r="E7" s="51">
        <v>4</v>
      </c>
      <c r="F7" s="51">
        <v>5</v>
      </c>
      <c r="G7" s="51">
        <v>6</v>
      </c>
      <c r="H7" s="51">
        <v>7</v>
      </c>
    </row>
    <row r="8" spans="2:10" ht="15.75" x14ac:dyDescent="0.25">
      <c r="B8" s="55" t="s">
        <v>260</v>
      </c>
      <c r="C8" s="56" t="s">
        <v>8</v>
      </c>
      <c r="D8" s="58">
        <v>96556</v>
      </c>
      <c r="E8" s="61">
        <f>D8/D11*100</f>
        <v>6.1019129935812249</v>
      </c>
      <c r="F8" s="58">
        <v>96556</v>
      </c>
      <c r="G8" s="61">
        <f>F8/F11*100</f>
        <v>6.0942104495802489</v>
      </c>
      <c r="H8" s="64">
        <f>F8/D8*100</f>
        <v>100</v>
      </c>
    </row>
    <row r="9" spans="2:10" ht="15.75" x14ac:dyDescent="0.25">
      <c r="B9" s="55" t="s">
        <v>261</v>
      </c>
      <c r="C9" s="56" t="s">
        <v>9</v>
      </c>
      <c r="D9" s="58">
        <v>363108</v>
      </c>
      <c r="E9" s="61">
        <f>D9/D11*100</f>
        <v>22.946822810320345</v>
      </c>
      <c r="F9" s="58">
        <v>366821</v>
      </c>
      <c r="G9" s="61">
        <f>F9/F11*100</f>
        <v>23.15220567676246</v>
      </c>
      <c r="H9" s="64">
        <f t="shared" ref="H9:H10" si="0">F9/D9*100</f>
        <v>101.02256078081453</v>
      </c>
      <c r="J9" s="13"/>
    </row>
    <row r="10" spans="2:10" ht="15.75" x14ac:dyDescent="0.25">
      <c r="B10" s="55" t="s">
        <v>262</v>
      </c>
      <c r="C10" s="56" t="s">
        <v>10</v>
      </c>
      <c r="D10" s="58">
        <v>1122725</v>
      </c>
      <c r="E10" s="61">
        <f>D10/D11*100</f>
        <v>70.951264196098435</v>
      </c>
      <c r="F10" s="58">
        <v>1121012</v>
      </c>
      <c r="G10" s="61">
        <f>F10/F11*100</f>
        <v>70.753583873657291</v>
      </c>
      <c r="H10" s="64">
        <f t="shared" si="0"/>
        <v>99.84742479235787</v>
      </c>
    </row>
    <row r="11" spans="2:10" ht="15.75" x14ac:dyDescent="0.25">
      <c r="B11" s="356" t="s">
        <v>18</v>
      </c>
      <c r="C11" s="356"/>
      <c r="D11" s="59">
        <f t="shared" ref="D11:G11" si="1">SUM(D8:D10)</f>
        <v>1582389</v>
      </c>
      <c r="E11" s="62">
        <f t="shared" si="1"/>
        <v>100</v>
      </c>
      <c r="F11" s="59">
        <f t="shared" si="1"/>
        <v>1584389</v>
      </c>
      <c r="G11" s="62">
        <f t="shared" si="1"/>
        <v>100</v>
      </c>
      <c r="H11" s="62">
        <f>F11/D11*100</f>
        <v>100.12639117182943</v>
      </c>
      <c r="J11" s="13"/>
    </row>
  </sheetData>
  <mergeCells count="6">
    <mergeCell ref="B4:H4"/>
    <mergeCell ref="B11:C11"/>
    <mergeCell ref="B5:B6"/>
    <mergeCell ref="C5:C6"/>
    <mergeCell ref="D5:E5"/>
    <mergeCell ref="F5:G5"/>
  </mergeCells>
  <pageMargins left="0.7" right="0.7" top="0.75" bottom="0.75" header="0.3" footer="0.3"/>
  <pageSetup paperSize="9" scale="73" fitToHeight="0" orientation="landscape" r:id="rId1"/>
  <ignoredErrors>
    <ignoredError sqref="D11:F1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dimension ref="B2:K11"/>
  <sheetViews>
    <sheetView workbookViewId="0"/>
  </sheetViews>
  <sheetFormatPr defaultRowHeight="15.75" x14ac:dyDescent="0.25"/>
  <cols>
    <col min="1" max="1" width="9.140625" style="2"/>
    <col min="2" max="2" width="7" style="2" customWidth="1"/>
    <col min="3" max="3" width="44.7109375" style="2" customWidth="1"/>
    <col min="4" max="4" width="9.140625" style="2"/>
    <col min="5" max="6" width="14.140625" style="2" customWidth="1"/>
    <col min="7" max="7" width="9.140625" style="2"/>
    <col min="8" max="8" width="13.140625" style="2" customWidth="1"/>
    <col min="9" max="9" width="14.28515625" style="2" customWidth="1"/>
    <col min="10" max="16384" width="9.140625" style="2"/>
  </cols>
  <sheetData>
    <row r="2" spans="2:11" x14ac:dyDescent="0.25">
      <c r="K2" s="70"/>
    </row>
    <row r="3" spans="2:11" ht="16.5" thickBot="1" x14ac:dyDescent="0.3">
      <c r="B3" s="68"/>
      <c r="C3" s="68"/>
      <c r="D3" s="68"/>
      <c r="E3" s="68"/>
      <c r="F3" s="68"/>
      <c r="G3" s="68"/>
      <c r="H3" s="68"/>
      <c r="I3" s="69" t="s">
        <v>397</v>
      </c>
    </row>
    <row r="4" spans="2:11" ht="24.95" customHeight="1" thickTop="1" x14ac:dyDescent="0.25">
      <c r="B4" s="355" t="s">
        <v>502</v>
      </c>
      <c r="C4" s="355"/>
      <c r="D4" s="355"/>
      <c r="E4" s="355"/>
      <c r="F4" s="355"/>
      <c r="G4" s="355"/>
      <c r="H4" s="355"/>
      <c r="I4" s="355"/>
    </row>
    <row r="5" spans="2:11" x14ac:dyDescent="0.25">
      <c r="B5" s="356" t="s">
        <v>102</v>
      </c>
      <c r="C5" s="356" t="s">
        <v>0</v>
      </c>
      <c r="D5" s="356" t="s">
        <v>639</v>
      </c>
      <c r="E5" s="356"/>
      <c r="F5" s="356"/>
      <c r="G5" s="356" t="s">
        <v>640</v>
      </c>
      <c r="H5" s="356"/>
      <c r="I5" s="356"/>
    </row>
    <row r="6" spans="2:11" ht="36.75" customHeight="1" x14ac:dyDescent="0.25">
      <c r="B6" s="356"/>
      <c r="C6" s="356"/>
      <c r="D6" s="53" t="s">
        <v>27</v>
      </c>
      <c r="E6" s="53" t="s">
        <v>396</v>
      </c>
      <c r="F6" s="53" t="s">
        <v>641</v>
      </c>
      <c r="G6" s="53" t="s">
        <v>27</v>
      </c>
      <c r="H6" s="53" t="s">
        <v>396</v>
      </c>
      <c r="I6" s="53" t="s">
        <v>641</v>
      </c>
    </row>
    <row r="7" spans="2:11" x14ac:dyDescent="0.25">
      <c r="B7" s="51">
        <v>1</v>
      </c>
      <c r="C7" s="51">
        <v>2</v>
      </c>
      <c r="D7" s="51">
        <v>3</v>
      </c>
      <c r="E7" s="51">
        <v>4</v>
      </c>
      <c r="F7" s="51">
        <v>5</v>
      </c>
      <c r="G7" s="51">
        <v>6</v>
      </c>
      <c r="H7" s="51">
        <v>7</v>
      </c>
      <c r="I7" s="51">
        <v>8</v>
      </c>
    </row>
    <row r="8" spans="2:11" x14ac:dyDescent="0.25">
      <c r="B8" s="55" t="s">
        <v>260</v>
      </c>
      <c r="C8" s="56" t="s">
        <v>399</v>
      </c>
      <c r="D8" s="55">
        <v>1</v>
      </c>
      <c r="E8" s="61">
        <v>3.4963758647377072</v>
      </c>
      <c r="F8" s="61">
        <v>3.8469595347575609</v>
      </c>
      <c r="G8" s="55">
        <v>1</v>
      </c>
      <c r="H8" s="61">
        <v>3.4</v>
      </c>
      <c r="I8" s="61">
        <v>4</v>
      </c>
    </row>
    <row r="9" spans="2:11" ht="31.5" x14ac:dyDescent="0.25">
      <c r="B9" s="55" t="s">
        <v>261</v>
      </c>
      <c r="C9" s="86" t="s">
        <v>398</v>
      </c>
      <c r="D9" s="55">
        <v>3</v>
      </c>
      <c r="E9" s="61">
        <v>13</v>
      </c>
      <c r="F9" s="61">
        <v>13.1</v>
      </c>
      <c r="G9" s="55">
        <v>3</v>
      </c>
      <c r="H9" s="61">
        <v>12.5</v>
      </c>
      <c r="I9" s="61">
        <v>12.6</v>
      </c>
    </row>
    <row r="10" spans="2:11" x14ac:dyDescent="0.25">
      <c r="B10" s="55" t="s">
        <v>262</v>
      </c>
      <c r="C10" s="56" t="s">
        <v>400</v>
      </c>
      <c r="D10" s="55">
        <v>9</v>
      </c>
      <c r="E10" s="61">
        <v>83.5</v>
      </c>
      <c r="F10" s="61">
        <v>83.1</v>
      </c>
      <c r="G10" s="55">
        <v>9</v>
      </c>
      <c r="H10" s="61">
        <v>84.1</v>
      </c>
      <c r="I10" s="61">
        <v>83.3</v>
      </c>
    </row>
    <row r="11" spans="2:11" ht="21.75" customHeight="1" x14ac:dyDescent="0.25">
      <c r="B11" s="356" t="s">
        <v>18</v>
      </c>
      <c r="C11" s="356"/>
      <c r="D11" s="53">
        <f>SUM(D8:D10)</f>
        <v>13</v>
      </c>
      <c r="E11" s="188">
        <f>SUM(E8:E10)</f>
        <v>99.996375864737701</v>
      </c>
      <c r="F11" s="188">
        <f>SUM(F8:F10)</f>
        <v>100.04695953475755</v>
      </c>
      <c r="G11" s="53">
        <f t="shared" ref="G11:H11" si="0">SUM(G8:G10)</f>
        <v>13</v>
      </c>
      <c r="H11" s="62">
        <f t="shared" si="0"/>
        <v>100</v>
      </c>
      <c r="I11" s="62">
        <f>SUM(I8:I10)</f>
        <v>99.9</v>
      </c>
    </row>
  </sheetData>
  <mergeCells count="6">
    <mergeCell ref="B4:I4"/>
    <mergeCell ref="B11:C11"/>
    <mergeCell ref="B5:B6"/>
    <mergeCell ref="D5:F5"/>
    <mergeCell ref="G5:I5"/>
    <mergeCell ref="C5:C6"/>
  </mergeCells>
  <pageMargins left="0.7" right="0.7" top="0.75" bottom="0.75" header="0.3" footer="0.3"/>
  <pageSetup orientation="portrait" r:id="rId1"/>
  <ignoredErrors>
    <ignoredError sqref="G11:I11 D11:F1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dimension ref="B2:J14"/>
  <sheetViews>
    <sheetView workbookViewId="0"/>
  </sheetViews>
  <sheetFormatPr defaultColWidth="9.140625" defaultRowHeight="15" x14ac:dyDescent="0.25"/>
  <cols>
    <col min="2" max="2" width="7.7109375" customWidth="1"/>
    <col min="3" max="3" width="33.140625" customWidth="1"/>
    <col min="4" max="4" width="14.28515625" customWidth="1"/>
    <col min="5" max="5" width="14.85546875" customWidth="1"/>
    <col min="6" max="6" width="14.42578125" customWidth="1"/>
    <col min="7" max="7" width="14.140625" customWidth="1"/>
    <col min="8" max="8" width="14" customWidth="1"/>
  </cols>
  <sheetData>
    <row r="2" spans="2:10" ht="15.75" x14ac:dyDescent="0.25">
      <c r="C2" s="5"/>
      <c r="D2" s="18"/>
      <c r="E2" s="18"/>
      <c r="F2" s="18"/>
      <c r="G2" s="18"/>
      <c r="H2" s="18"/>
    </row>
    <row r="3" spans="2:10" ht="16.5" thickBot="1" x14ac:dyDescent="0.3">
      <c r="C3" s="4"/>
      <c r="D3" s="4"/>
      <c r="E3" s="4"/>
      <c r="F3" s="4"/>
      <c r="G3" s="4"/>
      <c r="H3" s="4"/>
    </row>
    <row r="4" spans="2:10" ht="24.95" customHeight="1" thickTop="1" x14ac:dyDescent="0.25">
      <c r="B4" s="361" t="s">
        <v>503</v>
      </c>
      <c r="C4" s="361"/>
      <c r="D4" s="361"/>
      <c r="E4" s="361"/>
      <c r="F4" s="361"/>
      <c r="G4" s="361"/>
      <c r="H4" s="361"/>
    </row>
    <row r="5" spans="2:10" ht="18" customHeight="1" x14ac:dyDescent="0.25">
      <c r="B5" s="362" t="s">
        <v>102</v>
      </c>
      <c r="C5" s="363" t="s">
        <v>12</v>
      </c>
      <c r="D5" s="363" t="s">
        <v>642</v>
      </c>
      <c r="E5" s="363"/>
      <c r="F5" s="363" t="s">
        <v>643</v>
      </c>
      <c r="G5" s="363"/>
      <c r="H5" s="87" t="s">
        <v>1</v>
      </c>
    </row>
    <row r="6" spans="2:10" ht="31.5" x14ac:dyDescent="0.25">
      <c r="B6" s="362"/>
      <c r="C6" s="363"/>
      <c r="D6" s="87" t="s">
        <v>13</v>
      </c>
      <c r="E6" s="87" t="s">
        <v>20</v>
      </c>
      <c r="F6" s="87" t="s">
        <v>13</v>
      </c>
      <c r="G6" s="87" t="s">
        <v>20</v>
      </c>
      <c r="H6" s="87" t="s">
        <v>352</v>
      </c>
    </row>
    <row r="7" spans="2:10" x14ac:dyDescent="0.25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</row>
    <row r="8" spans="2:10" ht="16.5" customHeight="1" x14ac:dyDescent="0.25">
      <c r="B8" s="90" t="s">
        <v>260</v>
      </c>
      <c r="C8" s="91" t="s">
        <v>14</v>
      </c>
      <c r="D8" s="92">
        <v>4190</v>
      </c>
      <c r="E8" s="93">
        <f>D8/D$12*100</f>
        <v>63.833028641072517</v>
      </c>
      <c r="F8" s="92">
        <v>4225</v>
      </c>
      <c r="G8" s="93">
        <f>F8/F$12*100</f>
        <v>63.610358325805485</v>
      </c>
      <c r="H8" s="94">
        <f>F8/D8*100</f>
        <v>100.83532219570405</v>
      </c>
    </row>
    <row r="9" spans="2:10" ht="16.5" customHeight="1" x14ac:dyDescent="0.25">
      <c r="B9" s="90" t="s">
        <v>261</v>
      </c>
      <c r="C9" s="91" t="s">
        <v>15</v>
      </c>
      <c r="D9" s="92">
        <v>385</v>
      </c>
      <c r="E9" s="93">
        <f t="shared" ref="E9:E11" si="0">D9/D$12*100</f>
        <v>5.8653260207190732</v>
      </c>
      <c r="F9" s="92">
        <v>384</v>
      </c>
      <c r="G9" s="93">
        <f>F9/F$12*100</f>
        <v>5.7813911472448059</v>
      </c>
      <c r="H9" s="94">
        <f t="shared" ref="H9:H12" si="1">F9/D9*100</f>
        <v>99.740259740259745</v>
      </c>
    </row>
    <row r="10" spans="2:10" ht="16.5" customHeight="1" x14ac:dyDescent="0.25">
      <c r="B10" s="90" t="s">
        <v>262</v>
      </c>
      <c r="C10" s="91" t="s">
        <v>16</v>
      </c>
      <c r="D10" s="92">
        <v>1987</v>
      </c>
      <c r="E10" s="93">
        <f t="shared" si="0"/>
        <v>30.271176112126753</v>
      </c>
      <c r="F10" s="92">
        <v>2031</v>
      </c>
      <c r="G10" s="93">
        <f t="shared" ref="G10:G11" si="2">F10/F$12*100</f>
        <v>30.578139114724479</v>
      </c>
      <c r="H10" s="94">
        <f t="shared" si="1"/>
        <v>102.21439355812782</v>
      </c>
    </row>
    <row r="11" spans="2:10" ht="16.5" customHeight="1" x14ac:dyDescent="0.25">
      <c r="B11" s="90" t="s">
        <v>263</v>
      </c>
      <c r="C11" s="91" t="s">
        <v>17</v>
      </c>
      <c r="D11" s="92">
        <v>2</v>
      </c>
      <c r="E11" s="93">
        <f t="shared" si="0"/>
        <v>3.0469226081657527E-2</v>
      </c>
      <c r="F11" s="92">
        <v>2</v>
      </c>
      <c r="G11" s="93">
        <f t="shared" si="2"/>
        <v>3.0111412225233364E-2</v>
      </c>
      <c r="H11" s="94">
        <f t="shared" si="1"/>
        <v>100</v>
      </c>
    </row>
    <row r="12" spans="2:10" ht="20.25" customHeight="1" x14ac:dyDescent="0.25">
      <c r="B12" s="363" t="s">
        <v>18</v>
      </c>
      <c r="C12" s="363"/>
      <c r="D12" s="95">
        <f t="shared" ref="D12:G12" si="3">SUM(D8:D11)</f>
        <v>6564</v>
      </c>
      <c r="E12" s="96">
        <f t="shared" si="3"/>
        <v>100</v>
      </c>
      <c r="F12" s="95">
        <f t="shared" si="3"/>
        <v>6642</v>
      </c>
      <c r="G12" s="96">
        <f t="shared" si="3"/>
        <v>100.00000000000001</v>
      </c>
      <c r="H12" s="96">
        <f t="shared" si="1"/>
        <v>101.18829981718464</v>
      </c>
      <c r="J12" s="13"/>
    </row>
    <row r="14" spans="2:10" x14ac:dyDescent="0.25">
      <c r="F14" s="13"/>
    </row>
  </sheetData>
  <mergeCells count="6">
    <mergeCell ref="B4:H4"/>
    <mergeCell ref="B5:B6"/>
    <mergeCell ref="B12:C12"/>
    <mergeCell ref="C5:C6"/>
    <mergeCell ref="F5:G5"/>
    <mergeCell ref="D5:E5"/>
  </mergeCells>
  <pageMargins left="0.7" right="0.7" top="0.75" bottom="0.75" header="0.3" footer="0.3"/>
  <pageSetup orientation="portrait" r:id="rId1"/>
  <ignoredErrors>
    <ignoredError sqref="D12:H12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dimension ref="B2:I9"/>
  <sheetViews>
    <sheetView workbookViewId="0"/>
  </sheetViews>
  <sheetFormatPr defaultColWidth="9.140625" defaultRowHeight="15" x14ac:dyDescent="0.25"/>
  <cols>
    <col min="2" max="2" width="13.85546875" customWidth="1"/>
    <col min="3" max="3" width="15.28515625" customWidth="1"/>
    <col min="4" max="4" width="17.28515625" customWidth="1"/>
    <col min="5" max="5" width="15.85546875" customWidth="1"/>
    <col min="6" max="6" width="15.5703125" customWidth="1"/>
    <col min="7" max="7" width="17.5703125" customWidth="1"/>
    <col min="9" max="9" width="10.7109375" bestFit="1" customWidth="1"/>
  </cols>
  <sheetData>
    <row r="2" spans="2:9" ht="15.75" x14ac:dyDescent="0.25">
      <c r="B2" s="3"/>
      <c r="C2" s="4"/>
      <c r="D2" s="4"/>
      <c r="E2" s="4"/>
      <c r="F2" s="4"/>
      <c r="G2" s="4"/>
    </row>
    <row r="3" spans="2:9" ht="16.5" thickBot="1" x14ac:dyDescent="0.3">
      <c r="B3" s="72" t="s">
        <v>19</v>
      </c>
      <c r="C3" s="71"/>
      <c r="D3" s="71"/>
      <c r="E3" s="71"/>
      <c r="F3" s="73"/>
      <c r="G3" s="74" t="s">
        <v>276</v>
      </c>
    </row>
    <row r="4" spans="2:9" ht="24.95" customHeight="1" thickTop="1" x14ac:dyDescent="0.25">
      <c r="B4" s="364" t="s">
        <v>647</v>
      </c>
      <c r="C4" s="364"/>
      <c r="D4" s="364"/>
      <c r="E4" s="364"/>
      <c r="F4" s="364"/>
      <c r="G4" s="364"/>
    </row>
    <row r="5" spans="2:9" ht="15.75" x14ac:dyDescent="0.25">
      <c r="B5" s="363" t="s">
        <v>639</v>
      </c>
      <c r="C5" s="363"/>
      <c r="D5" s="363"/>
      <c r="E5" s="363" t="s">
        <v>640</v>
      </c>
      <c r="F5" s="363"/>
      <c r="G5" s="363"/>
    </row>
    <row r="6" spans="2:9" ht="31.5" x14ac:dyDescent="0.25">
      <c r="B6" s="87" t="s">
        <v>13</v>
      </c>
      <c r="C6" s="87" t="s">
        <v>644</v>
      </c>
      <c r="D6" s="87" t="s">
        <v>645</v>
      </c>
      <c r="E6" s="87" t="s">
        <v>646</v>
      </c>
      <c r="F6" s="87" t="s">
        <v>644</v>
      </c>
      <c r="G6" s="87" t="s">
        <v>645</v>
      </c>
    </row>
    <row r="7" spans="2:9" x14ac:dyDescent="0.25">
      <c r="B7" s="89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</row>
    <row r="8" spans="2:9" ht="15.75" x14ac:dyDescent="0.25">
      <c r="B8" s="97">
        <v>6564</v>
      </c>
      <c r="C8" s="97">
        <v>28948004</v>
      </c>
      <c r="D8" s="97">
        <f>C8/B8</f>
        <v>4410.1163924436323</v>
      </c>
      <c r="E8" s="97">
        <v>6642</v>
      </c>
      <c r="F8" s="97">
        <v>30347886</v>
      </c>
      <c r="G8" s="97">
        <f>F8/E8</f>
        <v>4569.0885275519422</v>
      </c>
      <c r="I8" s="24"/>
    </row>
    <row r="9" spans="2:9" ht="15.75" x14ac:dyDescent="0.25">
      <c r="B9" s="19"/>
      <c r="C9" s="4"/>
      <c r="D9" s="4"/>
      <c r="E9" s="4"/>
      <c r="F9" s="4"/>
      <c r="G9" s="4"/>
    </row>
  </sheetData>
  <mergeCells count="3">
    <mergeCell ref="B5:D5"/>
    <mergeCell ref="E5:G5"/>
    <mergeCell ref="B4:G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dimension ref="B2:L12"/>
  <sheetViews>
    <sheetView workbookViewId="0"/>
  </sheetViews>
  <sheetFormatPr defaultColWidth="9.140625" defaultRowHeight="15" x14ac:dyDescent="0.25"/>
  <cols>
    <col min="2" max="2" width="7.7109375" customWidth="1"/>
    <col min="3" max="3" width="14.5703125" customWidth="1"/>
    <col min="4" max="4" width="12.140625" customWidth="1"/>
    <col min="5" max="5" width="13.85546875" customWidth="1"/>
    <col min="6" max="6" width="11.85546875" customWidth="1"/>
    <col min="7" max="7" width="12.140625" customWidth="1"/>
    <col min="8" max="8" width="13" customWidth="1"/>
    <col min="9" max="9" width="12.140625" customWidth="1"/>
    <col min="10" max="10" width="13.140625" customWidth="1"/>
  </cols>
  <sheetData>
    <row r="2" spans="2:12" ht="15.75" x14ac:dyDescent="0.25">
      <c r="C2" s="5"/>
      <c r="D2" s="4"/>
      <c r="E2" s="4"/>
      <c r="F2" s="4"/>
      <c r="G2" s="4"/>
      <c r="H2" s="4"/>
      <c r="I2" s="4"/>
      <c r="J2" s="4"/>
      <c r="L2" s="43"/>
    </row>
    <row r="3" spans="2:12" ht="16.5" thickBot="1" x14ac:dyDescent="0.3">
      <c r="B3" s="50"/>
      <c r="C3" s="76"/>
      <c r="D3" s="71"/>
      <c r="E3" s="71"/>
      <c r="F3" s="71"/>
      <c r="G3" s="71"/>
      <c r="H3" s="71"/>
      <c r="I3" s="71"/>
      <c r="J3" s="74" t="s">
        <v>274</v>
      </c>
    </row>
    <row r="4" spans="2:12" ht="24.95" customHeight="1" thickTop="1" x14ac:dyDescent="0.25">
      <c r="B4" s="365" t="s">
        <v>648</v>
      </c>
      <c r="C4" s="365"/>
      <c r="D4" s="365"/>
      <c r="E4" s="365"/>
      <c r="F4" s="365"/>
      <c r="G4" s="365"/>
      <c r="H4" s="365"/>
      <c r="I4" s="365"/>
      <c r="J4" s="365"/>
    </row>
    <row r="5" spans="2:12" ht="15.75" x14ac:dyDescent="0.25">
      <c r="B5" s="366" t="s">
        <v>102</v>
      </c>
      <c r="C5" s="363" t="s">
        <v>0</v>
      </c>
      <c r="D5" s="363" t="s">
        <v>639</v>
      </c>
      <c r="E5" s="363"/>
      <c r="F5" s="363"/>
      <c r="G5" s="363" t="s">
        <v>640</v>
      </c>
      <c r="H5" s="363"/>
      <c r="I5" s="363"/>
      <c r="J5" s="264" t="s">
        <v>1</v>
      </c>
    </row>
    <row r="6" spans="2:12" ht="31.5" x14ac:dyDescent="0.25">
      <c r="B6" s="366"/>
      <c r="C6" s="363"/>
      <c r="D6" s="87" t="s">
        <v>27</v>
      </c>
      <c r="E6" s="87" t="s">
        <v>644</v>
      </c>
      <c r="F6" s="87" t="s">
        <v>20</v>
      </c>
      <c r="G6" s="87" t="s">
        <v>27</v>
      </c>
      <c r="H6" s="87" t="s">
        <v>644</v>
      </c>
      <c r="I6" s="87" t="s">
        <v>20</v>
      </c>
      <c r="J6" s="87" t="s">
        <v>354</v>
      </c>
    </row>
    <row r="7" spans="2:12" x14ac:dyDescent="0.25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  <c r="I7" s="89">
        <v>8</v>
      </c>
      <c r="J7" s="89">
        <v>9</v>
      </c>
    </row>
    <row r="8" spans="2:12" ht="15.75" x14ac:dyDescent="0.25">
      <c r="B8" s="105" t="s">
        <v>260</v>
      </c>
      <c r="C8" s="106" t="s">
        <v>28</v>
      </c>
      <c r="D8" s="104">
        <v>1</v>
      </c>
      <c r="E8" s="92">
        <v>1113618</v>
      </c>
      <c r="F8" s="93">
        <f>E8/E10*100</f>
        <v>3.84695953475756</v>
      </c>
      <c r="G8" s="104">
        <v>1</v>
      </c>
      <c r="H8" s="92">
        <v>1228539</v>
      </c>
      <c r="I8" s="93">
        <f>H8/H10*100</f>
        <v>4.0481864206291007</v>
      </c>
      <c r="J8" s="94">
        <f>H8/E8*100</f>
        <v>110.31960690290565</v>
      </c>
    </row>
    <row r="9" spans="2:12" ht="15.75" x14ac:dyDescent="0.25">
      <c r="B9" s="105" t="s">
        <v>261</v>
      </c>
      <c r="C9" s="91" t="s">
        <v>29</v>
      </c>
      <c r="D9" s="104">
        <v>12</v>
      </c>
      <c r="E9" s="92">
        <v>27834386</v>
      </c>
      <c r="F9" s="93">
        <f>E9/E10*100</f>
        <v>96.153040465242441</v>
      </c>
      <c r="G9" s="104">
        <v>12</v>
      </c>
      <c r="H9" s="92">
        <v>29119347</v>
      </c>
      <c r="I9" s="93">
        <f>H9/H10*100</f>
        <v>95.951813579370906</v>
      </c>
      <c r="J9" s="94">
        <f>H9/E9*100</f>
        <v>104.61645175144155</v>
      </c>
    </row>
    <row r="10" spans="2:12" ht="18.75" customHeight="1" x14ac:dyDescent="0.25">
      <c r="B10" s="363" t="s">
        <v>18</v>
      </c>
      <c r="C10" s="363"/>
      <c r="D10" s="87">
        <f t="shared" ref="D10:G10" si="0">SUM(D8:D9)</f>
        <v>13</v>
      </c>
      <c r="E10" s="95">
        <f t="shared" si="0"/>
        <v>28948004</v>
      </c>
      <c r="F10" s="96">
        <f t="shared" si="0"/>
        <v>100</v>
      </c>
      <c r="G10" s="87">
        <f t="shared" si="0"/>
        <v>13</v>
      </c>
      <c r="H10" s="95">
        <f>H8+H9</f>
        <v>30347886</v>
      </c>
      <c r="I10" s="96">
        <f>SUM(I8:I9)</f>
        <v>100</v>
      </c>
      <c r="J10" s="96">
        <f>H10/E10*100</f>
        <v>104.83584982232281</v>
      </c>
      <c r="L10" s="13"/>
    </row>
    <row r="12" spans="2:12" x14ac:dyDescent="0.25">
      <c r="C12" s="20"/>
    </row>
  </sheetData>
  <mergeCells count="6">
    <mergeCell ref="B4:J4"/>
    <mergeCell ref="B5:B6"/>
    <mergeCell ref="B10:C10"/>
    <mergeCell ref="C5:C6"/>
    <mergeCell ref="D5:F5"/>
    <mergeCell ref="G5:I5"/>
  </mergeCells>
  <pageMargins left="0.7" right="0.7" top="0.75" bottom="0.75" header="0.3" footer="0.3"/>
  <ignoredErrors>
    <ignoredError sqref="D10:G10 I10" formulaRange="1"/>
    <ignoredError sqref="H10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dimension ref="B2:I13"/>
  <sheetViews>
    <sheetView workbookViewId="0"/>
  </sheetViews>
  <sheetFormatPr defaultRowHeight="15" x14ac:dyDescent="0.25"/>
  <cols>
    <col min="2" max="2" width="7.7109375" customWidth="1"/>
    <col min="3" max="3" width="28.85546875" customWidth="1"/>
    <col min="4" max="4" width="15.85546875" customWidth="1"/>
    <col min="5" max="5" width="12.140625" customWidth="1"/>
    <col min="6" max="6" width="13.140625" customWidth="1"/>
    <col min="7" max="7" width="15.140625" customWidth="1"/>
    <col min="8" max="8" width="12.42578125" customWidth="1"/>
    <col min="9" max="9" width="13" customWidth="1"/>
  </cols>
  <sheetData>
    <row r="2" spans="2:9" x14ac:dyDescent="0.25">
      <c r="B2" s="43"/>
      <c r="C2" s="43"/>
      <c r="D2" s="43"/>
      <c r="E2" s="43"/>
      <c r="F2" s="43"/>
      <c r="G2" s="43"/>
      <c r="H2" s="43"/>
      <c r="I2" s="43"/>
    </row>
    <row r="3" spans="2:9" ht="16.5" thickBot="1" x14ac:dyDescent="0.3">
      <c r="B3" s="78"/>
      <c r="C3" s="79" t="s">
        <v>30</v>
      </c>
      <c r="D3" s="80"/>
      <c r="E3" s="80"/>
      <c r="F3" s="80"/>
      <c r="G3" s="80"/>
      <c r="H3" s="80"/>
      <c r="I3" s="81" t="s">
        <v>275</v>
      </c>
    </row>
    <row r="4" spans="2:9" ht="24.95" customHeight="1" thickTop="1" x14ac:dyDescent="0.25">
      <c r="B4" s="365" t="s">
        <v>650</v>
      </c>
      <c r="C4" s="365"/>
      <c r="D4" s="365"/>
      <c r="E4" s="365"/>
      <c r="F4" s="365"/>
      <c r="G4" s="365"/>
      <c r="H4" s="365"/>
      <c r="I4" s="365"/>
    </row>
    <row r="5" spans="2:9" ht="15.75" x14ac:dyDescent="0.25">
      <c r="B5" s="362" t="s">
        <v>102</v>
      </c>
      <c r="C5" s="363" t="s">
        <v>649</v>
      </c>
      <c r="D5" s="363" t="s">
        <v>639</v>
      </c>
      <c r="E5" s="363"/>
      <c r="F5" s="363"/>
      <c r="G5" s="363" t="s">
        <v>640</v>
      </c>
      <c r="H5" s="363"/>
      <c r="I5" s="363"/>
    </row>
    <row r="6" spans="2:9" ht="15.75" x14ac:dyDescent="0.25">
      <c r="B6" s="362"/>
      <c r="C6" s="363"/>
      <c r="D6" s="87" t="s">
        <v>2</v>
      </c>
      <c r="E6" s="87" t="s">
        <v>20</v>
      </c>
      <c r="F6" s="87" t="s">
        <v>27</v>
      </c>
      <c r="G6" s="87" t="s">
        <v>2</v>
      </c>
      <c r="H6" s="87" t="s">
        <v>20</v>
      </c>
      <c r="I6" s="87" t="s">
        <v>27</v>
      </c>
    </row>
    <row r="7" spans="2:9" x14ac:dyDescent="0.25">
      <c r="B7" s="107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  <c r="I7" s="89">
        <v>8</v>
      </c>
    </row>
    <row r="8" spans="2:9" ht="15.75" x14ac:dyDescent="0.25">
      <c r="B8" s="90" t="s">
        <v>260</v>
      </c>
      <c r="C8" s="91" t="s">
        <v>622</v>
      </c>
      <c r="D8" s="92">
        <v>12375933</v>
      </c>
      <c r="E8" s="93">
        <f>D8/D$12*100</f>
        <v>42.752284406206378</v>
      </c>
      <c r="F8" s="104">
        <v>2</v>
      </c>
      <c r="G8" s="108">
        <v>13215548</v>
      </c>
      <c r="H8" s="93">
        <f>G8/G$12*100</f>
        <v>43.546848699774344</v>
      </c>
      <c r="I8" s="104">
        <v>2</v>
      </c>
    </row>
    <row r="9" spans="2:9" ht="15.75" x14ac:dyDescent="0.25">
      <c r="B9" s="90" t="s">
        <v>261</v>
      </c>
      <c r="C9" s="91" t="s">
        <v>623</v>
      </c>
      <c r="D9" s="92">
        <v>7902993</v>
      </c>
      <c r="E9" s="93">
        <f>D9/D$12*100</f>
        <v>27.300649122474901</v>
      </c>
      <c r="F9" s="104">
        <v>3</v>
      </c>
      <c r="G9" s="92">
        <v>8079933</v>
      </c>
      <c r="H9" s="93">
        <f>G9/G$12*100</f>
        <v>26.62436849802322</v>
      </c>
      <c r="I9" s="104">
        <v>3</v>
      </c>
    </row>
    <row r="10" spans="2:9" ht="15.75" x14ac:dyDescent="0.25">
      <c r="B10" s="90" t="s">
        <v>262</v>
      </c>
      <c r="C10" s="91" t="s">
        <v>624</v>
      </c>
      <c r="D10" s="92">
        <v>6986953</v>
      </c>
      <c r="E10" s="93">
        <f>D10/D$12*100</f>
        <v>24.136216783720219</v>
      </c>
      <c r="F10" s="104">
        <v>5</v>
      </c>
      <c r="G10" s="92">
        <v>7352058</v>
      </c>
      <c r="H10" s="93">
        <f>G10/G$12*100</f>
        <v>24.225931255969527</v>
      </c>
      <c r="I10" s="104">
        <v>5</v>
      </c>
    </row>
    <row r="11" spans="2:9" ht="15.75" x14ac:dyDescent="0.25">
      <c r="B11" s="90" t="s">
        <v>263</v>
      </c>
      <c r="C11" s="91" t="s">
        <v>625</v>
      </c>
      <c r="D11" s="92">
        <v>1682125</v>
      </c>
      <c r="E11" s="93">
        <f>D11/D$12*100</f>
        <v>5.8108496875984956</v>
      </c>
      <c r="F11" s="104">
        <v>3</v>
      </c>
      <c r="G11" s="92">
        <v>1700347</v>
      </c>
      <c r="H11" s="93">
        <f>G11/G$12*100</f>
        <v>5.6028515462329072</v>
      </c>
      <c r="I11" s="104">
        <v>3</v>
      </c>
    </row>
    <row r="12" spans="2:9" ht="20.100000000000001" customHeight="1" x14ac:dyDescent="0.25">
      <c r="B12" s="363" t="s">
        <v>5</v>
      </c>
      <c r="C12" s="363"/>
      <c r="D12" s="95">
        <f t="shared" ref="D12:I12" si="0">SUM(D8:D11)</f>
        <v>28948004</v>
      </c>
      <c r="E12" s="96">
        <f t="shared" si="0"/>
        <v>99.999999999999986</v>
      </c>
      <c r="F12" s="87">
        <f t="shared" si="0"/>
        <v>13</v>
      </c>
      <c r="G12" s="95">
        <f t="shared" si="0"/>
        <v>30347886</v>
      </c>
      <c r="H12" s="96">
        <f t="shared" si="0"/>
        <v>100</v>
      </c>
      <c r="I12" s="87">
        <f t="shared" si="0"/>
        <v>13</v>
      </c>
    </row>
    <row r="13" spans="2:9" ht="15.75" x14ac:dyDescent="0.25">
      <c r="C13" s="4"/>
      <c r="D13" s="4"/>
      <c r="E13" s="4"/>
      <c r="F13" s="4"/>
      <c r="G13" s="4"/>
      <c r="H13" s="4"/>
      <c r="I13" s="4"/>
    </row>
  </sheetData>
  <mergeCells count="6">
    <mergeCell ref="B4:I4"/>
    <mergeCell ref="B5:B6"/>
    <mergeCell ref="B12:C12"/>
    <mergeCell ref="C5:C6"/>
    <mergeCell ref="D5:F5"/>
    <mergeCell ref="G5:I5"/>
  </mergeCells>
  <pageMargins left="0.7" right="0.7" top="0.75" bottom="0.75" header="0.3" footer="0.3"/>
  <pageSetup orientation="portrait" r:id="rId1"/>
  <ignoredErrors>
    <ignoredError sqref="D12:G12 I12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dimension ref="B2:J16"/>
  <sheetViews>
    <sheetView workbookViewId="0"/>
  </sheetViews>
  <sheetFormatPr defaultRowHeight="15" x14ac:dyDescent="0.25"/>
  <cols>
    <col min="3" max="3" width="47.5703125" customWidth="1"/>
    <col min="4" max="4" width="18.85546875" customWidth="1"/>
    <col min="5" max="5" width="12.140625" customWidth="1"/>
    <col min="6" max="6" width="16.140625" customWidth="1"/>
    <col min="7" max="7" width="13" customWidth="1"/>
    <col min="8" max="8" width="14.140625" customWidth="1"/>
  </cols>
  <sheetData>
    <row r="2" spans="2:10" ht="15.75" x14ac:dyDescent="0.25">
      <c r="C2" s="4"/>
      <c r="D2" s="4"/>
      <c r="E2" s="4"/>
      <c r="F2" s="4"/>
      <c r="G2" s="4"/>
      <c r="H2" s="4"/>
    </row>
    <row r="3" spans="2:10" ht="16.5" thickBot="1" x14ac:dyDescent="0.3">
      <c r="B3" s="78"/>
      <c r="C3" s="85" t="s">
        <v>32</v>
      </c>
      <c r="D3" s="80"/>
      <c r="E3" s="80"/>
      <c r="F3" s="80"/>
      <c r="G3" s="80"/>
      <c r="H3" s="81" t="s">
        <v>276</v>
      </c>
    </row>
    <row r="4" spans="2:10" ht="24.95" customHeight="1" thickTop="1" x14ac:dyDescent="0.25">
      <c r="B4" s="365" t="s">
        <v>658</v>
      </c>
      <c r="C4" s="365"/>
      <c r="D4" s="365"/>
      <c r="E4" s="365"/>
      <c r="F4" s="365"/>
      <c r="G4" s="365"/>
      <c r="H4" s="365"/>
    </row>
    <row r="5" spans="2:10" ht="15.75" x14ac:dyDescent="0.25">
      <c r="B5" s="362" t="s">
        <v>102</v>
      </c>
      <c r="C5" s="363" t="s">
        <v>21</v>
      </c>
      <c r="D5" s="367" t="s">
        <v>639</v>
      </c>
      <c r="E5" s="367"/>
      <c r="F5" s="363" t="s">
        <v>640</v>
      </c>
      <c r="G5" s="363"/>
      <c r="H5" s="87" t="s">
        <v>1</v>
      </c>
    </row>
    <row r="6" spans="2:10" ht="15.75" x14ac:dyDescent="0.25">
      <c r="B6" s="362"/>
      <c r="C6" s="363"/>
      <c r="D6" s="87" t="s">
        <v>2</v>
      </c>
      <c r="E6" s="87" t="s">
        <v>20</v>
      </c>
      <c r="F6" s="87" t="s">
        <v>2</v>
      </c>
      <c r="G6" s="87" t="s">
        <v>20</v>
      </c>
      <c r="H6" s="87" t="s">
        <v>352</v>
      </c>
    </row>
    <row r="7" spans="2:10" x14ac:dyDescent="0.25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</row>
    <row r="8" spans="2:10" ht="18" customHeight="1" x14ac:dyDescent="0.25">
      <c r="B8" s="90" t="s">
        <v>260</v>
      </c>
      <c r="C8" s="102" t="s">
        <v>652</v>
      </c>
      <c r="D8" s="92">
        <v>1164678</v>
      </c>
      <c r="E8" s="93">
        <f>D8/D$14*100</f>
        <v>13.555708414660971</v>
      </c>
      <c r="F8" s="108">
        <v>1112221</v>
      </c>
      <c r="G8" s="103">
        <f>F8/F$14*100</f>
        <v>12.39990073131499</v>
      </c>
      <c r="H8" s="94">
        <f>F8/D8*100</f>
        <v>95.496008338785487</v>
      </c>
      <c r="J8" s="13"/>
    </row>
    <row r="9" spans="2:10" ht="27.75" customHeight="1" x14ac:dyDescent="0.25">
      <c r="B9" s="90" t="s">
        <v>261</v>
      </c>
      <c r="C9" s="102" t="s">
        <v>653</v>
      </c>
      <c r="D9" s="92">
        <v>5541847</v>
      </c>
      <c r="E9" s="93">
        <f>D9/D$14*100</f>
        <v>64.50165797813959</v>
      </c>
      <c r="F9" s="108">
        <v>5405323</v>
      </c>
      <c r="G9" s="103">
        <f>F9/F$14*100</f>
        <v>60.262725322299914</v>
      </c>
      <c r="H9" s="94">
        <f t="shared" ref="H9:H14" si="0">F9/D9*100</f>
        <v>97.536489188532272</v>
      </c>
      <c r="J9" s="13"/>
    </row>
    <row r="10" spans="2:10" ht="31.5" customHeight="1" x14ac:dyDescent="0.25">
      <c r="B10" s="90" t="s">
        <v>262</v>
      </c>
      <c r="C10" s="102" t="s">
        <v>654</v>
      </c>
      <c r="D10" s="92">
        <v>11510</v>
      </c>
      <c r="E10" s="93">
        <f>D10/D$14*100</f>
        <v>0.13396509924008848</v>
      </c>
      <c r="F10" s="108">
        <v>51514</v>
      </c>
      <c r="G10" s="103">
        <f>F10/F$14*100</f>
        <v>0.57431795144396691</v>
      </c>
      <c r="H10" s="94">
        <f t="shared" si="0"/>
        <v>447.55864465682021</v>
      </c>
      <c r="J10" s="13"/>
    </row>
    <row r="11" spans="2:10" ht="27" customHeight="1" x14ac:dyDescent="0.25">
      <c r="B11" s="90" t="s">
        <v>263</v>
      </c>
      <c r="C11" s="102" t="s">
        <v>655</v>
      </c>
      <c r="D11" s="92">
        <v>1872504</v>
      </c>
      <c r="E11" s="93">
        <f>D11/D$14*100</f>
        <v>21.794108096217435</v>
      </c>
      <c r="F11" s="108">
        <v>2399224</v>
      </c>
      <c r="G11" s="103">
        <f>F11/F$14*100</f>
        <v>26.74840650571107</v>
      </c>
      <c r="H11" s="94">
        <f t="shared" si="0"/>
        <v>128.12917889628005</v>
      </c>
      <c r="J11" s="13"/>
    </row>
    <row r="12" spans="2:10" ht="21" customHeight="1" x14ac:dyDescent="0.25">
      <c r="B12" s="90" t="s">
        <v>264</v>
      </c>
      <c r="C12" s="102" t="s">
        <v>656</v>
      </c>
      <c r="D12" s="92">
        <v>2</v>
      </c>
      <c r="E12" s="93">
        <f t="shared" ref="E12:E13" si="1">D12/D$14*100</f>
        <v>2.3278036357964985E-5</v>
      </c>
      <c r="F12" s="108">
        <v>1</v>
      </c>
      <c r="G12" s="103">
        <f t="shared" ref="G12:G13" si="2">F12/F$14*100</f>
        <v>1.1148774147687365E-5</v>
      </c>
      <c r="H12" s="94">
        <f t="shared" si="0"/>
        <v>50</v>
      </c>
      <c r="J12" s="13"/>
    </row>
    <row r="13" spans="2:10" ht="19.5" customHeight="1" x14ac:dyDescent="0.25">
      <c r="B13" s="90" t="s">
        <v>265</v>
      </c>
      <c r="C13" s="102" t="s">
        <v>657</v>
      </c>
      <c r="D13" s="92">
        <v>1249</v>
      </c>
      <c r="E13" s="93">
        <f t="shared" si="1"/>
        <v>1.4537133705549134E-2</v>
      </c>
      <c r="F13" s="108">
        <v>1313</v>
      </c>
      <c r="G13" s="103">
        <f t="shared" si="2"/>
        <v>1.4638340455913511E-2</v>
      </c>
      <c r="H13" s="94">
        <f t="shared" si="0"/>
        <v>105.12409927942355</v>
      </c>
      <c r="J13" s="13"/>
    </row>
    <row r="14" spans="2:10" ht="15.75" x14ac:dyDescent="0.25">
      <c r="B14" s="363" t="s">
        <v>31</v>
      </c>
      <c r="C14" s="363"/>
      <c r="D14" s="95">
        <f>SUM(D8:D13)</f>
        <v>8591790</v>
      </c>
      <c r="E14" s="96">
        <f>SUM(E8:E13)</f>
        <v>99.999999999999986</v>
      </c>
      <c r="F14" s="109">
        <f>SUM(F8:F13)</f>
        <v>8969596</v>
      </c>
      <c r="G14" s="110">
        <f>SUM(G8:G13)</f>
        <v>100.00000000000001</v>
      </c>
      <c r="H14" s="96">
        <f t="shared" si="0"/>
        <v>104.39729090212866</v>
      </c>
      <c r="J14" s="13"/>
    </row>
    <row r="15" spans="2:10" ht="15.75" x14ac:dyDescent="0.25">
      <c r="C15" s="4"/>
      <c r="D15" s="4"/>
      <c r="E15" s="4"/>
      <c r="F15" s="4"/>
      <c r="G15" s="4"/>
      <c r="H15" s="4"/>
    </row>
    <row r="16" spans="2:10" x14ac:dyDescent="0.25">
      <c r="F16" s="13"/>
    </row>
  </sheetData>
  <mergeCells count="6">
    <mergeCell ref="B4:H4"/>
    <mergeCell ref="B14:C1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4:F14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0AB17-9E46-443A-A362-6856499566A7}">
  <dimension ref="B2:M18"/>
  <sheetViews>
    <sheetView workbookViewId="0"/>
  </sheetViews>
  <sheetFormatPr defaultRowHeight="15" x14ac:dyDescent="0.25"/>
  <cols>
    <col min="3" max="3" width="26.85546875" customWidth="1"/>
    <col min="4" max="4" width="16" customWidth="1"/>
    <col min="5" max="5" width="13.140625" customWidth="1"/>
    <col min="6" max="6" width="17.28515625" customWidth="1"/>
    <col min="7" max="7" width="13.85546875" customWidth="1"/>
    <col min="8" max="8" width="14.85546875" customWidth="1"/>
  </cols>
  <sheetData>
    <row r="2" spans="2:13" ht="15.75" x14ac:dyDescent="0.25">
      <c r="C2" s="4"/>
      <c r="D2" s="4"/>
      <c r="E2" s="4"/>
      <c r="F2" s="4"/>
      <c r="G2" s="4"/>
      <c r="H2" s="4"/>
    </row>
    <row r="3" spans="2:13" ht="16.5" thickBot="1" x14ac:dyDescent="0.3">
      <c r="B3" s="78"/>
      <c r="C3" s="79" t="s">
        <v>37</v>
      </c>
      <c r="D3" s="80"/>
      <c r="E3" s="80"/>
      <c r="F3" s="80"/>
      <c r="G3" s="80"/>
      <c r="H3" s="81" t="s">
        <v>276</v>
      </c>
    </row>
    <row r="4" spans="2:13" ht="24.95" customHeight="1" thickTop="1" x14ac:dyDescent="0.25">
      <c r="B4" s="365" t="s">
        <v>659</v>
      </c>
      <c r="C4" s="365"/>
      <c r="D4" s="365"/>
      <c r="E4" s="365"/>
      <c r="F4" s="365"/>
      <c r="G4" s="365"/>
      <c r="H4" s="365"/>
    </row>
    <row r="5" spans="2:13" ht="15.75" x14ac:dyDescent="0.25">
      <c r="B5" s="362" t="s">
        <v>102</v>
      </c>
      <c r="C5" s="363" t="s">
        <v>33</v>
      </c>
      <c r="D5" s="363" t="s">
        <v>639</v>
      </c>
      <c r="E5" s="363"/>
      <c r="F5" s="363" t="s">
        <v>640</v>
      </c>
      <c r="G5" s="363"/>
      <c r="H5" s="87" t="s">
        <v>1</v>
      </c>
    </row>
    <row r="6" spans="2:13" ht="15.75" x14ac:dyDescent="0.25">
      <c r="B6" s="362"/>
      <c r="C6" s="363"/>
      <c r="D6" s="363" t="s">
        <v>2</v>
      </c>
      <c r="E6" s="87" t="s">
        <v>20</v>
      </c>
      <c r="F6" s="363" t="s">
        <v>2</v>
      </c>
      <c r="G6" s="87" t="s">
        <v>20</v>
      </c>
      <c r="H6" s="368" t="s">
        <v>352</v>
      </c>
    </row>
    <row r="7" spans="2:13" ht="15.75" hidden="1" x14ac:dyDescent="0.25">
      <c r="B7" s="111"/>
      <c r="C7" s="363"/>
      <c r="D7" s="363"/>
      <c r="E7" s="87" t="s">
        <v>34</v>
      </c>
      <c r="F7" s="363"/>
      <c r="G7" s="87" t="s">
        <v>34</v>
      </c>
      <c r="H7" s="368"/>
    </row>
    <row r="8" spans="2:13" x14ac:dyDescent="0.25">
      <c r="B8" s="107">
        <v>1</v>
      </c>
      <c r="C8" s="89">
        <v>2</v>
      </c>
      <c r="D8" s="89">
        <v>3</v>
      </c>
      <c r="E8" s="89">
        <v>4</v>
      </c>
      <c r="F8" s="89">
        <v>5</v>
      </c>
      <c r="G8" s="89">
        <v>6</v>
      </c>
      <c r="H8" s="89">
        <v>7</v>
      </c>
    </row>
    <row r="9" spans="2:13" ht="23.1" customHeight="1" x14ac:dyDescent="0.25">
      <c r="B9" s="90" t="s">
        <v>260</v>
      </c>
      <c r="C9" s="106" t="s">
        <v>35</v>
      </c>
      <c r="D9" s="92">
        <v>29580</v>
      </c>
      <c r="E9" s="93">
        <f>D9/D$14*100</f>
        <v>1.182786024891288</v>
      </c>
      <c r="F9" s="92">
        <v>33914</v>
      </c>
      <c r="G9" s="93">
        <f>F9/F$14*100</f>
        <v>1.2435192919047244</v>
      </c>
      <c r="H9" s="94">
        <f>F9/D9*100</f>
        <v>114.65179175118323</v>
      </c>
      <c r="J9" s="13"/>
      <c r="L9" s="13"/>
      <c r="M9" s="13"/>
    </row>
    <row r="10" spans="2:13" ht="23.1" customHeight="1" x14ac:dyDescent="0.25">
      <c r="B10" s="90" t="s">
        <v>261</v>
      </c>
      <c r="C10" s="106" t="s">
        <v>36</v>
      </c>
      <c r="D10" s="92">
        <f>SUM(D11:D13)</f>
        <v>2471295</v>
      </c>
      <c r="E10" s="93">
        <f t="shared" ref="E10:E13" si="0">D10/D$14*100</f>
        <v>98.817213975108714</v>
      </c>
      <c r="F10" s="92">
        <f>SUM(F11:F13)</f>
        <v>2693345.659</v>
      </c>
      <c r="G10" s="93">
        <f t="shared" ref="G10:G13" si="1">F10/F$14*100</f>
        <v>98.756480708095268</v>
      </c>
      <c r="H10" s="94">
        <f t="shared" ref="H10:H14" si="2">F10/D10*100</f>
        <v>108.98519436166059</v>
      </c>
      <c r="J10" s="13"/>
      <c r="L10" s="13"/>
      <c r="M10" s="13"/>
    </row>
    <row r="11" spans="2:13" ht="18.75" customHeight="1" x14ac:dyDescent="0.25">
      <c r="B11" s="90" t="s">
        <v>291</v>
      </c>
      <c r="C11" s="106" t="s">
        <v>393</v>
      </c>
      <c r="D11" s="92">
        <v>1108698</v>
      </c>
      <c r="E11" s="93">
        <f t="shared" si="0"/>
        <v>44.33240365871945</v>
      </c>
      <c r="F11" s="92">
        <v>1217904</v>
      </c>
      <c r="G11" s="93">
        <f t="shared" si="1"/>
        <v>44.656693981480551</v>
      </c>
      <c r="H11" s="94">
        <f t="shared" si="2"/>
        <v>109.84993208249676</v>
      </c>
      <c r="J11" s="13"/>
      <c r="L11" s="13"/>
      <c r="M11" s="13"/>
    </row>
    <row r="12" spans="2:13" ht="23.25" customHeight="1" x14ac:dyDescent="0.25">
      <c r="B12" s="90" t="s">
        <v>292</v>
      </c>
      <c r="C12" s="106" t="s">
        <v>394</v>
      </c>
      <c r="D12" s="92">
        <v>1135776</v>
      </c>
      <c r="E12" s="93">
        <f t="shared" si="0"/>
        <v>45.415144699355224</v>
      </c>
      <c r="F12" s="92">
        <v>1263606</v>
      </c>
      <c r="G12" s="93">
        <f t="shared" si="1"/>
        <v>46.332442011162385</v>
      </c>
      <c r="H12" s="94">
        <f t="shared" si="2"/>
        <v>111.25486011326177</v>
      </c>
      <c r="J12" s="13"/>
      <c r="L12" s="13"/>
      <c r="M12" s="13"/>
    </row>
    <row r="13" spans="2:13" ht="24.75" customHeight="1" x14ac:dyDescent="0.25">
      <c r="B13" s="90" t="s">
        <v>293</v>
      </c>
      <c r="C13" s="112" t="s">
        <v>552</v>
      </c>
      <c r="D13" s="92">
        <v>226821</v>
      </c>
      <c r="E13" s="93">
        <f t="shared" si="0"/>
        <v>9.0696656170340386</v>
      </c>
      <c r="F13" s="92">
        <v>211835.65900000001</v>
      </c>
      <c r="G13" s="93">
        <f t="shared" si="1"/>
        <v>7.7673447154523405</v>
      </c>
      <c r="H13" s="94">
        <f t="shared" si="2"/>
        <v>93.393318519890144</v>
      </c>
      <c r="J13" s="13"/>
      <c r="L13" s="13"/>
      <c r="M13" s="13"/>
    </row>
    <row r="14" spans="2:13" ht="21" customHeight="1" x14ac:dyDescent="0.25">
      <c r="B14" s="363" t="s">
        <v>31</v>
      </c>
      <c r="C14" s="363"/>
      <c r="D14" s="95">
        <f t="shared" ref="D14:G14" si="3">D9+D10</f>
        <v>2500875</v>
      </c>
      <c r="E14" s="87">
        <f t="shared" si="3"/>
        <v>100</v>
      </c>
      <c r="F14" s="95">
        <f t="shared" si="3"/>
        <v>2727259.659</v>
      </c>
      <c r="G14" s="87">
        <f t="shared" si="3"/>
        <v>99.999999999999986</v>
      </c>
      <c r="H14" s="96">
        <f t="shared" si="2"/>
        <v>109.05221808367071</v>
      </c>
      <c r="I14" s="13"/>
      <c r="J14" s="13"/>
      <c r="L14" s="13"/>
      <c r="M14" s="13"/>
    </row>
    <row r="15" spans="2:13" ht="12.75" customHeight="1" x14ac:dyDescent="0.25">
      <c r="B15" s="82"/>
      <c r="C15" s="82"/>
      <c r="D15" s="83"/>
      <c r="E15" s="82"/>
      <c r="F15" s="83"/>
      <c r="G15" s="82"/>
      <c r="H15" s="84"/>
      <c r="I15" s="13"/>
      <c r="J15" s="13"/>
    </row>
    <row r="16" spans="2:13" ht="15.75" x14ac:dyDescent="0.25">
      <c r="B16" s="66" t="s">
        <v>791</v>
      </c>
      <c r="C16" s="66"/>
      <c r="D16" s="77"/>
      <c r="E16" s="77"/>
      <c r="F16" s="77"/>
      <c r="G16" s="77"/>
      <c r="H16" s="77"/>
    </row>
    <row r="17" spans="2:8" x14ac:dyDescent="0.25">
      <c r="B17" s="43"/>
      <c r="C17" s="43"/>
      <c r="D17" s="43"/>
      <c r="E17" s="43"/>
      <c r="F17" s="43"/>
      <c r="G17" s="43"/>
      <c r="H17" s="43"/>
    </row>
    <row r="18" spans="2:8" x14ac:dyDescent="0.25">
      <c r="B18" s="271"/>
    </row>
  </sheetData>
  <mergeCells count="9">
    <mergeCell ref="H6:H7"/>
    <mergeCell ref="B4:H4"/>
    <mergeCell ref="B5:B6"/>
    <mergeCell ref="B14:C14"/>
    <mergeCell ref="C5:C7"/>
    <mergeCell ref="D5:E5"/>
    <mergeCell ref="F5:G5"/>
    <mergeCell ref="D6:D7"/>
    <mergeCell ref="F6:F7"/>
  </mergeCells>
  <pageMargins left="0.7" right="0.7" top="0.75" bottom="0.75" header="0.3" footer="0.3"/>
  <pageSetup orientation="portrait" r:id="rId1"/>
  <ignoredErrors>
    <ignoredError sqref="E10:F10" formula="1"/>
    <ignoredError sqref="G9:G14" evalErro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AB34-8A2E-42C7-8108-7D0A9B5A972A}">
  <dimension ref="B2:J14"/>
  <sheetViews>
    <sheetView workbookViewId="0"/>
  </sheetViews>
  <sheetFormatPr defaultRowHeight="15" x14ac:dyDescent="0.25"/>
  <cols>
    <col min="3" max="3" width="41.42578125" customWidth="1"/>
    <col min="4" max="4" width="15.140625" customWidth="1"/>
    <col min="5" max="5" width="11.85546875" customWidth="1"/>
    <col min="6" max="6" width="14.85546875" customWidth="1"/>
    <col min="7" max="8" width="13.140625" customWidth="1"/>
  </cols>
  <sheetData>
    <row r="2" spans="2:10" x14ac:dyDescent="0.25">
      <c r="J2" s="43"/>
    </row>
    <row r="3" spans="2:10" ht="16.5" thickBot="1" x14ac:dyDescent="0.3">
      <c r="B3" s="50"/>
      <c r="C3" s="50"/>
      <c r="D3" s="50"/>
      <c r="E3" s="50"/>
      <c r="F3" s="50"/>
      <c r="G3" s="50"/>
      <c r="H3" s="116" t="s">
        <v>275</v>
      </c>
    </row>
    <row r="4" spans="2:10" ht="24.95" customHeight="1" thickTop="1" x14ac:dyDescent="0.25">
      <c r="B4" s="365" t="s">
        <v>660</v>
      </c>
      <c r="C4" s="365"/>
      <c r="D4" s="365"/>
      <c r="E4" s="365"/>
      <c r="F4" s="365"/>
      <c r="G4" s="365"/>
      <c r="H4" s="365"/>
    </row>
    <row r="5" spans="2:10" ht="15.75" x14ac:dyDescent="0.25">
      <c r="B5" s="362" t="s">
        <v>102</v>
      </c>
      <c r="C5" s="363" t="s">
        <v>33</v>
      </c>
      <c r="D5" s="363" t="s">
        <v>639</v>
      </c>
      <c r="E5" s="363"/>
      <c r="F5" s="363" t="s">
        <v>640</v>
      </c>
      <c r="G5" s="363"/>
      <c r="H5" s="87" t="s">
        <v>1</v>
      </c>
    </row>
    <row r="6" spans="2:10" ht="15.75" x14ac:dyDescent="0.25">
      <c r="B6" s="362"/>
      <c r="C6" s="363"/>
      <c r="D6" s="87" t="s">
        <v>2</v>
      </c>
      <c r="E6" s="87" t="s">
        <v>20</v>
      </c>
      <c r="F6" s="87" t="s">
        <v>2</v>
      </c>
      <c r="G6" s="87" t="s">
        <v>20</v>
      </c>
      <c r="H6" s="115" t="s">
        <v>352</v>
      </c>
    </row>
    <row r="7" spans="2:10" s="34" customFormat="1" ht="12.75" x14ac:dyDescent="0.2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</row>
    <row r="8" spans="2:10" ht="15.75" x14ac:dyDescent="0.25">
      <c r="B8" s="101" t="s">
        <v>260</v>
      </c>
      <c r="C8" s="91" t="s">
        <v>38</v>
      </c>
      <c r="D8" s="92">
        <f>D9+D10</f>
        <v>815229</v>
      </c>
      <c r="E8" s="93">
        <f t="shared" ref="E8:G8" si="0">E9+E10</f>
        <v>73.562682163127931</v>
      </c>
      <c r="F8" s="92">
        <f>F9+F10</f>
        <v>956027.42999999993</v>
      </c>
      <c r="G8" s="93">
        <f t="shared" si="0"/>
        <v>78.518844067311335</v>
      </c>
      <c r="H8" s="94">
        <f>F8/D8*100</f>
        <v>117.27102814055928</v>
      </c>
    </row>
    <row r="9" spans="2:10" ht="15.75" x14ac:dyDescent="0.25">
      <c r="B9" s="101" t="s">
        <v>60</v>
      </c>
      <c r="C9" s="91" t="s">
        <v>40</v>
      </c>
      <c r="D9" s="92">
        <v>93574</v>
      </c>
      <c r="E9" s="93">
        <f t="shared" ref="E9:E13" si="1">D9/D$14*100</f>
        <v>8.4437065177177608</v>
      </c>
      <c r="F9" s="92">
        <v>145123.22899999999</v>
      </c>
      <c r="G9" s="93">
        <f t="shared" ref="G9:G13" si="2">F9/F$14*100</f>
        <v>11.919018043651441</v>
      </c>
      <c r="H9" s="94">
        <f t="shared" ref="H9:H14" si="3">F9/D9*100</f>
        <v>155.08926518049887</v>
      </c>
    </row>
    <row r="10" spans="2:10" ht="15.75" x14ac:dyDescent="0.25">
      <c r="B10" s="101" t="s">
        <v>90</v>
      </c>
      <c r="C10" s="91" t="s">
        <v>41</v>
      </c>
      <c r="D10" s="92">
        <v>721655</v>
      </c>
      <c r="E10" s="93">
        <f t="shared" si="1"/>
        <v>65.118975645410174</v>
      </c>
      <c r="F10" s="92">
        <v>810904.201</v>
      </c>
      <c r="G10" s="93">
        <f t="shared" si="2"/>
        <v>66.599826023659901</v>
      </c>
      <c r="H10" s="94">
        <f t="shared" si="3"/>
        <v>112.36729475996148</v>
      </c>
    </row>
    <row r="11" spans="2:10" ht="15.75" x14ac:dyDescent="0.25">
      <c r="B11" s="101" t="s">
        <v>261</v>
      </c>
      <c r="C11" s="91" t="s">
        <v>39</v>
      </c>
      <c r="D11" s="92">
        <f>D12+D13</f>
        <v>292981</v>
      </c>
      <c r="E11" s="93">
        <f t="shared" ref="E11:G11" si="4">E12+E13</f>
        <v>26.437317836872076</v>
      </c>
      <c r="F11" s="92">
        <f>F12+F13</f>
        <v>261549.62599999999</v>
      </c>
      <c r="G11" s="93">
        <f t="shared" si="4"/>
        <v>21.481155932688665</v>
      </c>
      <c r="H11" s="94">
        <f t="shared" si="3"/>
        <v>89.271872920086963</v>
      </c>
    </row>
    <row r="12" spans="2:10" ht="15.75" x14ac:dyDescent="0.25">
      <c r="B12" s="101" t="s">
        <v>291</v>
      </c>
      <c r="C12" s="91" t="s">
        <v>40</v>
      </c>
      <c r="D12" s="92">
        <v>35794</v>
      </c>
      <c r="E12" s="93">
        <f t="shared" si="1"/>
        <v>3.2298932512790897</v>
      </c>
      <c r="F12" s="92">
        <v>14764.228999999999</v>
      </c>
      <c r="G12" s="93">
        <f t="shared" si="2"/>
        <v>1.2125909343679355</v>
      </c>
      <c r="H12" s="94">
        <f t="shared" si="3"/>
        <v>41.247776163602836</v>
      </c>
    </row>
    <row r="13" spans="2:10" ht="15.75" x14ac:dyDescent="0.25">
      <c r="B13" s="101" t="s">
        <v>292</v>
      </c>
      <c r="C13" s="91" t="s">
        <v>41</v>
      </c>
      <c r="D13" s="92">
        <v>257187</v>
      </c>
      <c r="E13" s="93">
        <f t="shared" si="1"/>
        <v>23.207424585592985</v>
      </c>
      <c r="F13" s="92">
        <v>246785.397</v>
      </c>
      <c r="G13" s="93">
        <f t="shared" si="2"/>
        <v>20.268564998320731</v>
      </c>
      <c r="H13" s="94">
        <f t="shared" si="3"/>
        <v>95.955626450792607</v>
      </c>
    </row>
    <row r="14" spans="2:10" ht="15.75" x14ac:dyDescent="0.25">
      <c r="B14" s="363" t="s">
        <v>18</v>
      </c>
      <c r="C14" s="363"/>
      <c r="D14" s="95">
        <f t="shared" ref="D14:G14" si="5">D8+D11</f>
        <v>1108210</v>
      </c>
      <c r="E14" s="87">
        <f t="shared" si="5"/>
        <v>100</v>
      </c>
      <c r="F14" s="95">
        <f>F8+F11</f>
        <v>1217577.0559999999</v>
      </c>
      <c r="G14" s="87">
        <f t="shared" si="5"/>
        <v>100</v>
      </c>
      <c r="H14" s="96">
        <f t="shared" si="3"/>
        <v>109.86880248328383</v>
      </c>
    </row>
  </sheetData>
  <mergeCells count="6">
    <mergeCell ref="B4:H4"/>
    <mergeCell ref="B5:B6"/>
    <mergeCell ref="B14:C14"/>
    <mergeCell ref="D5:E5"/>
    <mergeCell ref="F5:G5"/>
    <mergeCell ref="C5:C6"/>
  </mergeCells>
  <pageMargins left="0.7" right="0.7" top="0.75" bottom="0.75" header="0.3" footer="0.3"/>
  <pageSetup orientation="portrait" r:id="rId1"/>
  <ignoredErrors>
    <ignoredError sqref="E11:G11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A11CA-E913-4E9B-B620-54F572720B8F}">
  <sheetPr>
    <pageSetUpPr fitToPage="1"/>
  </sheetPr>
  <dimension ref="B2:M17"/>
  <sheetViews>
    <sheetView workbookViewId="0"/>
  </sheetViews>
  <sheetFormatPr defaultRowHeight="15" x14ac:dyDescent="0.25"/>
  <cols>
    <col min="2" max="2" width="7" customWidth="1"/>
    <col min="3" max="3" width="25.5703125" customWidth="1"/>
    <col min="4" max="4" width="15" customWidth="1"/>
    <col min="5" max="5" width="12" customWidth="1"/>
    <col min="6" max="6" width="15.140625" customWidth="1"/>
    <col min="7" max="7" width="11.140625" customWidth="1"/>
    <col min="8" max="8" width="16" customWidth="1"/>
    <col min="10" max="10" width="10.140625" bestFit="1" customWidth="1"/>
    <col min="12" max="13" width="10.140625" bestFit="1" customWidth="1"/>
  </cols>
  <sheetData>
    <row r="2" spans="2:13" x14ac:dyDescent="0.25">
      <c r="J2" s="43"/>
    </row>
    <row r="3" spans="2:13" ht="16.5" thickBot="1" x14ac:dyDescent="0.3">
      <c r="B3" s="50"/>
      <c r="C3" s="117" t="s">
        <v>49</v>
      </c>
      <c r="D3" s="71"/>
      <c r="E3" s="71"/>
      <c r="F3" s="71"/>
      <c r="G3" s="71"/>
      <c r="H3" s="74" t="s">
        <v>276</v>
      </c>
    </row>
    <row r="4" spans="2:13" ht="24.95" customHeight="1" thickTop="1" x14ac:dyDescent="0.25">
      <c r="B4" s="365" t="s">
        <v>661</v>
      </c>
      <c r="C4" s="365"/>
      <c r="D4" s="365"/>
      <c r="E4" s="365"/>
      <c r="F4" s="365"/>
      <c r="G4" s="365"/>
      <c r="H4" s="365"/>
    </row>
    <row r="5" spans="2:13" ht="15.75" x14ac:dyDescent="0.25">
      <c r="B5" s="362" t="s">
        <v>102</v>
      </c>
      <c r="C5" s="363" t="s">
        <v>42</v>
      </c>
      <c r="D5" s="363" t="s">
        <v>639</v>
      </c>
      <c r="E5" s="363"/>
      <c r="F5" s="363" t="s">
        <v>640</v>
      </c>
      <c r="G5" s="363"/>
      <c r="H5" s="87" t="s">
        <v>1</v>
      </c>
    </row>
    <row r="6" spans="2:13" ht="15.75" x14ac:dyDescent="0.25">
      <c r="B6" s="362"/>
      <c r="C6" s="363"/>
      <c r="D6" s="87" t="s">
        <v>2</v>
      </c>
      <c r="E6" s="87" t="s">
        <v>20</v>
      </c>
      <c r="F6" s="87" t="s">
        <v>2</v>
      </c>
      <c r="G6" s="87" t="s">
        <v>20</v>
      </c>
      <c r="H6" s="87" t="s">
        <v>352</v>
      </c>
    </row>
    <row r="7" spans="2:13" x14ac:dyDescent="0.25">
      <c r="B7" s="107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</row>
    <row r="8" spans="2:13" ht="15.75" x14ac:dyDescent="0.25">
      <c r="B8" s="101" t="s">
        <v>260</v>
      </c>
      <c r="C8" s="106" t="s">
        <v>43</v>
      </c>
      <c r="D8" s="92">
        <v>3111672</v>
      </c>
      <c r="E8" s="93">
        <f>D8/D$15*100</f>
        <v>13.019727887456186</v>
      </c>
      <c r="F8" s="108">
        <v>3122364</v>
      </c>
      <c r="G8" s="93">
        <f t="shared" ref="G8:G14" si="0">F8/F$15*100</f>
        <v>12.625253223673836</v>
      </c>
      <c r="H8" s="94">
        <f>F8/D8*100</f>
        <v>100.34360948069076</v>
      </c>
      <c r="J8" s="13"/>
      <c r="L8" s="24"/>
      <c r="M8" s="13"/>
    </row>
    <row r="9" spans="2:13" ht="20.45" customHeight="1" x14ac:dyDescent="0.25">
      <c r="B9" s="101" t="s">
        <v>261</v>
      </c>
      <c r="C9" s="106" t="s">
        <v>44</v>
      </c>
      <c r="D9" s="92">
        <v>1757365</v>
      </c>
      <c r="E9" s="93">
        <f>D9/D$15*100</f>
        <v>7.3530931598637137</v>
      </c>
      <c r="F9" s="108">
        <v>1804098</v>
      </c>
      <c r="G9" s="93">
        <f t="shared" si="0"/>
        <v>7.2948554653856883</v>
      </c>
      <c r="H9" s="94">
        <f t="shared" ref="H9:H15" si="1">F9/D9*100</f>
        <v>102.65926543432924</v>
      </c>
      <c r="J9" s="13"/>
      <c r="L9" s="24"/>
      <c r="M9" s="13"/>
    </row>
    <row r="10" spans="2:13" ht="15.75" x14ac:dyDescent="0.25">
      <c r="B10" s="101" t="s">
        <v>262</v>
      </c>
      <c r="C10" s="91" t="s">
        <v>45</v>
      </c>
      <c r="D10" s="92">
        <v>5656226</v>
      </c>
      <c r="E10" s="93">
        <f>D10/D$15*100</f>
        <v>23.666544349775538</v>
      </c>
      <c r="F10" s="108">
        <v>5921310</v>
      </c>
      <c r="G10" s="93">
        <f t="shared" si="0"/>
        <v>23.942768417094264</v>
      </c>
      <c r="H10" s="94">
        <f t="shared" si="1"/>
        <v>104.68658784143349</v>
      </c>
      <c r="J10" s="13"/>
      <c r="L10" s="24"/>
      <c r="M10" s="13"/>
    </row>
    <row r="11" spans="2:13" ht="15.75" x14ac:dyDescent="0.25">
      <c r="B11" s="101" t="s">
        <v>263</v>
      </c>
      <c r="C11" s="106" t="s">
        <v>46</v>
      </c>
      <c r="D11" s="92">
        <v>179679</v>
      </c>
      <c r="E11" s="93">
        <f>D11/D$15*100</f>
        <v>0.75180535965559359</v>
      </c>
      <c r="F11" s="108">
        <v>201328</v>
      </c>
      <c r="G11" s="93">
        <f t="shared" si="0"/>
        <v>0.8140681166628253</v>
      </c>
      <c r="H11" s="94">
        <f t="shared" si="1"/>
        <v>112.04870908676028</v>
      </c>
      <c r="J11" s="13"/>
      <c r="L11" s="24"/>
      <c r="M11" s="13"/>
    </row>
    <row r="12" spans="2:13" ht="18.75" customHeight="1" x14ac:dyDescent="0.25">
      <c r="B12" s="101" t="s">
        <v>264</v>
      </c>
      <c r="C12" s="106" t="s">
        <v>395</v>
      </c>
      <c r="D12" s="92">
        <v>712629</v>
      </c>
      <c r="E12" s="93">
        <f>D12/D$15*100</f>
        <v>2.9817524677118974</v>
      </c>
      <c r="F12" s="108">
        <v>721187</v>
      </c>
      <c r="G12" s="93">
        <f t="shared" si="0"/>
        <v>2.9161137191633206</v>
      </c>
      <c r="H12" s="94">
        <f t="shared" si="1"/>
        <v>101.20090537993822</v>
      </c>
      <c r="J12" s="13"/>
      <c r="L12" s="24"/>
      <c r="M12" s="13"/>
    </row>
    <row r="13" spans="2:13" ht="15.75" x14ac:dyDescent="0.25">
      <c r="B13" s="101" t="s">
        <v>265</v>
      </c>
      <c r="C13" s="106" t="s">
        <v>662</v>
      </c>
      <c r="D13" s="92">
        <v>572311</v>
      </c>
      <c r="E13" s="93">
        <f t="shared" ref="E13:E14" si="2">D13/D$15*100</f>
        <v>2.3946397586242822</v>
      </c>
      <c r="F13" s="108">
        <v>592662</v>
      </c>
      <c r="G13" s="93">
        <f t="shared" si="0"/>
        <v>2.3964239358540458</v>
      </c>
      <c r="H13" s="94">
        <f t="shared" si="1"/>
        <v>103.55593374930763</v>
      </c>
      <c r="J13" s="13"/>
      <c r="L13" s="24"/>
      <c r="M13" s="13"/>
    </row>
    <row r="14" spans="2:13" ht="15.75" x14ac:dyDescent="0.25">
      <c r="B14" s="101" t="s">
        <v>266</v>
      </c>
      <c r="C14" s="106" t="s">
        <v>47</v>
      </c>
      <c r="D14" s="92">
        <v>11909788</v>
      </c>
      <c r="E14" s="93">
        <f t="shared" si="2"/>
        <v>49.832437016912785</v>
      </c>
      <c r="F14" s="108">
        <v>12368151</v>
      </c>
      <c r="G14" s="93">
        <f t="shared" si="0"/>
        <v>50.010517122166021</v>
      </c>
      <c r="H14" s="94">
        <f t="shared" si="1"/>
        <v>103.84862434159197</v>
      </c>
      <c r="J14" s="13"/>
      <c r="L14" s="24"/>
      <c r="M14" s="13"/>
    </row>
    <row r="15" spans="2:13" ht="17.45" customHeight="1" x14ac:dyDescent="0.25">
      <c r="B15" s="363" t="s">
        <v>18</v>
      </c>
      <c r="C15" s="363"/>
      <c r="D15" s="95">
        <f>SUM(D8:D14)</f>
        <v>23899670</v>
      </c>
      <c r="E15" s="96">
        <f>SUM(E8:E14)</f>
        <v>100</v>
      </c>
      <c r="F15" s="95">
        <f>SUM(F8:F14)</f>
        <v>24731100</v>
      </c>
      <c r="G15" s="96">
        <f>SUM(G8:G14)</f>
        <v>100</v>
      </c>
      <c r="H15" s="96">
        <f t="shared" si="1"/>
        <v>103.47883464499719</v>
      </c>
      <c r="J15" s="13"/>
      <c r="L15" s="24"/>
      <c r="M15" s="13"/>
    </row>
    <row r="17" spans="4:4" x14ac:dyDescent="0.25">
      <c r="D17" s="13"/>
    </row>
  </sheetData>
  <mergeCells count="6">
    <mergeCell ref="B4:H4"/>
    <mergeCell ref="B5:B6"/>
    <mergeCell ref="B15:C15"/>
    <mergeCell ref="C5:C6"/>
    <mergeCell ref="D5:E5"/>
    <mergeCell ref="F5:G5"/>
  </mergeCells>
  <pageMargins left="0.7" right="0.7" top="0.75" bottom="0.75" header="0.3" footer="0.3"/>
  <pageSetup paperSize="9" scale="73" fitToHeight="0" orientation="landscape" r:id="rId1"/>
  <ignoredErrors>
    <ignoredError sqref="D15:F15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CF4C5-95CE-4648-8B71-FE1EDAC51473}">
  <dimension ref="B2:N16"/>
  <sheetViews>
    <sheetView workbookViewId="0"/>
  </sheetViews>
  <sheetFormatPr defaultRowHeight="15" x14ac:dyDescent="0.25"/>
  <cols>
    <col min="2" max="2" width="7" customWidth="1"/>
    <col min="3" max="3" width="28.5703125" customWidth="1"/>
    <col min="4" max="4" width="15" customWidth="1"/>
    <col min="5" max="5" width="12" customWidth="1"/>
    <col min="6" max="6" width="15.140625" customWidth="1"/>
    <col min="7" max="7" width="11.140625" customWidth="1"/>
    <col min="8" max="8" width="16" customWidth="1"/>
    <col min="10" max="10" width="10.140625" bestFit="1" customWidth="1"/>
    <col min="12" max="12" width="10.140625" bestFit="1" customWidth="1"/>
    <col min="14" max="14" width="10.140625" bestFit="1" customWidth="1"/>
  </cols>
  <sheetData>
    <row r="2" spans="2:14" x14ac:dyDescent="0.25">
      <c r="J2" s="43"/>
    </row>
    <row r="3" spans="2:14" ht="16.5" thickBot="1" x14ac:dyDescent="0.3">
      <c r="B3" s="50"/>
      <c r="C3" s="117" t="s">
        <v>49</v>
      </c>
      <c r="D3" s="71"/>
      <c r="E3" s="71"/>
      <c r="F3" s="71"/>
      <c r="G3" s="71"/>
      <c r="H3" s="74" t="s">
        <v>276</v>
      </c>
    </row>
    <row r="4" spans="2:14" ht="16.5" thickTop="1" x14ac:dyDescent="0.25">
      <c r="B4" s="365" t="s">
        <v>670</v>
      </c>
      <c r="C4" s="365"/>
      <c r="D4" s="365"/>
      <c r="E4" s="365"/>
      <c r="F4" s="365"/>
      <c r="G4" s="365"/>
      <c r="H4" s="365"/>
    </row>
    <row r="5" spans="2:14" ht="15.75" x14ac:dyDescent="0.25">
      <c r="B5" s="362" t="s">
        <v>102</v>
      </c>
      <c r="C5" s="363" t="s">
        <v>663</v>
      </c>
      <c r="D5" s="363" t="s">
        <v>639</v>
      </c>
      <c r="E5" s="363"/>
      <c r="F5" s="363" t="s">
        <v>640</v>
      </c>
      <c r="G5" s="363"/>
      <c r="H5" s="87" t="s">
        <v>1</v>
      </c>
    </row>
    <row r="6" spans="2:14" ht="15.75" x14ac:dyDescent="0.25">
      <c r="B6" s="362"/>
      <c r="C6" s="363"/>
      <c r="D6" s="87" t="s">
        <v>2</v>
      </c>
      <c r="E6" s="87" t="s">
        <v>20</v>
      </c>
      <c r="F6" s="87" t="s">
        <v>2</v>
      </c>
      <c r="G6" s="87" t="s">
        <v>20</v>
      </c>
      <c r="H6" s="87" t="s">
        <v>352</v>
      </c>
    </row>
    <row r="7" spans="2:14" x14ac:dyDescent="0.25">
      <c r="B7" s="107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</row>
    <row r="8" spans="2:14" ht="15.75" x14ac:dyDescent="0.25">
      <c r="B8" s="90" t="s">
        <v>260</v>
      </c>
      <c r="C8" s="106" t="s">
        <v>664</v>
      </c>
      <c r="D8" s="92">
        <v>5074714</v>
      </c>
      <c r="E8" s="93">
        <f t="shared" ref="E8:E13" si="0">D8/D$14*100</f>
        <v>42.60960816430989</v>
      </c>
      <c r="F8" s="108">
        <v>5416786</v>
      </c>
      <c r="G8" s="93">
        <f t="shared" ref="G8:G13" si="1">F8/F$14*100</f>
        <v>43.796247312957284</v>
      </c>
      <c r="H8" s="94">
        <f>F8/D8*100</f>
        <v>106.74071484619625</v>
      </c>
      <c r="J8" s="13"/>
      <c r="L8" s="24"/>
      <c r="N8" s="13"/>
    </row>
    <row r="9" spans="2:14" ht="15.75" x14ac:dyDescent="0.25">
      <c r="B9" s="90" t="s">
        <v>261</v>
      </c>
      <c r="C9" s="106" t="s">
        <v>665</v>
      </c>
      <c r="D9" s="92">
        <v>3108768</v>
      </c>
      <c r="E9" s="93">
        <f t="shared" si="0"/>
        <v>26.102630878064325</v>
      </c>
      <c r="F9" s="108">
        <v>3112442</v>
      </c>
      <c r="G9" s="93">
        <f t="shared" si="1"/>
        <v>25.164974133967156</v>
      </c>
      <c r="H9" s="94">
        <f t="shared" ref="H9:H14" si="2">F9/D9*100</f>
        <v>100.1181818649703</v>
      </c>
      <c r="J9" s="13"/>
      <c r="L9" s="24"/>
      <c r="N9" s="13"/>
    </row>
    <row r="10" spans="2:14" ht="15.75" x14ac:dyDescent="0.25">
      <c r="B10" s="90" t="s">
        <v>262</v>
      </c>
      <c r="C10" s="91" t="s">
        <v>666</v>
      </c>
      <c r="D10" s="92">
        <v>285324</v>
      </c>
      <c r="E10" s="93">
        <f t="shared" si="0"/>
        <v>2.3957101503402076</v>
      </c>
      <c r="F10" s="108">
        <v>289890</v>
      </c>
      <c r="G10" s="93">
        <f t="shared" si="1"/>
        <v>2.3438426649221857</v>
      </c>
      <c r="H10" s="94">
        <f t="shared" si="2"/>
        <v>101.60028599066324</v>
      </c>
      <c r="J10" s="13"/>
      <c r="L10" s="24"/>
      <c r="N10" s="13"/>
    </row>
    <row r="11" spans="2:14" ht="15.75" x14ac:dyDescent="0.25">
      <c r="B11" s="90" t="s">
        <v>263</v>
      </c>
      <c r="C11" s="106" t="s">
        <v>667</v>
      </c>
      <c r="D11" s="92">
        <v>2685254</v>
      </c>
      <c r="E11" s="93">
        <f t="shared" si="0"/>
        <v>22.546614599688926</v>
      </c>
      <c r="F11" s="108">
        <v>2809550</v>
      </c>
      <c r="G11" s="93">
        <f t="shared" si="1"/>
        <v>22.716006620553063</v>
      </c>
      <c r="H11" s="94">
        <f t="shared" si="2"/>
        <v>104.62883585686866</v>
      </c>
      <c r="J11" s="13"/>
      <c r="L11" s="24"/>
      <c r="N11" s="13"/>
    </row>
    <row r="12" spans="2:14" ht="15.75" x14ac:dyDescent="0.25">
      <c r="B12" s="90" t="s">
        <v>264</v>
      </c>
      <c r="C12" s="106" t="s">
        <v>668</v>
      </c>
      <c r="D12" s="92">
        <v>435990</v>
      </c>
      <c r="E12" s="93">
        <f t="shared" si="0"/>
        <v>3.6607704520013287</v>
      </c>
      <c r="F12" s="108">
        <v>395686</v>
      </c>
      <c r="G12" s="93">
        <f t="shared" si="1"/>
        <v>3.1992332564503783</v>
      </c>
      <c r="H12" s="94">
        <f t="shared" si="2"/>
        <v>90.755751278699051</v>
      </c>
      <c r="J12" s="13"/>
      <c r="L12" s="24"/>
      <c r="N12" s="13"/>
    </row>
    <row r="13" spans="2:14" ht="15.75" x14ac:dyDescent="0.25">
      <c r="B13" s="90" t="s">
        <v>265</v>
      </c>
      <c r="C13" s="106" t="s">
        <v>669</v>
      </c>
      <c r="D13" s="92">
        <v>319738</v>
      </c>
      <c r="E13" s="93">
        <f t="shared" si="0"/>
        <v>2.6846657555953137</v>
      </c>
      <c r="F13" s="108">
        <v>343797</v>
      </c>
      <c r="G13" s="93">
        <f t="shared" si="1"/>
        <v>2.7796960111499285</v>
      </c>
      <c r="H13" s="94">
        <f t="shared" si="2"/>
        <v>107.52459826482932</v>
      </c>
      <c r="J13" s="13"/>
      <c r="L13" s="24"/>
      <c r="N13" s="13"/>
    </row>
    <row r="14" spans="2:14" ht="15.75" x14ac:dyDescent="0.25">
      <c r="B14" s="363" t="s">
        <v>18</v>
      </c>
      <c r="C14" s="363"/>
      <c r="D14" s="95">
        <f>SUM(D8:D13)</f>
        <v>11909788</v>
      </c>
      <c r="E14" s="96">
        <f>SUM(E8:E13)</f>
        <v>100</v>
      </c>
      <c r="F14" s="95">
        <f>SUM(F8:F13)</f>
        <v>12368151</v>
      </c>
      <c r="G14" s="96">
        <f>SUM(G8:G13)</f>
        <v>100</v>
      </c>
      <c r="H14" s="96">
        <f t="shared" si="2"/>
        <v>103.84862434159197</v>
      </c>
      <c r="J14" s="13"/>
      <c r="L14" s="24"/>
      <c r="N14" s="13"/>
    </row>
    <row r="16" spans="2:14" x14ac:dyDescent="0.25">
      <c r="D16" s="13"/>
    </row>
  </sheetData>
  <mergeCells count="6">
    <mergeCell ref="B14:C14"/>
    <mergeCell ref="B4:H4"/>
    <mergeCell ref="B5:B6"/>
    <mergeCell ref="C5:C6"/>
    <mergeCell ref="D5:E5"/>
    <mergeCell ref="F5:G5"/>
  </mergeCells>
  <pageMargins left="0.7" right="0.7" top="0.75" bottom="0.75" header="0.3" footer="0.3"/>
  <ignoredErrors>
    <ignoredError sqref="D14:F14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43EC-E166-46E6-A9F8-1D792F80CDFF}">
  <dimension ref="B2:H13"/>
  <sheetViews>
    <sheetView workbookViewId="0"/>
  </sheetViews>
  <sheetFormatPr defaultRowHeight="15" x14ac:dyDescent="0.25"/>
  <cols>
    <col min="2" max="2" width="6.7109375" customWidth="1"/>
    <col min="3" max="3" width="20.42578125" customWidth="1"/>
    <col min="4" max="4" width="17.140625" customWidth="1"/>
    <col min="5" max="5" width="16.85546875" customWidth="1"/>
    <col min="6" max="6" width="15.140625" customWidth="1"/>
  </cols>
  <sheetData>
    <row r="2" spans="2:8" ht="15.75" x14ac:dyDescent="0.25">
      <c r="C2" s="5"/>
      <c r="D2" s="4"/>
      <c r="E2" s="4"/>
      <c r="F2" s="4"/>
      <c r="H2" s="43"/>
    </row>
    <row r="3" spans="2:8" ht="15.75" x14ac:dyDescent="0.25">
      <c r="C3" s="4"/>
      <c r="D3" s="4"/>
      <c r="E3" s="4"/>
      <c r="F3" s="4"/>
    </row>
    <row r="4" spans="2:8" ht="16.5" thickBot="1" x14ac:dyDescent="0.3">
      <c r="B4" s="78"/>
      <c r="C4" s="118" t="s">
        <v>54</v>
      </c>
      <c r="D4" s="80"/>
      <c r="E4" s="80"/>
      <c r="F4" s="81" t="s">
        <v>276</v>
      </c>
    </row>
    <row r="5" spans="2:8" ht="24.95" customHeight="1" thickTop="1" x14ac:dyDescent="0.25">
      <c r="B5" s="365" t="s">
        <v>504</v>
      </c>
      <c r="C5" s="365"/>
      <c r="D5" s="365"/>
      <c r="E5" s="365"/>
      <c r="F5" s="365"/>
    </row>
    <row r="6" spans="2:8" ht="15.75" x14ac:dyDescent="0.25">
      <c r="B6" s="362" t="s">
        <v>102</v>
      </c>
      <c r="C6" s="363" t="s">
        <v>0</v>
      </c>
      <c r="D6" s="363" t="s">
        <v>2</v>
      </c>
      <c r="E6" s="363"/>
      <c r="F6" s="87" t="s">
        <v>1</v>
      </c>
    </row>
    <row r="7" spans="2:8" ht="15.75" x14ac:dyDescent="0.25">
      <c r="B7" s="362"/>
      <c r="C7" s="363"/>
      <c r="D7" s="87" t="s">
        <v>639</v>
      </c>
      <c r="E7" s="87" t="s">
        <v>640</v>
      </c>
      <c r="F7" s="87" t="s">
        <v>50</v>
      </c>
    </row>
    <row r="8" spans="2:8" s="33" customFormat="1" ht="12.75" x14ac:dyDescent="0.2">
      <c r="B8" s="107">
        <v>1</v>
      </c>
      <c r="C8" s="89">
        <v>2</v>
      </c>
      <c r="D8" s="89">
        <v>3</v>
      </c>
      <c r="E8" s="89">
        <v>4</v>
      </c>
      <c r="F8" s="89">
        <v>5</v>
      </c>
    </row>
    <row r="9" spans="2:8" ht="15.75" x14ac:dyDescent="0.25">
      <c r="B9" s="90" t="s">
        <v>260</v>
      </c>
      <c r="C9" s="91" t="s">
        <v>51</v>
      </c>
      <c r="D9" s="92">
        <v>129007</v>
      </c>
      <c r="E9" s="92">
        <v>138043</v>
      </c>
      <c r="F9" s="97">
        <f>E9/D9*100</f>
        <v>107.00427108606509</v>
      </c>
      <c r="H9" s="13"/>
    </row>
    <row r="10" spans="2:8" ht="15.75" x14ac:dyDescent="0.25">
      <c r="B10" s="90" t="s">
        <v>261</v>
      </c>
      <c r="C10" s="91" t="s">
        <v>52</v>
      </c>
      <c r="D10" s="92">
        <v>11025053</v>
      </c>
      <c r="E10" s="92">
        <v>11490625</v>
      </c>
      <c r="F10" s="97">
        <f t="shared" ref="F10:F11" si="0">E10/D10*100</f>
        <v>104.22285498310076</v>
      </c>
    </row>
    <row r="11" spans="2:8" ht="17.45" customHeight="1" x14ac:dyDescent="0.25">
      <c r="B11" s="363" t="s">
        <v>53</v>
      </c>
      <c r="C11" s="363"/>
      <c r="D11" s="95">
        <f>SUM(D9:D10)</f>
        <v>11154060</v>
      </c>
      <c r="E11" s="95">
        <f>E9+E10</f>
        <v>11628668</v>
      </c>
      <c r="F11" s="110">
        <f t="shared" si="0"/>
        <v>104.25502462780369</v>
      </c>
      <c r="H11" s="13"/>
    </row>
    <row r="12" spans="2:8" ht="15.75" x14ac:dyDescent="0.25">
      <c r="C12" s="4"/>
      <c r="D12" s="4"/>
      <c r="E12" s="4"/>
      <c r="F12" s="4"/>
    </row>
    <row r="13" spans="2:8" x14ac:dyDescent="0.25">
      <c r="E13" s="13"/>
    </row>
  </sheetData>
  <mergeCells count="5">
    <mergeCell ref="B11:C11"/>
    <mergeCell ref="C6:C7"/>
    <mergeCell ref="B6:B7"/>
    <mergeCell ref="B5:F5"/>
    <mergeCell ref="D6:E6"/>
  </mergeCells>
  <pageMargins left="0.7" right="0.7" top="0.75" bottom="0.75" header="0.3" footer="0.3"/>
  <pageSetup paperSize="9" orientation="portrait" r:id="rId1"/>
  <ignoredErrors>
    <ignoredError sqref="D11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E846-16C4-4289-9274-2D395046D767}">
  <dimension ref="B2:K16"/>
  <sheetViews>
    <sheetView workbookViewId="0"/>
  </sheetViews>
  <sheetFormatPr defaultRowHeight="15" x14ac:dyDescent="0.25"/>
  <cols>
    <col min="2" max="2" width="7.85546875" customWidth="1"/>
    <col min="3" max="3" width="29.85546875" customWidth="1"/>
    <col min="4" max="4" width="15.85546875" customWidth="1"/>
    <col min="5" max="5" width="12.5703125" customWidth="1"/>
    <col min="6" max="6" width="16" customWidth="1"/>
    <col min="7" max="7" width="12.140625" customWidth="1"/>
    <col min="8" max="8" width="14.5703125" customWidth="1"/>
  </cols>
  <sheetData>
    <row r="2" spans="2:11" ht="15.75" x14ac:dyDescent="0.25">
      <c r="C2" s="3"/>
      <c r="D2" s="4"/>
      <c r="E2" s="4"/>
      <c r="F2" s="4"/>
      <c r="G2" s="4"/>
      <c r="H2" s="4"/>
    </row>
    <row r="3" spans="2:11" ht="15.75" x14ac:dyDescent="0.25">
      <c r="C3" s="4"/>
      <c r="D3" s="4"/>
      <c r="E3" s="4"/>
      <c r="F3" s="4"/>
      <c r="G3" s="4"/>
      <c r="H3" s="4"/>
    </row>
    <row r="4" spans="2:11" ht="16.5" thickBot="1" x14ac:dyDescent="0.3">
      <c r="B4" s="78"/>
      <c r="C4" s="79" t="s">
        <v>57</v>
      </c>
      <c r="D4" s="80"/>
      <c r="E4" s="80"/>
      <c r="F4" s="80"/>
      <c r="G4" s="80"/>
      <c r="H4" s="81" t="s">
        <v>274</v>
      </c>
    </row>
    <row r="5" spans="2:11" ht="24.95" customHeight="1" thickTop="1" x14ac:dyDescent="0.25">
      <c r="B5" s="365" t="s">
        <v>505</v>
      </c>
      <c r="C5" s="365"/>
      <c r="D5" s="365"/>
      <c r="E5" s="365"/>
      <c r="F5" s="365"/>
      <c r="G5" s="365"/>
      <c r="H5" s="365"/>
    </row>
    <row r="6" spans="2:11" ht="15.75" x14ac:dyDescent="0.25">
      <c r="B6" s="362" t="s">
        <v>102</v>
      </c>
      <c r="C6" s="363" t="s">
        <v>355</v>
      </c>
      <c r="D6" s="363" t="s">
        <v>639</v>
      </c>
      <c r="E6" s="363"/>
      <c r="F6" s="363" t="s">
        <v>640</v>
      </c>
      <c r="G6" s="363"/>
      <c r="H6" s="264" t="s">
        <v>1</v>
      </c>
    </row>
    <row r="7" spans="2:11" ht="15.75" x14ac:dyDescent="0.25">
      <c r="B7" s="362"/>
      <c r="C7" s="363"/>
      <c r="D7" s="87" t="s">
        <v>2</v>
      </c>
      <c r="E7" s="87" t="s">
        <v>20</v>
      </c>
      <c r="F7" s="87" t="s">
        <v>2</v>
      </c>
      <c r="G7" s="87" t="s">
        <v>20</v>
      </c>
      <c r="H7" s="87" t="s">
        <v>352</v>
      </c>
    </row>
    <row r="8" spans="2:11" ht="16.350000000000001" customHeight="1" x14ac:dyDescent="0.25">
      <c r="B8" s="107">
        <v>1</v>
      </c>
      <c r="C8" s="89">
        <v>2</v>
      </c>
      <c r="D8" s="89">
        <v>3</v>
      </c>
      <c r="E8" s="89">
        <v>4</v>
      </c>
      <c r="F8" s="89">
        <v>5</v>
      </c>
      <c r="G8" s="89">
        <v>6</v>
      </c>
      <c r="H8" s="89">
        <v>7</v>
      </c>
    </row>
    <row r="9" spans="2:11" ht="17.45" customHeight="1" x14ac:dyDescent="0.25">
      <c r="B9" s="101" t="s">
        <v>260</v>
      </c>
      <c r="C9" s="91" t="s">
        <v>55</v>
      </c>
      <c r="D9" s="92">
        <v>8468806</v>
      </c>
      <c r="E9" s="93">
        <f>D9/D11*100</f>
        <v>75.925770526606456</v>
      </c>
      <c r="F9" s="92">
        <v>8819118</v>
      </c>
      <c r="G9" s="93">
        <f>F9/F11*100</f>
        <v>75.839451259593957</v>
      </c>
      <c r="H9" s="94">
        <f>F9/D9*100</f>
        <v>104.13649810847008</v>
      </c>
      <c r="J9" s="13"/>
      <c r="K9" s="24"/>
    </row>
    <row r="10" spans="2:11" ht="15.75" x14ac:dyDescent="0.25">
      <c r="B10" s="101" t="s">
        <v>261</v>
      </c>
      <c r="C10" s="91" t="s">
        <v>56</v>
      </c>
      <c r="D10" s="92">
        <v>2685254</v>
      </c>
      <c r="E10" s="93">
        <f>D10/D11*100</f>
        <v>24.074229473393544</v>
      </c>
      <c r="F10" s="92">
        <v>2809550</v>
      </c>
      <c r="G10" s="93">
        <f>F10/F11*100</f>
        <v>24.160548740406039</v>
      </c>
      <c r="H10" s="94">
        <f t="shared" ref="H10:H11" si="0">F10/D10*100</f>
        <v>104.62883585686866</v>
      </c>
      <c r="J10" s="13"/>
      <c r="K10" s="24"/>
    </row>
    <row r="11" spans="2:11" ht="22.35" customHeight="1" x14ac:dyDescent="0.25">
      <c r="B11" s="363" t="s">
        <v>5</v>
      </c>
      <c r="C11" s="363"/>
      <c r="D11" s="95">
        <f>SUM(D9:D10)</f>
        <v>11154060</v>
      </c>
      <c r="E11" s="96">
        <f>SUM(E9:E10)</f>
        <v>100</v>
      </c>
      <c r="F11" s="95">
        <f>F9+F10</f>
        <v>11628668</v>
      </c>
      <c r="G11" s="96">
        <f>SUM(G9:G10)</f>
        <v>100</v>
      </c>
      <c r="H11" s="96">
        <f t="shared" si="0"/>
        <v>104.25502462780369</v>
      </c>
      <c r="J11" s="13"/>
      <c r="K11" s="24"/>
    </row>
    <row r="12" spans="2:11" ht="15.75" x14ac:dyDescent="0.25">
      <c r="C12" s="7"/>
      <c r="D12" s="4"/>
      <c r="E12" s="4"/>
      <c r="F12" s="4"/>
      <c r="G12" s="4"/>
      <c r="H12" s="4"/>
    </row>
    <row r="16" spans="2:11" x14ac:dyDescent="0.25">
      <c r="F16" s="13"/>
    </row>
  </sheetData>
  <mergeCells count="6">
    <mergeCell ref="B5:H5"/>
    <mergeCell ref="B6:B7"/>
    <mergeCell ref="B11:C11"/>
    <mergeCell ref="C6:C7"/>
    <mergeCell ref="F6:G6"/>
    <mergeCell ref="D6:E6"/>
  </mergeCells>
  <pageMargins left="0.7" right="0.7" top="0.75" bottom="0.75" header="0.3" footer="0.3"/>
  <ignoredErrors>
    <ignoredError sqref="D11:E11" formulaRange="1"/>
    <ignoredError sqref="F11" formula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8A99-8166-47D2-93B6-7B2B8EB24FB7}">
  <dimension ref="B3:I14"/>
  <sheetViews>
    <sheetView workbookViewId="0"/>
  </sheetViews>
  <sheetFormatPr defaultRowHeight="15.75" x14ac:dyDescent="0.25"/>
  <cols>
    <col min="2" max="2" width="9.140625" style="2"/>
    <col min="3" max="3" width="33" customWidth="1"/>
    <col min="4" max="4" width="16" customWidth="1"/>
    <col min="5" max="5" width="13.85546875" customWidth="1"/>
    <col min="6" max="6" width="11.140625" customWidth="1"/>
  </cols>
  <sheetData>
    <row r="3" spans="2:9" ht="16.5" thickBot="1" x14ac:dyDescent="0.3">
      <c r="B3" s="126"/>
      <c r="C3" s="79" t="s">
        <v>57</v>
      </c>
      <c r="D3" s="80"/>
      <c r="E3" s="80"/>
      <c r="F3" s="127" t="s">
        <v>274</v>
      </c>
    </row>
    <row r="4" spans="2:9" ht="24.95" customHeight="1" thickTop="1" x14ac:dyDescent="0.25">
      <c r="B4" s="365" t="s">
        <v>506</v>
      </c>
      <c r="C4" s="365"/>
      <c r="D4" s="365"/>
      <c r="E4" s="365"/>
      <c r="F4" s="365"/>
    </row>
    <row r="5" spans="2:9" x14ac:dyDescent="0.25">
      <c r="B5" s="362" t="s">
        <v>102</v>
      </c>
      <c r="C5" s="363" t="s">
        <v>58</v>
      </c>
      <c r="D5" s="362" t="s">
        <v>639</v>
      </c>
      <c r="E5" s="363" t="s">
        <v>640</v>
      </c>
      <c r="F5" s="264" t="s">
        <v>1</v>
      </c>
    </row>
    <row r="6" spans="2:9" x14ac:dyDescent="0.25">
      <c r="B6" s="362"/>
      <c r="C6" s="363"/>
      <c r="D6" s="362"/>
      <c r="E6" s="363"/>
      <c r="F6" s="87" t="s">
        <v>50</v>
      </c>
    </row>
    <row r="7" spans="2:9" ht="15" x14ac:dyDescent="0.25">
      <c r="B7" s="88">
        <v>1</v>
      </c>
      <c r="C7" s="89">
        <v>2</v>
      </c>
      <c r="D7" s="89">
        <v>3</v>
      </c>
      <c r="E7" s="89">
        <v>4</v>
      </c>
      <c r="F7" s="89">
        <v>5</v>
      </c>
    </row>
    <row r="8" spans="2:9" ht="17.100000000000001" customHeight="1" x14ac:dyDescent="0.25">
      <c r="B8" s="101" t="s">
        <v>260</v>
      </c>
      <c r="C8" s="102" t="s">
        <v>356</v>
      </c>
      <c r="D8" s="97">
        <v>8713280</v>
      </c>
      <c r="E8" s="97">
        <v>9174857</v>
      </c>
      <c r="F8" s="94">
        <f>E8/D8*100</f>
        <v>105.29739661757685</v>
      </c>
      <c r="I8" s="13"/>
    </row>
    <row r="9" spans="2:9" ht="17.100000000000001" customHeight="1" x14ac:dyDescent="0.25">
      <c r="B9" s="101" t="s">
        <v>261</v>
      </c>
      <c r="C9" s="91" t="s">
        <v>357</v>
      </c>
      <c r="D9" s="97">
        <f>D10+D11</f>
        <v>11154060</v>
      </c>
      <c r="E9" s="97">
        <f>E10+E11</f>
        <v>11628668</v>
      </c>
      <c r="F9" s="94">
        <f t="shared" ref="F9" si="0">E9/D9*100</f>
        <v>104.25502462780369</v>
      </c>
      <c r="I9" s="13"/>
    </row>
    <row r="10" spans="2:9" ht="17.100000000000001" customHeight="1" x14ac:dyDescent="0.25">
      <c r="B10" s="101" t="s">
        <v>291</v>
      </c>
      <c r="C10" s="91" t="s">
        <v>358</v>
      </c>
      <c r="D10" s="97">
        <v>2970578</v>
      </c>
      <c r="E10" s="97">
        <v>3099440</v>
      </c>
      <c r="F10" s="94">
        <f>E10/D10*100</f>
        <v>104.33794365944944</v>
      </c>
    </row>
    <row r="11" spans="2:9" ht="17.100000000000001" customHeight="1" x14ac:dyDescent="0.25">
      <c r="B11" s="101" t="s">
        <v>292</v>
      </c>
      <c r="C11" s="91" t="s">
        <v>359</v>
      </c>
      <c r="D11" s="97">
        <v>8183482</v>
      </c>
      <c r="E11" s="97">
        <v>8529228</v>
      </c>
      <c r="F11" s="94">
        <f>E11/D11*100</f>
        <v>104.22492528241645</v>
      </c>
    </row>
    <row r="12" spans="2:9" ht="17.100000000000001" customHeight="1" x14ac:dyDescent="0.25">
      <c r="B12" s="101" t="s">
        <v>262</v>
      </c>
      <c r="C12" s="91" t="s">
        <v>360</v>
      </c>
      <c r="D12" s="319">
        <f t="shared" ref="D12" si="1">D8/D9</f>
        <v>0.78117564366696968</v>
      </c>
      <c r="E12" s="319">
        <f>E8/E9</f>
        <v>0.78898606444005448</v>
      </c>
      <c r="F12" s="320"/>
    </row>
    <row r="13" spans="2:9" ht="17.100000000000001" customHeight="1" x14ac:dyDescent="0.25">
      <c r="B13" s="101" t="s">
        <v>263</v>
      </c>
      <c r="C13" s="91" t="s">
        <v>361</v>
      </c>
      <c r="D13" s="97">
        <v>11909788</v>
      </c>
      <c r="E13" s="97">
        <v>12368151</v>
      </c>
      <c r="F13" s="94">
        <f>E13/D13*100</f>
        <v>103.84862434159197</v>
      </c>
    </row>
    <row r="14" spans="2:9" ht="16.5" customHeight="1" x14ac:dyDescent="0.25">
      <c r="B14" s="101" t="s">
        <v>264</v>
      </c>
      <c r="C14" s="91" t="s">
        <v>362</v>
      </c>
      <c r="D14" s="319">
        <f t="shared" ref="D14" si="2">D8/D13</f>
        <v>0.73160664152879973</v>
      </c>
      <c r="E14" s="319">
        <f>E8/E13</f>
        <v>0.74181314571596024</v>
      </c>
      <c r="F14" s="320"/>
    </row>
  </sheetData>
  <mergeCells count="5">
    <mergeCell ref="C5:C6"/>
    <mergeCell ref="B5:B6"/>
    <mergeCell ref="D5:D6"/>
    <mergeCell ref="E5:E6"/>
    <mergeCell ref="B4:F4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9584B-415E-4664-B1CC-0E195894C2BF}">
  <sheetPr>
    <pageSetUpPr fitToPage="1"/>
  </sheetPr>
  <dimension ref="B3:H32"/>
  <sheetViews>
    <sheetView zoomScaleNormal="100" workbookViewId="0"/>
  </sheetViews>
  <sheetFormatPr defaultColWidth="8.85546875" defaultRowHeight="15" x14ac:dyDescent="0.25"/>
  <cols>
    <col min="1" max="1" width="8.85546875" customWidth="1"/>
    <col min="2" max="2" width="9.85546875" customWidth="1"/>
    <col min="3" max="3" width="72.140625" customWidth="1"/>
    <col min="4" max="4" width="16.42578125" customWidth="1"/>
    <col min="5" max="5" width="15.28515625" customWidth="1"/>
    <col min="6" max="6" width="10.42578125" customWidth="1"/>
    <col min="8" max="8" width="10.7109375" bestFit="1" customWidth="1"/>
  </cols>
  <sheetData>
    <row r="3" spans="2:8" ht="16.5" thickBot="1" x14ac:dyDescent="0.3">
      <c r="B3" s="75" t="s">
        <v>155</v>
      </c>
      <c r="C3" s="71"/>
      <c r="D3" s="71"/>
      <c r="E3" s="71"/>
      <c r="F3" s="81" t="s">
        <v>277</v>
      </c>
    </row>
    <row r="4" spans="2:8" ht="24.95" customHeight="1" thickTop="1" x14ac:dyDescent="0.25">
      <c r="B4" s="365" t="s">
        <v>507</v>
      </c>
      <c r="C4" s="365"/>
      <c r="D4" s="365"/>
      <c r="E4" s="365"/>
      <c r="F4" s="365"/>
    </row>
    <row r="5" spans="2:8" ht="27" customHeight="1" x14ac:dyDescent="0.25">
      <c r="B5" s="264" t="s">
        <v>102</v>
      </c>
      <c r="C5" s="264" t="s">
        <v>58</v>
      </c>
      <c r="D5" s="87" t="s">
        <v>639</v>
      </c>
      <c r="E5" s="87" t="s">
        <v>640</v>
      </c>
      <c r="F5" s="87" t="s">
        <v>671</v>
      </c>
    </row>
    <row r="6" spans="2:8" ht="15" customHeight="1" x14ac:dyDescent="0.25">
      <c r="B6" s="128">
        <v>1</v>
      </c>
      <c r="C6" s="128">
        <v>2</v>
      </c>
      <c r="D6" s="89">
        <v>3</v>
      </c>
      <c r="E6" s="89">
        <v>4</v>
      </c>
      <c r="F6" s="89">
        <v>5</v>
      </c>
    </row>
    <row r="7" spans="2:8" ht="20.100000000000001" customHeight="1" x14ac:dyDescent="0.25">
      <c r="B7" s="294">
        <v>1</v>
      </c>
      <c r="C7" s="129" t="s">
        <v>59</v>
      </c>
      <c r="D7" s="95">
        <f>D8+D24</f>
        <v>3152001</v>
      </c>
      <c r="E7" s="95">
        <f>E8+E24</f>
        <v>3474199</v>
      </c>
      <c r="F7" s="96">
        <f>E7/D7*100</f>
        <v>110.22201452347255</v>
      </c>
      <c r="H7" s="24"/>
    </row>
    <row r="8" spans="2:8" ht="20.100000000000001" customHeight="1" x14ac:dyDescent="0.25">
      <c r="B8" s="129" t="s">
        <v>60</v>
      </c>
      <c r="C8" s="129" t="s">
        <v>61</v>
      </c>
      <c r="D8" s="131">
        <f>D9+D23</f>
        <v>2993245</v>
      </c>
      <c r="E8" s="95">
        <f>E9+E23</f>
        <v>3280882</v>
      </c>
      <c r="F8" s="96">
        <f t="shared" ref="F8:F25" si="0">E8/D8*100</f>
        <v>109.60953747521502</v>
      </c>
      <c r="H8" s="24"/>
    </row>
    <row r="9" spans="2:8" ht="20.100000000000001" customHeight="1" x14ac:dyDescent="0.25">
      <c r="B9" s="132" t="s">
        <v>62</v>
      </c>
      <c r="C9" s="132" t="s">
        <v>63</v>
      </c>
      <c r="D9" s="134">
        <f>SUM(D10:D22)</f>
        <v>2993245</v>
      </c>
      <c r="E9" s="134">
        <f>SUM(E10:E22)</f>
        <v>3280882</v>
      </c>
      <c r="F9" s="124">
        <f t="shared" si="0"/>
        <v>109.60953747521502</v>
      </c>
      <c r="H9" s="24"/>
    </row>
    <row r="10" spans="2:8" ht="15.95" customHeight="1" x14ac:dyDescent="0.25">
      <c r="B10" s="135" t="s">
        <v>64</v>
      </c>
      <c r="C10" s="135" t="s">
        <v>65</v>
      </c>
      <c r="D10" s="99">
        <v>1582046</v>
      </c>
      <c r="E10" s="99">
        <v>1584046</v>
      </c>
      <c r="F10" s="94">
        <f t="shared" si="0"/>
        <v>100.1264185744283</v>
      </c>
      <c r="H10" s="24"/>
    </row>
    <row r="11" spans="2:8" ht="15.95" customHeight="1" x14ac:dyDescent="0.25">
      <c r="B11" s="135" t="s">
        <v>66</v>
      </c>
      <c r="C11" s="135" t="s">
        <v>67</v>
      </c>
      <c r="D11" s="137">
        <v>118164</v>
      </c>
      <c r="E11" s="137">
        <v>118164</v>
      </c>
      <c r="F11" s="94">
        <f t="shared" si="0"/>
        <v>100</v>
      </c>
      <c r="H11" s="24"/>
    </row>
    <row r="12" spans="2:8" ht="15.95" customHeight="1" x14ac:dyDescent="0.25">
      <c r="B12" s="135" t="s">
        <v>68</v>
      </c>
      <c r="C12" s="135" t="s">
        <v>69</v>
      </c>
      <c r="D12" s="99">
        <v>0</v>
      </c>
      <c r="E12" s="99">
        <v>0</v>
      </c>
      <c r="F12" s="94" t="s">
        <v>82</v>
      </c>
      <c r="H12" s="24"/>
    </row>
    <row r="13" spans="2:8" ht="33.75" customHeight="1" x14ac:dyDescent="0.25">
      <c r="B13" s="135" t="s">
        <v>70</v>
      </c>
      <c r="C13" s="91" t="s">
        <v>549</v>
      </c>
      <c r="D13" s="99">
        <v>0</v>
      </c>
      <c r="E13" s="99">
        <v>0</v>
      </c>
      <c r="F13" s="94" t="s">
        <v>82</v>
      </c>
      <c r="H13" s="24"/>
    </row>
    <row r="14" spans="2:8" ht="15.95" customHeight="1" x14ac:dyDescent="0.25">
      <c r="B14" s="135" t="s">
        <v>72</v>
      </c>
      <c r="C14" s="135" t="s">
        <v>71</v>
      </c>
      <c r="D14" s="99">
        <v>538322</v>
      </c>
      <c r="E14" s="99">
        <v>649704</v>
      </c>
      <c r="F14" s="94">
        <f>E14/D14*100</f>
        <v>120.69059039013825</v>
      </c>
      <c r="H14" s="24"/>
    </row>
    <row r="15" spans="2:8" ht="15.95" customHeight="1" x14ac:dyDescent="0.25">
      <c r="B15" s="135" t="s">
        <v>74</v>
      </c>
      <c r="C15" s="135" t="s">
        <v>73</v>
      </c>
      <c r="D15" s="99">
        <v>-83400</v>
      </c>
      <c r="E15" s="99">
        <v>-65610</v>
      </c>
      <c r="F15" s="94">
        <f t="shared" si="0"/>
        <v>78.669064748201436</v>
      </c>
      <c r="H15" s="24"/>
    </row>
    <row r="16" spans="2:8" ht="15.95" customHeight="1" x14ac:dyDescent="0.25">
      <c r="B16" s="135" t="s">
        <v>76</v>
      </c>
      <c r="C16" s="135" t="s">
        <v>75</v>
      </c>
      <c r="D16" s="99">
        <v>-64921</v>
      </c>
      <c r="E16" s="99">
        <v>-54899</v>
      </c>
      <c r="F16" s="94">
        <f t="shared" si="0"/>
        <v>84.562776297346005</v>
      </c>
      <c r="H16" s="24"/>
    </row>
    <row r="17" spans="2:8" ht="15.95" customHeight="1" x14ac:dyDescent="0.25">
      <c r="B17" s="135" t="s">
        <v>78</v>
      </c>
      <c r="C17" s="135" t="s">
        <v>77</v>
      </c>
      <c r="D17" s="99">
        <v>1025332</v>
      </c>
      <c r="E17" s="99">
        <v>1156095</v>
      </c>
      <c r="F17" s="94">
        <f t="shared" si="0"/>
        <v>112.75323504972047</v>
      </c>
      <c r="H17" s="24"/>
    </row>
    <row r="18" spans="2:8" ht="15.95" customHeight="1" x14ac:dyDescent="0.25">
      <c r="B18" s="135" t="s">
        <v>80</v>
      </c>
      <c r="C18" s="135" t="s">
        <v>79</v>
      </c>
      <c r="D18" s="99">
        <v>-75667</v>
      </c>
      <c r="E18" s="99">
        <v>-58662</v>
      </c>
      <c r="F18" s="94">
        <f>E18/D18*100</f>
        <v>77.526530720128989</v>
      </c>
      <c r="H18" s="24"/>
    </row>
    <row r="19" spans="2:8" ht="30" customHeight="1" x14ac:dyDescent="0.25">
      <c r="B19" s="135" t="s">
        <v>83</v>
      </c>
      <c r="C19" s="91" t="s">
        <v>81</v>
      </c>
      <c r="D19" s="99">
        <v>-10475</v>
      </c>
      <c r="E19" s="205">
        <v>-12260</v>
      </c>
      <c r="F19" s="94">
        <f t="shared" ref="F19:F21" si="1">E19/D19*100</f>
        <v>117.04057279236278</v>
      </c>
      <c r="H19" s="24"/>
    </row>
    <row r="20" spans="2:8" ht="30" customHeight="1" x14ac:dyDescent="0.25">
      <c r="B20" s="135" t="s">
        <v>84</v>
      </c>
      <c r="C20" s="91" t="s">
        <v>615</v>
      </c>
      <c r="D20" s="99">
        <v>-22115</v>
      </c>
      <c r="E20" s="99">
        <v>-20993</v>
      </c>
      <c r="F20" s="94">
        <f>E20/D20*100</f>
        <v>94.926520461225422</v>
      </c>
      <c r="H20" s="24"/>
    </row>
    <row r="21" spans="2:8" ht="30" customHeight="1" x14ac:dyDescent="0.25">
      <c r="B21" s="135" t="s">
        <v>85</v>
      </c>
      <c r="C21" s="91" t="s">
        <v>86</v>
      </c>
      <c r="D21" s="99">
        <v>-14041</v>
      </c>
      <c r="E21" s="99">
        <v>-14653</v>
      </c>
      <c r="F21" s="94">
        <f t="shared" si="1"/>
        <v>104.35866391282673</v>
      </c>
      <c r="H21" s="24"/>
    </row>
    <row r="22" spans="2:8" ht="35.25" customHeight="1" x14ac:dyDescent="0.25">
      <c r="B22" s="135" t="s">
        <v>87</v>
      </c>
      <c r="C22" s="91" t="s">
        <v>792</v>
      </c>
      <c r="D22" s="99">
        <v>0</v>
      </c>
      <c r="E22" s="99">
        <v>-50</v>
      </c>
      <c r="F22" s="94" t="s">
        <v>82</v>
      </c>
      <c r="H22" s="24"/>
    </row>
    <row r="23" spans="2:8" ht="20.100000000000001" customHeight="1" x14ac:dyDescent="0.25">
      <c r="B23" s="132" t="s">
        <v>88</v>
      </c>
      <c r="C23" s="132" t="s">
        <v>89</v>
      </c>
      <c r="D23" s="134">
        <v>0</v>
      </c>
      <c r="E23" s="134">
        <v>0</v>
      </c>
      <c r="F23" s="124" t="s">
        <v>82</v>
      </c>
      <c r="H23" s="24"/>
    </row>
    <row r="24" spans="2:8" ht="20.100000000000001" customHeight="1" x14ac:dyDescent="0.25">
      <c r="B24" s="129" t="s">
        <v>90</v>
      </c>
      <c r="C24" s="129" t="s">
        <v>91</v>
      </c>
      <c r="D24" s="131">
        <f>SUM(D25:D29)</f>
        <v>158756</v>
      </c>
      <c r="E24" s="131">
        <f>SUM(E25:E29)</f>
        <v>193317</v>
      </c>
      <c r="F24" s="96">
        <f t="shared" si="0"/>
        <v>121.76988586258157</v>
      </c>
      <c r="H24" s="24"/>
    </row>
    <row r="25" spans="2:8" ht="15.95" customHeight="1" x14ac:dyDescent="0.25">
      <c r="B25" s="135" t="s">
        <v>92</v>
      </c>
      <c r="C25" s="135" t="s">
        <v>93</v>
      </c>
      <c r="D25" s="99">
        <v>158756</v>
      </c>
      <c r="E25" s="99">
        <v>193317</v>
      </c>
      <c r="F25" s="94">
        <f t="shared" si="0"/>
        <v>121.76988586258157</v>
      </c>
      <c r="H25" s="24"/>
    </row>
    <row r="26" spans="2:8" ht="15.95" customHeight="1" x14ac:dyDescent="0.25">
      <c r="B26" s="135" t="s">
        <v>94</v>
      </c>
      <c r="C26" s="135" t="s">
        <v>95</v>
      </c>
      <c r="D26" s="99">
        <v>0</v>
      </c>
      <c r="E26" s="99">
        <v>0</v>
      </c>
      <c r="F26" s="94" t="s">
        <v>82</v>
      </c>
      <c r="H26" s="24"/>
    </row>
    <row r="27" spans="2:8" ht="31.5" customHeight="1" x14ac:dyDescent="0.25">
      <c r="B27" s="135" t="s">
        <v>96</v>
      </c>
      <c r="C27" s="91" t="s">
        <v>97</v>
      </c>
      <c r="D27" s="99">
        <v>0</v>
      </c>
      <c r="E27" s="99">
        <v>0</v>
      </c>
      <c r="F27" s="94" t="s">
        <v>82</v>
      </c>
      <c r="H27" s="24"/>
    </row>
    <row r="28" spans="2:8" ht="30" customHeight="1" x14ac:dyDescent="0.25">
      <c r="B28" s="135" t="s">
        <v>98</v>
      </c>
      <c r="C28" s="91" t="s">
        <v>99</v>
      </c>
      <c r="D28" s="99">
        <v>0</v>
      </c>
      <c r="E28" s="99">
        <v>0</v>
      </c>
      <c r="F28" s="94" t="s">
        <v>82</v>
      </c>
      <c r="H28" s="24"/>
    </row>
    <row r="29" spans="2:8" ht="15.95" customHeight="1" x14ac:dyDescent="0.25">
      <c r="B29" s="135" t="s">
        <v>100</v>
      </c>
      <c r="C29" s="135" t="s">
        <v>101</v>
      </c>
      <c r="D29" s="99">
        <v>0</v>
      </c>
      <c r="E29" s="99">
        <v>0</v>
      </c>
      <c r="F29" s="94" t="s">
        <v>82</v>
      </c>
      <c r="H29" s="24"/>
    </row>
    <row r="32" spans="2:8" x14ac:dyDescent="0.25">
      <c r="C32" s="272"/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paperSize="9" scale="72" fitToHeight="3" orientation="landscape" r:id="rId1"/>
  <ignoredErrors>
    <ignoredError sqref="D9:E9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4F0C1-F129-41A5-A217-D088D6AB2DFC}">
  <dimension ref="B3:M19"/>
  <sheetViews>
    <sheetView workbookViewId="0"/>
  </sheetViews>
  <sheetFormatPr defaultColWidth="8.85546875" defaultRowHeight="15" x14ac:dyDescent="0.25"/>
  <cols>
    <col min="1" max="2" width="8.85546875" style="12"/>
    <col min="3" max="3" width="47.5703125" style="12" customWidth="1"/>
    <col min="4" max="4" width="12.42578125" style="12" customWidth="1"/>
    <col min="5" max="5" width="11.7109375" style="12" customWidth="1"/>
    <col min="6" max="6" width="11.85546875" style="12" bestFit="1" customWidth="1"/>
    <col min="7" max="7" width="10.28515625" style="12" customWidth="1"/>
    <col min="8" max="8" width="10.5703125" style="12" customWidth="1"/>
    <col min="9" max="9" width="8.85546875" style="12"/>
    <col min="10" max="10" width="11.7109375" style="12" bestFit="1" customWidth="1"/>
    <col min="11" max="11" width="8.85546875" style="12"/>
    <col min="12" max="13" width="10.140625" style="12" bestFit="1" customWidth="1"/>
    <col min="14" max="16384" width="8.85546875" style="12"/>
  </cols>
  <sheetData>
    <row r="3" spans="2:13" ht="16.5" thickBot="1" x14ac:dyDescent="0.3">
      <c r="B3" s="139"/>
      <c r="C3" s="140"/>
      <c r="D3" s="140"/>
      <c r="E3" s="140"/>
      <c r="F3" s="140"/>
      <c r="G3" s="140"/>
      <c r="H3" s="141" t="s">
        <v>276</v>
      </c>
    </row>
    <row r="4" spans="2:13" ht="24.95" customHeight="1" thickTop="1" x14ac:dyDescent="0.25">
      <c r="B4" s="365" t="s">
        <v>508</v>
      </c>
      <c r="C4" s="365"/>
      <c r="D4" s="365"/>
      <c r="E4" s="365"/>
      <c r="F4" s="365"/>
      <c r="G4" s="365"/>
      <c r="H4" s="365"/>
    </row>
    <row r="5" spans="2:13" ht="15.75" x14ac:dyDescent="0.25">
      <c r="B5" s="362" t="s">
        <v>102</v>
      </c>
      <c r="C5" s="363" t="s">
        <v>317</v>
      </c>
      <c r="D5" s="367" t="s">
        <v>639</v>
      </c>
      <c r="E5" s="367"/>
      <c r="F5" s="363" t="s">
        <v>640</v>
      </c>
      <c r="G5" s="363"/>
      <c r="H5" s="87" t="s">
        <v>1</v>
      </c>
    </row>
    <row r="6" spans="2:13" ht="15.75" x14ac:dyDescent="0.25">
      <c r="B6" s="362"/>
      <c r="C6" s="363"/>
      <c r="D6" s="87" t="s">
        <v>2</v>
      </c>
      <c r="E6" s="87" t="s">
        <v>20</v>
      </c>
      <c r="F6" s="87" t="s">
        <v>241</v>
      </c>
      <c r="G6" s="87" t="s">
        <v>119</v>
      </c>
      <c r="H6" s="120" t="s">
        <v>352</v>
      </c>
    </row>
    <row r="7" spans="2:13" s="35" customFormat="1" ht="12.75" x14ac:dyDescent="0.2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</row>
    <row r="8" spans="2:13" ht="21.75" customHeight="1" x14ac:dyDescent="0.25">
      <c r="B8" s="90" t="s">
        <v>260</v>
      </c>
      <c r="C8" s="91" t="s">
        <v>103</v>
      </c>
      <c r="D8" s="92">
        <v>15069379</v>
      </c>
      <c r="E8" s="93">
        <f>D8/D12*100</f>
        <v>92.119435232630721</v>
      </c>
      <c r="F8" s="92">
        <v>16967799</v>
      </c>
      <c r="G8" s="93">
        <f>F8/F12*100</f>
        <v>92.374615951850089</v>
      </c>
      <c r="H8" s="94">
        <f>F8/D8*100</f>
        <v>112.59786484897619</v>
      </c>
      <c r="I8" s="14"/>
      <c r="J8" s="44"/>
      <c r="L8" s="14"/>
      <c r="M8" s="14"/>
    </row>
    <row r="9" spans="2:13" ht="20.25" customHeight="1" x14ac:dyDescent="0.25">
      <c r="B9" s="90" t="s">
        <v>261</v>
      </c>
      <c r="C9" s="91" t="s">
        <v>316</v>
      </c>
      <c r="D9" s="92">
        <v>0</v>
      </c>
      <c r="E9" s="93">
        <v>0</v>
      </c>
      <c r="F9" s="92">
        <v>0</v>
      </c>
      <c r="G9" s="93">
        <v>0</v>
      </c>
      <c r="H9" s="94" t="s">
        <v>82</v>
      </c>
      <c r="I9" s="14"/>
      <c r="J9" s="44"/>
    </row>
    <row r="10" spans="2:13" ht="22.5" customHeight="1" x14ac:dyDescent="0.25">
      <c r="B10" s="90" t="s">
        <v>262</v>
      </c>
      <c r="C10" s="91" t="s">
        <v>104</v>
      </c>
      <c r="D10" s="92">
        <v>88934</v>
      </c>
      <c r="E10" s="93">
        <f>D10/D12*100</f>
        <v>0.54365543881926259</v>
      </c>
      <c r="F10" s="92">
        <v>49008</v>
      </c>
      <c r="G10" s="93">
        <f>F10/F12*100</f>
        <v>0.26680509231446398</v>
      </c>
      <c r="H10" s="94">
        <f t="shared" ref="H10:H12" si="0">F10/D10*100</f>
        <v>55.106033687903391</v>
      </c>
      <c r="I10" s="14"/>
      <c r="J10" s="44"/>
      <c r="L10" s="44"/>
      <c r="M10" s="14"/>
    </row>
    <row r="11" spans="2:13" ht="21.75" customHeight="1" x14ac:dyDescent="0.25">
      <c r="B11" s="90" t="s">
        <v>263</v>
      </c>
      <c r="C11" s="91" t="s">
        <v>105</v>
      </c>
      <c r="D11" s="92">
        <v>1200210</v>
      </c>
      <c r="E11" s="93">
        <f>D11/D12*100</f>
        <v>7.336909328550016</v>
      </c>
      <c r="F11" s="92">
        <v>1351658</v>
      </c>
      <c r="G11" s="93">
        <f>F11/F12*100</f>
        <v>7.3585789558354504</v>
      </c>
      <c r="H11" s="94">
        <f t="shared" si="0"/>
        <v>112.61845843644029</v>
      </c>
      <c r="I11" s="14"/>
      <c r="J11" s="44"/>
      <c r="L11" s="14"/>
      <c r="M11" s="14"/>
    </row>
    <row r="12" spans="2:13" ht="25.5" customHeight="1" x14ac:dyDescent="0.25">
      <c r="B12" s="363" t="s">
        <v>106</v>
      </c>
      <c r="C12" s="363"/>
      <c r="D12" s="95">
        <f t="shared" ref="D12:G12" si="1">SUM(D8:D11)</f>
        <v>16358523</v>
      </c>
      <c r="E12" s="87">
        <f t="shared" si="1"/>
        <v>100</v>
      </c>
      <c r="F12" s="95">
        <f t="shared" si="1"/>
        <v>18368465</v>
      </c>
      <c r="G12" s="96">
        <f t="shared" si="1"/>
        <v>100.00000000000001</v>
      </c>
      <c r="H12" s="96">
        <f t="shared" si="0"/>
        <v>112.28681831483196</v>
      </c>
      <c r="I12" s="14"/>
      <c r="J12" s="44"/>
      <c r="L12" s="14"/>
      <c r="M12" s="14"/>
    </row>
    <row r="13" spans="2:13" x14ac:dyDescent="0.25">
      <c r="H13" s="15"/>
    </row>
    <row r="14" spans="2:13" x14ac:dyDescent="0.25">
      <c r="B14" s="138"/>
      <c r="D14" s="321"/>
    </row>
    <row r="15" spans="2:13" x14ac:dyDescent="0.25">
      <c r="D15" s="14"/>
      <c r="F15" s="14"/>
    </row>
    <row r="17" spans="4:6" x14ac:dyDescent="0.25">
      <c r="D17" s="14"/>
      <c r="F17" s="14"/>
    </row>
    <row r="18" spans="4:6" x14ac:dyDescent="0.25">
      <c r="D18" s="14"/>
      <c r="F18" s="14"/>
    </row>
    <row r="19" spans="4:6" x14ac:dyDescent="0.25">
      <c r="D19" s="14"/>
      <c r="F19" s="14"/>
    </row>
  </sheetData>
  <mergeCells count="6">
    <mergeCell ref="B4:H4"/>
    <mergeCell ref="B12:C12"/>
    <mergeCell ref="C5:C6"/>
    <mergeCell ref="D5:E5"/>
    <mergeCell ref="B5:B6"/>
    <mergeCell ref="F5:G5"/>
  </mergeCells>
  <pageMargins left="0.7" right="0.7" top="0.75" bottom="0.75" header="0.3" footer="0.3"/>
  <pageSetup orientation="portrait" r:id="rId1"/>
  <ignoredErrors>
    <ignoredError sqref="D12:F12" formulaRang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566E-72D4-45BC-8505-A1695E270394}">
  <dimension ref="B2:H13"/>
  <sheetViews>
    <sheetView workbookViewId="0"/>
  </sheetViews>
  <sheetFormatPr defaultRowHeight="15" x14ac:dyDescent="0.25"/>
  <cols>
    <col min="3" max="3" width="51.85546875" customWidth="1"/>
    <col min="4" max="4" width="27.85546875" customWidth="1"/>
    <col min="5" max="5" width="23.7109375" customWidth="1"/>
    <col min="7" max="7" width="12.7109375" customWidth="1"/>
    <col min="8" max="8" width="11.7109375" bestFit="1" customWidth="1"/>
  </cols>
  <sheetData>
    <row r="2" spans="2:8" ht="15.75" x14ac:dyDescent="0.25">
      <c r="C2" s="1"/>
      <c r="D2" s="1"/>
      <c r="E2" s="1"/>
      <c r="F2" s="1"/>
      <c r="G2" s="1"/>
    </row>
    <row r="3" spans="2:8" ht="16.5" thickBot="1" x14ac:dyDescent="0.3">
      <c r="B3" s="78"/>
      <c r="C3" s="78"/>
      <c r="D3" s="78"/>
      <c r="E3" s="146" t="s">
        <v>275</v>
      </c>
      <c r="F3" s="1"/>
      <c r="G3" s="1"/>
    </row>
    <row r="4" spans="2:8" ht="24.95" customHeight="1" thickTop="1" x14ac:dyDescent="0.25">
      <c r="B4" s="145" t="s">
        <v>509</v>
      </c>
      <c r="C4" s="145"/>
      <c r="D4" s="142"/>
      <c r="E4" s="142"/>
      <c r="F4" s="1"/>
      <c r="G4" s="1"/>
    </row>
    <row r="5" spans="2:8" ht="15.95" customHeight="1" x14ac:dyDescent="0.25">
      <c r="B5" s="362" t="s">
        <v>102</v>
      </c>
      <c r="C5" s="356" t="s">
        <v>245</v>
      </c>
      <c r="D5" s="367" t="s">
        <v>107</v>
      </c>
      <c r="E5" s="367"/>
      <c r="F5" s="1"/>
      <c r="G5" s="1"/>
    </row>
    <row r="6" spans="2:8" ht="15.95" customHeight="1" x14ac:dyDescent="0.25">
      <c r="B6" s="362"/>
      <c r="C6" s="356"/>
      <c r="D6" s="53" t="s">
        <v>639</v>
      </c>
      <c r="E6" s="121" t="s">
        <v>640</v>
      </c>
      <c r="F6" s="1"/>
      <c r="G6" s="1"/>
    </row>
    <row r="7" spans="2:8" s="33" customFormat="1" ht="15.95" customHeight="1" x14ac:dyDescent="0.2">
      <c r="B7" s="107">
        <v>1</v>
      </c>
      <c r="C7" s="51">
        <v>2</v>
      </c>
      <c r="D7" s="51">
        <v>3</v>
      </c>
      <c r="E7" s="88">
        <v>4</v>
      </c>
      <c r="G7" s="47"/>
      <c r="H7" s="47"/>
    </row>
    <row r="8" spans="2:8" ht="20.100000000000001" customHeight="1" x14ac:dyDescent="0.25">
      <c r="B8" s="101" t="s">
        <v>260</v>
      </c>
      <c r="C8" s="265" t="s">
        <v>108</v>
      </c>
      <c r="D8" s="266">
        <v>0.18297770526104001</v>
      </c>
      <c r="E8" s="304">
        <v>0.17861492509037</v>
      </c>
      <c r="F8" s="1"/>
      <c r="G8" s="32"/>
      <c r="H8" s="22"/>
    </row>
    <row r="9" spans="2:8" ht="20.100000000000001" customHeight="1" x14ac:dyDescent="0.25">
      <c r="B9" s="101" t="s">
        <v>261</v>
      </c>
      <c r="C9" s="86" t="s">
        <v>109</v>
      </c>
      <c r="D9" s="58">
        <v>1889044</v>
      </c>
      <c r="E9" s="198">
        <v>2041011</v>
      </c>
      <c r="F9" s="1"/>
      <c r="G9" s="42"/>
      <c r="H9" s="22"/>
    </row>
    <row r="10" spans="2:8" ht="20.100000000000001" customHeight="1" x14ac:dyDescent="0.25">
      <c r="B10" s="101" t="s">
        <v>262</v>
      </c>
      <c r="C10" s="265" t="s">
        <v>110</v>
      </c>
      <c r="D10" s="266">
        <v>0.18297770526104001</v>
      </c>
      <c r="E10" s="304">
        <v>0.17861492509037</v>
      </c>
      <c r="F10" s="1"/>
      <c r="G10" s="32"/>
      <c r="H10" s="22"/>
    </row>
    <row r="11" spans="2:8" ht="20.100000000000001" customHeight="1" x14ac:dyDescent="0.25">
      <c r="B11" s="101" t="s">
        <v>263</v>
      </c>
      <c r="C11" s="86" t="s">
        <v>111</v>
      </c>
      <c r="D11" s="58">
        <v>1520978</v>
      </c>
      <c r="E11" s="198">
        <v>1627721</v>
      </c>
      <c r="F11" s="1"/>
      <c r="G11" s="42"/>
      <c r="H11" s="22"/>
    </row>
    <row r="12" spans="2:8" ht="20.100000000000001" customHeight="1" x14ac:dyDescent="0.25">
      <c r="B12" s="101" t="s">
        <v>264</v>
      </c>
      <c r="C12" s="265" t="s">
        <v>112</v>
      </c>
      <c r="D12" s="266">
        <v>0.19268249340115001</v>
      </c>
      <c r="E12" s="304">
        <v>0.18913932111366</v>
      </c>
      <c r="F12" s="1"/>
      <c r="G12" s="32"/>
      <c r="H12" s="22"/>
    </row>
    <row r="13" spans="2:8" ht="20.100000000000001" customHeight="1" x14ac:dyDescent="0.25">
      <c r="B13" s="101" t="s">
        <v>265</v>
      </c>
      <c r="C13" s="86" t="s">
        <v>113</v>
      </c>
      <c r="D13" s="58">
        <v>1188982</v>
      </c>
      <c r="E13" s="198">
        <v>1269982</v>
      </c>
      <c r="F13" s="1"/>
      <c r="G13" s="42"/>
      <c r="H13" s="22"/>
    </row>
  </sheetData>
  <mergeCells count="3">
    <mergeCell ref="C5:C6"/>
    <mergeCell ref="B5:B6"/>
    <mergeCell ref="D5:E5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5041-83D0-49CE-803A-7EA31A71BCFC}">
  <sheetPr>
    <tabColor theme="0" tint="-0.14999847407452621"/>
  </sheetPr>
  <dimension ref="B3:I11"/>
  <sheetViews>
    <sheetView workbookViewId="0"/>
  </sheetViews>
  <sheetFormatPr defaultRowHeight="15" x14ac:dyDescent="0.25"/>
  <cols>
    <col min="2" max="2" width="8.140625" customWidth="1"/>
    <col min="3" max="3" width="53.85546875" customWidth="1"/>
    <col min="4" max="4" width="16" customWidth="1"/>
    <col min="5" max="5" width="16.42578125" customWidth="1"/>
    <col min="7" max="9" width="10.140625" bestFit="1" customWidth="1"/>
  </cols>
  <sheetData>
    <row r="3" spans="2:9" ht="15" customHeight="1" thickBot="1" x14ac:dyDescent="0.3">
      <c r="B3" s="78"/>
      <c r="C3" s="147"/>
      <c r="D3" s="147"/>
      <c r="E3" s="148" t="s">
        <v>278</v>
      </c>
    </row>
    <row r="4" spans="2:9" ht="24.95" customHeight="1" thickTop="1" x14ac:dyDescent="0.25">
      <c r="B4" s="365" t="s">
        <v>510</v>
      </c>
      <c r="C4" s="365"/>
      <c r="D4" s="365"/>
      <c r="E4" s="365"/>
    </row>
    <row r="5" spans="2:9" ht="20.100000000000001" customHeight="1" x14ac:dyDescent="0.25">
      <c r="B5" s="121" t="s">
        <v>102</v>
      </c>
      <c r="C5" s="150" t="s">
        <v>786</v>
      </c>
      <c r="D5" s="151" t="s">
        <v>639</v>
      </c>
      <c r="E5" s="150" t="s">
        <v>640</v>
      </c>
    </row>
    <row r="6" spans="2:9" s="34" customFormat="1" ht="14.25" customHeight="1" x14ac:dyDescent="0.2">
      <c r="B6" s="88">
        <v>1</v>
      </c>
      <c r="C6" s="152">
        <v>2</v>
      </c>
      <c r="D6" s="153">
        <v>3</v>
      </c>
      <c r="E6" s="152">
        <v>4</v>
      </c>
    </row>
    <row r="7" spans="2:9" ht="15.75" x14ac:dyDescent="0.25">
      <c r="B7" s="90" t="s">
        <v>260</v>
      </c>
      <c r="C7" s="149" t="s">
        <v>480</v>
      </c>
      <c r="D7" s="92">
        <v>30349217</v>
      </c>
      <c r="E7" s="92">
        <v>31824299</v>
      </c>
      <c r="G7" s="13"/>
      <c r="H7" s="13"/>
      <c r="I7" s="13"/>
    </row>
    <row r="8" spans="2:9" ht="20.100000000000001" customHeight="1" x14ac:dyDescent="0.25">
      <c r="B8" s="90" t="s">
        <v>261</v>
      </c>
      <c r="C8" s="106" t="s">
        <v>61</v>
      </c>
      <c r="D8" s="92">
        <v>2993245</v>
      </c>
      <c r="E8" s="92">
        <v>3280882</v>
      </c>
      <c r="G8" s="13"/>
      <c r="H8" s="13"/>
      <c r="I8" s="13"/>
    </row>
    <row r="9" spans="2:9" ht="19.5" customHeight="1" x14ac:dyDescent="0.25">
      <c r="B9" s="111"/>
      <c r="C9" s="119" t="s">
        <v>481</v>
      </c>
      <c r="D9" s="154">
        <f>D8/D7</f>
        <v>9.8626761935901017E-2</v>
      </c>
      <c r="E9" s="154">
        <f>E8/E7</f>
        <v>0.10309361409657444</v>
      </c>
      <c r="G9" s="21"/>
      <c r="H9" s="21"/>
      <c r="I9" s="21"/>
    </row>
    <row r="11" spans="2:9" x14ac:dyDescent="0.25">
      <c r="B11" s="66"/>
      <c r="C11" s="66"/>
    </row>
  </sheetData>
  <mergeCells count="1">
    <mergeCell ref="B4:E4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877F-065E-4B7A-AFE9-A6C056385E8C}">
  <sheetPr>
    <pageSetUpPr fitToPage="1"/>
  </sheetPr>
  <dimension ref="B3:Q18"/>
  <sheetViews>
    <sheetView workbookViewId="0"/>
  </sheetViews>
  <sheetFormatPr defaultColWidth="9.140625" defaultRowHeight="15" x14ac:dyDescent="0.25"/>
  <cols>
    <col min="3" max="3" width="46" customWidth="1"/>
    <col min="4" max="4" width="15" customWidth="1"/>
    <col min="5" max="5" width="11.5703125" customWidth="1"/>
    <col min="6" max="6" width="9.5703125" customWidth="1"/>
    <col min="7" max="7" width="14.85546875" customWidth="1"/>
    <col min="8" max="8" width="12.85546875" customWidth="1"/>
    <col min="9" max="9" width="10.28515625" customWidth="1"/>
    <col min="11" max="11" width="10.85546875" bestFit="1" customWidth="1"/>
    <col min="12" max="12" width="10.5703125" customWidth="1"/>
    <col min="14" max="14" width="10.140625" bestFit="1" customWidth="1"/>
    <col min="16" max="16" width="10.140625" bestFit="1" customWidth="1"/>
  </cols>
  <sheetData>
    <row r="3" spans="2:17" ht="16.5" thickBot="1" x14ac:dyDescent="0.3">
      <c r="B3" s="50"/>
      <c r="C3" s="50"/>
      <c r="D3" s="71"/>
      <c r="E3" s="71"/>
      <c r="F3" s="71"/>
      <c r="G3" s="71"/>
      <c r="H3" s="71"/>
      <c r="I3" s="156" t="s">
        <v>275</v>
      </c>
    </row>
    <row r="4" spans="2:17" ht="24.95" customHeight="1" thickTop="1" x14ac:dyDescent="0.25">
      <c r="B4" s="365" t="s">
        <v>511</v>
      </c>
      <c r="C4" s="365"/>
      <c r="D4" s="365"/>
      <c r="E4" s="365"/>
      <c r="F4" s="365"/>
      <c r="G4" s="365"/>
      <c r="H4" s="365"/>
      <c r="I4" s="365"/>
    </row>
    <row r="5" spans="2:17" ht="15.75" x14ac:dyDescent="0.25">
      <c r="B5" s="362" t="s">
        <v>102</v>
      </c>
      <c r="C5" s="363" t="s">
        <v>58</v>
      </c>
      <c r="D5" s="363" t="s">
        <v>639</v>
      </c>
      <c r="E5" s="363"/>
      <c r="F5" s="363"/>
      <c r="G5" s="363" t="s">
        <v>640</v>
      </c>
      <c r="H5" s="363"/>
      <c r="I5" s="363"/>
    </row>
    <row r="6" spans="2:17" ht="15.75" x14ac:dyDescent="0.25">
      <c r="B6" s="362"/>
      <c r="C6" s="363"/>
      <c r="D6" s="87" t="s">
        <v>2</v>
      </c>
      <c r="E6" s="87" t="s">
        <v>319</v>
      </c>
      <c r="F6" s="87" t="s">
        <v>320</v>
      </c>
      <c r="G6" s="87" t="s">
        <v>2</v>
      </c>
      <c r="H6" s="87" t="s">
        <v>319</v>
      </c>
      <c r="I6" s="87" t="s">
        <v>320</v>
      </c>
    </row>
    <row r="7" spans="2:17" ht="13.5" customHeight="1" x14ac:dyDescent="0.25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  <c r="I7" s="89">
        <v>8</v>
      </c>
    </row>
    <row r="8" spans="2:17" ht="15.95" customHeight="1" x14ac:dyDescent="0.25">
      <c r="B8" s="101" t="s">
        <v>260</v>
      </c>
      <c r="C8" s="56" t="s">
        <v>631</v>
      </c>
      <c r="D8" s="92">
        <v>6153862</v>
      </c>
      <c r="E8" s="92">
        <v>11337</v>
      </c>
      <c r="F8" s="93">
        <f>E8/D8*100</f>
        <v>0.18422577561862777</v>
      </c>
      <c r="G8" s="92">
        <v>6462871</v>
      </c>
      <c r="H8" s="92">
        <v>9789</v>
      </c>
      <c r="I8" s="93">
        <f>H8/G8*100</f>
        <v>0.1514651924817933</v>
      </c>
      <c r="K8" s="13"/>
      <c r="L8" s="25"/>
      <c r="N8" s="13"/>
      <c r="P8" s="13"/>
      <c r="Q8" s="13"/>
    </row>
    <row r="9" spans="2:17" ht="16.5" customHeight="1" x14ac:dyDescent="0.25">
      <c r="B9" s="101" t="s">
        <v>261</v>
      </c>
      <c r="C9" s="56" t="s">
        <v>402</v>
      </c>
      <c r="D9" s="92">
        <v>21876796</v>
      </c>
      <c r="E9" s="92">
        <v>962703</v>
      </c>
      <c r="F9" s="93">
        <f t="shared" ref="F9:F18" si="0">E9/D9*100</f>
        <v>4.400566700900808</v>
      </c>
      <c r="G9" s="92">
        <v>22962178</v>
      </c>
      <c r="H9" s="92">
        <v>958761</v>
      </c>
      <c r="I9" s="93">
        <f t="shared" ref="I9:I11" si="1">H9/G9*100</f>
        <v>4.1753922471988503</v>
      </c>
      <c r="K9" s="13"/>
      <c r="L9" s="25"/>
      <c r="N9" s="13"/>
      <c r="P9" s="13"/>
      <c r="Q9" s="13"/>
    </row>
    <row r="10" spans="2:17" ht="15.95" customHeight="1" x14ac:dyDescent="0.25">
      <c r="B10" s="101" t="s">
        <v>262</v>
      </c>
      <c r="C10" s="56" t="s">
        <v>363</v>
      </c>
      <c r="D10" s="92">
        <v>1265844</v>
      </c>
      <c r="E10" s="92">
        <v>1134</v>
      </c>
      <c r="F10" s="93">
        <f t="shared" si="0"/>
        <v>8.9584498563804071E-2</v>
      </c>
      <c r="G10" s="92">
        <v>1229452</v>
      </c>
      <c r="H10" s="92">
        <v>0</v>
      </c>
      <c r="I10" s="93">
        <f t="shared" si="1"/>
        <v>0</v>
      </c>
      <c r="K10" s="13"/>
      <c r="L10" s="25"/>
      <c r="P10" s="13"/>
    </row>
    <row r="11" spans="2:17" ht="15.95" customHeight="1" x14ac:dyDescent="0.25">
      <c r="B11" s="101" t="s">
        <v>263</v>
      </c>
      <c r="C11" s="56" t="s">
        <v>632</v>
      </c>
      <c r="D11" s="92">
        <v>45575</v>
      </c>
      <c r="E11" s="92">
        <v>3984</v>
      </c>
      <c r="F11" s="93">
        <f t="shared" si="0"/>
        <v>8.741634668129457</v>
      </c>
      <c r="G11" s="92">
        <v>47259</v>
      </c>
      <c r="H11" s="92">
        <v>4399</v>
      </c>
      <c r="I11" s="93">
        <f t="shared" si="1"/>
        <v>9.3082799043568425</v>
      </c>
      <c r="K11" s="13"/>
      <c r="L11" s="25"/>
      <c r="N11" s="13"/>
      <c r="P11" s="13"/>
      <c r="Q11" s="13"/>
    </row>
    <row r="12" spans="2:17" ht="20.25" customHeight="1" x14ac:dyDescent="0.25">
      <c r="B12" s="356" t="s">
        <v>789</v>
      </c>
      <c r="C12" s="356"/>
      <c r="D12" s="95">
        <f>SUM(D8:D11)</f>
        <v>29342077</v>
      </c>
      <c r="E12" s="95">
        <f>SUM(E8:E11)</f>
        <v>979158</v>
      </c>
      <c r="F12" s="155">
        <f t="shared" si="0"/>
        <v>3.337043931825276</v>
      </c>
      <c r="G12" s="95">
        <f>SUM(G8:G11)</f>
        <v>30701760</v>
      </c>
      <c r="H12" s="95">
        <f>SUM(H8:H11)</f>
        <v>972949</v>
      </c>
      <c r="I12" s="155">
        <f>H12/G12*100</f>
        <v>3.16903330623391</v>
      </c>
      <c r="K12" s="13"/>
      <c r="L12" s="25"/>
      <c r="P12" s="13"/>
      <c r="Q12" s="13"/>
    </row>
    <row r="13" spans="2:17" ht="15.95" customHeight="1" x14ac:dyDescent="0.25">
      <c r="B13" s="101" t="s">
        <v>264</v>
      </c>
      <c r="C13" s="56" t="s">
        <v>364</v>
      </c>
      <c r="D13" s="92">
        <v>1813247</v>
      </c>
      <c r="E13" s="92">
        <v>38251</v>
      </c>
      <c r="F13" s="93">
        <f t="shared" si="0"/>
        <v>2.1095305824303034</v>
      </c>
      <c r="G13" s="92">
        <v>1858753</v>
      </c>
      <c r="H13" s="92">
        <v>35121</v>
      </c>
      <c r="I13" s="93">
        <f>H13/G13*100</f>
        <v>1.8894925791646335</v>
      </c>
      <c r="K13" s="13"/>
      <c r="L13" s="25"/>
      <c r="P13" s="13"/>
      <c r="Q13" s="13"/>
    </row>
    <row r="14" spans="2:17" ht="15.95" customHeight="1" x14ac:dyDescent="0.25">
      <c r="B14" s="101" t="s">
        <v>265</v>
      </c>
      <c r="C14" s="56" t="s">
        <v>365</v>
      </c>
      <c r="D14" s="92">
        <v>54851</v>
      </c>
      <c r="E14" s="92">
        <v>662</v>
      </c>
      <c r="F14" s="93">
        <f t="shared" si="0"/>
        <v>1.2069059816594045</v>
      </c>
      <c r="G14" s="92">
        <v>55498</v>
      </c>
      <c r="H14" s="92">
        <v>948</v>
      </c>
      <c r="I14" s="93">
        <f t="shared" ref="I14:I16" si="2">H14/G14*100</f>
        <v>1.7081696637716675</v>
      </c>
      <c r="K14" s="13"/>
      <c r="L14" s="25"/>
      <c r="P14" s="13"/>
      <c r="Q14" s="13"/>
    </row>
    <row r="15" spans="2:17" ht="15.95" customHeight="1" x14ac:dyDescent="0.25">
      <c r="B15" s="101" t="s">
        <v>266</v>
      </c>
      <c r="C15" s="56" t="s">
        <v>366</v>
      </c>
      <c r="D15" s="92">
        <v>2200814</v>
      </c>
      <c r="E15" s="92">
        <v>19548</v>
      </c>
      <c r="F15" s="93">
        <f t="shared" si="0"/>
        <v>0.88821681432415467</v>
      </c>
      <c r="G15" s="92">
        <v>2181522</v>
      </c>
      <c r="H15" s="92">
        <v>19901</v>
      </c>
      <c r="I15" s="93">
        <f t="shared" si="2"/>
        <v>0.91225300501209705</v>
      </c>
      <c r="K15" s="13"/>
      <c r="L15" s="25"/>
      <c r="N15" s="13"/>
      <c r="P15" s="13"/>
      <c r="Q15" s="13"/>
    </row>
    <row r="16" spans="2:17" ht="15.95" customHeight="1" x14ac:dyDescent="0.25">
      <c r="B16" s="101" t="s">
        <v>267</v>
      </c>
      <c r="C16" s="56" t="s">
        <v>367</v>
      </c>
      <c r="D16" s="92">
        <v>685099</v>
      </c>
      <c r="E16" s="92">
        <v>7997</v>
      </c>
      <c r="F16" s="93">
        <f t="shared" si="0"/>
        <v>1.1672765541914381</v>
      </c>
      <c r="G16" s="92">
        <v>674862</v>
      </c>
      <c r="H16" s="92">
        <v>4091</v>
      </c>
      <c r="I16" s="93">
        <f t="shared" si="2"/>
        <v>0.60619800788902023</v>
      </c>
      <c r="K16" s="13"/>
      <c r="L16" s="25"/>
      <c r="P16" s="13"/>
      <c r="Q16" s="13"/>
    </row>
    <row r="17" spans="2:17" s="23" customFormat="1" ht="20.25" customHeight="1" x14ac:dyDescent="0.25">
      <c r="B17" s="356" t="s">
        <v>790</v>
      </c>
      <c r="C17" s="356"/>
      <c r="D17" s="95">
        <f>SUM(D13:D16)</f>
        <v>4754011</v>
      </c>
      <c r="E17" s="95">
        <f>SUM(E13:E16)</f>
        <v>66458</v>
      </c>
      <c r="F17" s="155">
        <f t="shared" si="0"/>
        <v>1.3979353434394663</v>
      </c>
      <c r="G17" s="95">
        <f>SUM(G13:G16)</f>
        <v>4770635</v>
      </c>
      <c r="H17" s="95">
        <f>SUM(H13:H16)</f>
        <v>60061</v>
      </c>
      <c r="I17" s="155">
        <f>H17/G17*100</f>
        <v>1.258972862103263</v>
      </c>
      <c r="K17" s="13"/>
      <c r="L17" s="25"/>
      <c r="M17"/>
      <c r="N17" s="49"/>
      <c r="P17" s="49"/>
      <c r="Q17" s="49"/>
    </row>
    <row r="18" spans="2:17" ht="21" customHeight="1" x14ac:dyDescent="0.25">
      <c r="B18" s="356" t="s">
        <v>318</v>
      </c>
      <c r="C18" s="356"/>
      <c r="D18" s="95">
        <f>D12+D17</f>
        <v>34096088</v>
      </c>
      <c r="E18" s="95">
        <f>E12+E17</f>
        <v>1045616</v>
      </c>
      <c r="F18" s="155">
        <f t="shared" si="0"/>
        <v>3.0666743938483498</v>
      </c>
      <c r="G18" s="95">
        <f>G12+G17</f>
        <v>35472395</v>
      </c>
      <c r="H18" s="95">
        <f>H12+H17</f>
        <v>1033010</v>
      </c>
      <c r="I18" s="155">
        <f>H18/G18*100</f>
        <v>2.9121518296128581</v>
      </c>
      <c r="K18" s="13"/>
      <c r="L18" s="25"/>
      <c r="N18" s="13"/>
      <c r="P18" s="13"/>
      <c r="Q18" s="13"/>
    </row>
  </sheetData>
  <mergeCells count="8">
    <mergeCell ref="B4:I4"/>
    <mergeCell ref="B5:B6"/>
    <mergeCell ref="B12:C12"/>
    <mergeCell ref="B17:C17"/>
    <mergeCell ref="B18:C18"/>
    <mergeCell ref="C5:C6"/>
    <mergeCell ref="D5:F5"/>
    <mergeCell ref="G5:I5"/>
  </mergeCells>
  <pageMargins left="0.7" right="0.7" top="0.75" bottom="0.75" header="0.3" footer="0.3"/>
  <pageSetup scale="74" fitToHeight="0" orientation="landscape" r:id="rId1"/>
  <ignoredErrors>
    <ignoredError sqref="D12:E12 G12:H12" formulaRange="1"/>
    <ignoredError sqref="F13:F18" formula="1"/>
    <ignoredError sqref="F12" formula="1" formulaRange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215D5-9C83-4B8B-8120-EC70C17F624C}">
  <sheetPr>
    <pageSetUpPr fitToPage="1"/>
  </sheetPr>
  <dimension ref="B3:Q28"/>
  <sheetViews>
    <sheetView workbookViewId="0"/>
  </sheetViews>
  <sheetFormatPr defaultRowHeight="15" x14ac:dyDescent="0.25"/>
  <cols>
    <col min="3" max="3" width="45.5703125" bestFit="1" customWidth="1"/>
    <col min="4" max="4" width="12.42578125" bestFit="1" customWidth="1"/>
    <col min="5" max="5" width="10.140625" bestFit="1" customWidth="1"/>
    <col min="7" max="7" width="11.28515625" bestFit="1" customWidth="1"/>
    <col min="8" max="8" width="10.140625" bestFit="1" customWidth="1"/>
    <col min="11" max="11" width="11.7109375" bestFit="1" customWidth="1"/>
    <col min="12" max="12" width="11.7109375" style="25" bestFit="1" customWidth="1"/>
    <col min="13" max="13" width="12.85546875" style="25" customWidth="1"/>
    <col min="14" max="14" width="10.140625" bestFit="1" customWidth="1"/>
  </cols>
  <sheetData>
    <row r="3" spans="2:17" ht="16.5" thickBot="1" x14ac:dyDescent="0.3">
      <c r="B3" s="50"/>
      <c r="C3" s="50"/>
      <c r="D3" s="71"/>
      <c r="E3" s="71"/>
      <c r="F3" s="71"/>
      <c r="G3" s="71"/>
      <c r="H3" s="157"/>
      <c r="I3" s="156" t="s">
        <v>275</v>
      </c>
    </row>
    <row r="4" spans="2:17" ht="24.95" customHeight="1" thickTop="1" x14ac:dyDescent="0.25">
      <c r="B4" s="365" t="s">
        <v>512</v>
      </c>
      <c r="C4" s="365"/>
      <c r="D4" s="365"/>
      <c r="E4" s="365"/>
      <c r="F4" s="365"/>
      <c r="G4" s="365"/>
      <c r="H4" s="365"/>
      <c r="I4" s="365"/>
    </row>
    <row r="5" spans="2:17" ht="15.75" x14ac:dyDescent="0.25">
      <c r="B5" s="362" t="s">
        <v>102</v>
      </c>
      <c r="C5" s="363" t="s">
        <v>58</v>
      </c>
      <c r="D5" s="363" t="s">
        <v>639</v>
      </c>
      <c r="E5" s="363"/>
      <c r="F5" s="363"/>
      <c r="G5" s="363" t="s">
        <v>640</v>
      </c>
      <c r="H5" s="363"/>
      <c r="I5" s="363"/>
    </row>
    <row r="6" spans="2:17" ht="15.75" x14ac:dyDescent="0.25">
      <c r="B6" s="362"/>
      <c r="C6" s="363"/>
      <c r="D6" s="87" t="s">
        <v>2</v>
      </c>
      <c r="E6" s="87" t="s">
        <v>319</v>
      </c>
      <c r="F6" s="87" t="s">
        <v>320</v>
      </c>
      <c r="G6" s="87" t="s">
        <v>2</v>
      </c>
      <c r="H6" s="87" t="s">
        <v>319</v>
      </c>
      <c r="I6" s="87" t="s">
        <v>320</v>
      </c>
    </row>
    <row r="7" spans="2:17" s="33" customFormat="1" ht="12.75" x14ac:dyDescent="0.2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  <c r="I7" s="89">
        <v>8</v>
      </c>
    </row>
    <row r="8" spans="2:17" ht="20.100000000000001" customHeight="1" x14ac:dyDescent="0.25">
      <c r="B8" s="101" t="s">
        <v>260</v>
      </c>
      <c r="C8" s="56" t="s">
        <v>321</v>
      </c>
      <c r="D8" s="92">
        <v>27024199</v>
      </c>
      <c r="E8" s="92">
        <v>205884</v>
      </c>
      <c r="F8" s="93">
        <f>E8/D8*100</f>
        <v>0.76185051775262602</v>
      </c>
      <c r="G8" s="92">
        <v>28495784</v>
      </c>
      <c r="H8" s="92">
        <v>215159</v>
      </c>
      <c r="I8" s="93">
        <f>H8/G8*100</f>
        <v>0.75505555488489107</v>
      </c>
      <c r="J8" s="13"/>
      <c r="K8" s="24"/>
      <c r="L8" s="24"/>
      <c r="M8" s="24"/>
    </row>
    <row r="9" spans="2:17" ht="20.100000000000001" customHeight="1" x14ac:dyDescent="0.25">
      <c r="B9" s="101" t="s">
        <v>261</v>
      </c>
      <c r="C9" s="56" t="s">
        <v>322</v>
      </c>
      <c r="D9" s="92">
        <v>1606919</v>
      </c>
      <c r="E9" s="92">
        <v>175898</v>
      </c>
      <c r="F9" s="93">
        <f t="shared" ref="F9:F16" si="0">E9/D9*100</f>
        <v>10.946289140896337</v>
      </c>
      <c r="G9" s="92">
        <v>1523680</v>
      </c>
      <c r="H9" s="92">
        <v>175625</v>
      </c>
      <c r="I9" s="93">
        <f t="shared" ref="I9:I16" si="1">H9/G9*100</f>
        <v>11.526370366481151</v>
      </c>
      <c r="J9" s="13"/>
      <c r="K9" s="24"/>
      <c r="L9" s="24"/>
      <c r="M9" s="24"/>
      <c r="N9" s="13"/>
    </row>
    <row r="10" spans="2:17" ht="20.100000000000001" customHeight="1" x14ac:dyDescent="0.25">
      <c r="B10" s="101" t="s">
        <v>262</v>
      </c>
      <c r="C10" s="56" t="s">
        <v>323</v>
      </c>
      <c r="D10" s="92">
        <v>710959</v>
      </c>
      <c r="E10" s="92">
        <v>597376</v>
      </c>
      <c r="F10" s="93">
        <f t="shared" si="0"/>
        <v>84.023973253028657</v>
      </c>
      <c r="G10" s="92">
        <v>682296</v>
      </c>
      <c r="H10" s="92">
        <v>582165</v>
      </c>
      <c r="I10" s="93">
        <f t="shared" si="1"/>
        <v>85.32440465721622</v>
      </c>
      <c r="J10" s="13"/>
      <c r="K10" s="24"/>
      <c r="L10" s="24"/>
      <c r="M10" s="24"/>
      <c r="N10" s="13"/>
      <c r="P10" s="13"/>
      <c r="Q10" s="13"/>
    </row>
    <row r="11" spans="2:17" ht="20.100000000000001" customHeight="1" x14ac:dyDescent="0.25">
      <c r="B11" s="356" t="s">
        <v>787</v>
      </c>
      <c r="C11" s="356"/>
      <c r="D11" s="95">
        <f>SUM(D8:D10)</f>
        <v>29342077</v>
      </c>
      <c r="E11" s="95">
        <f>SUM(E8:E10)</f>
        <v>979158</v>
      </c>
      <c r="F11" s="155">
        <f t="shared" si="0"/>
        <v>3.337043931825276</v>
      </c>
      <c r="G11" s="95">
        <f>SUM(G8:G10)</f>
        <v>30701760</v>
      </c>
      <c r="H11" s="95">
        <f>SUM(H8:H10)</f>
        <v>972949</v>
      </c>
      <c r="I11" s="155">
        <f t="shared" si="1"/>
        <v>3.16903330623391</v>
      </c>
      <c r="J11" s="13"/>
      <c r="K11" s="24"/>
      <c r="L11" s="24"/>
      <c r="M11" s="24"/>
      <c r="N11" s="13"/>
      <c r="P11" s="13"/>
      <c r="Q11" s="13"/>
    </row>
    <row r="12" spans="2:17" ht="20.100000000000001" customHeight="1" x14ac:dyDescent="0.25">
      <c r="B12" s="101" t="s">
        <v>263</v>
      </c>
      <c r="C12" s="56" t="s">
        <v>321</v>
      </c>
      <c r="D12" s="92">
        <v>4436310</v>
      </c>
      <c r="E12" s="92">
        <v>28350</v>
      </c>
      <c r="F12" s="93">
        <f>E12/D12*100</f>
        <v>0.63904461140001489</v>
      </c>
      <c r="G12" s="92">
        <v>4430147</v>
      </c>
      <c r="H12" s="92">
        <v>26511</v>
      </c>
      <c r="I12" s="93">
        <f>H12/G12*100</f>
        <v>0.59842258055996789</v>
      </c>
      <c r="J12" s="13"/>
      <c r="K12" s="24"/>
      <c r="L12" s="24"/>
      <c r="M12" s="24"/>
      <c r="N12" s="13"/>
      <c r="P12" s="13"/>
      <c r="Q12" s="13"/>
    </row>
    <row r="13" spans="2:17" ht="20.100000000000001" customHeight="1" x14ac:dyDescent="0.25">
      <c r="B13" s="101" t="s">
        <v>264</v>
      </c>
      <c r="C13" s="56" t="s">
        <v>322</v>
      </c>
      <c r="D13" s="92">
        <v>314227</v>
      </c>
      <c r="E13" s="92">
        <v>35750</v>
      </c>
      <c r="F13" s="93">
        <f t="shared" si="0"/>
        <v>11.377125453891614</v>
      </c>
      <c r="G13" s="92">
        <v>337080</v>
      </c>
      <c r="H13" s="136">
        <v>31936</v>
      </c>
      <c r="I13" s="93">
        <f t="shared" si="1"/>
        <v>9.4743087694315893</v>
      </c>
      <c r="J13" s="13"/>
      <c r="K13" s="24"/>
      <c r="L13" s="24"/>
      <c r="M13" s="24"/>
      <c r="N13" s="13"/>
      <c r="P13" s="13"/>
      <c r="Q13" s="13"/>
    </row>
    <row r="14" spans="2:17" ht="20.100000000000001" customHeight="1" x14ac:dyDescent="0.25">
      <c r="B14" s="101" t="s">
        <v>265</v>
      </c>
      <c r="C14" s="56" t="s">
        <v>323</v>
      </c>
      <c r="D14" s="92">
        <v>3474</v>
      </c>
      <c r="E14" s="92">
        <v>2358</v>
      </c>
      <c r="F14" s="93">
        <f t="shared" si="0"/>
        <v>67.875647668393782</v>
      </c>
      <c r="G14" s="92">
        <v>3408</v>
      </c>
      <c r="H14" s="92">
        <v>1614</v>
      </c>
      <c r="I14" s="93">
        <f>H14/G14*100</f>
        <v>47.359154929577464</v>
      </c>
      <c r="J14" s="13"/>
      <c r="K14" s="24"/>
      <c r="L14" s="24"/>
      <c r="M14" s="24"/>
      <c r="N14" s="13"/>
      <c r="P14" s="13"/>
      <c r="Q14" s="13"/>
    </row>
    <row r="15" spans="2:17" ht="20.100000000000001" customHeight="1" x14ac:dyDescent="0.25">
      <c r="B15" s="356" t="s">
        <v>788</v>
      </c>
      <c r="C15" s="356"/>
      <c r="D15" s="95">
        <f>SUM(D12:D14)</f>
        <v>4754011</v>
      </c>
      <c r="E15" s="95">
        <f t="shared" ref="E15" si="2">SUM(E12:E14)</f>
        <v>66458</v>
      </c>
      <c r="F15" s="155">
        <f t="shared" si="0"/>
        <v>1.3979353434394663</v>
      </c>
      <c r="G15" s="95">
        <f>SUM(G12:G14)</f>
        <v>4770635</v>
      </c>
      <c r="H15" s="95">
        <f>SUM(H12:H14)</f>
        <v>60061</v>
      </c>
      <c r="I15" s="155">
        <f t="shared" si="1"/>
        <v>1.258972862103263</v>
      </c>
      <c r="J15" s="13"/>
      <c r="K15" s="24"/>
      <c r="L15" s="24"/>
      <c r="M15" s="24"/>
      <c r="N15" s="13"/>
      <c r="P15" s="13"/>
      <c r="Q15" s="13"/>
    </row>
    <row r="16" spans="2:17" ht="21" customHeight="1" x14ac:dyDescent="0.25">
      <c r="B16" s="356" t="s">
        <v>318</v>
      </c>
      <c r="C16" s="356"/>
      <c r="D16" s="131">
        <f>D11+D15</f>
        <v>34096088</v>
      </c>
      <c r="E16" s="131">
        <f>E11+E15</f>
        <v>1045616</v>
      </c>
      <c r="F16" s="155">
        <f t="shared" si="0"/>
        <v>3.0666743938483498</v>
      </c>
      <c r="G16" s="131">
        <f>G11+G15</f>
        <v>35472395</v>
      </c>
      <c r="H16" s="131">
        <f>H11+H15</f>
        <v>1033010</v>
      </c>
      <c r="I16" s="155">
        <f t="shared" si="1"/>
        <v>2.9121518296128581</v>
      </c>
      <c r="J16" s="13"/>
      <c r="K16" s="24"/>
      <c r="L16" s="24"/>
      <c r="M16" s="24"/>
      <c r="N16" s="13"/>
      <c r="P16" s="13"/>
      <c r="Q16" s="13"/>
    </row>
    <row r="17" spans="4:11" x14ac:dyDescent="0.25">
      <c r="K17" s="24"/>
    </row>
    <row r="18" spans="4:11" x14ac:dyDescent="0.25">
      <c r="G18" s="13"/>
    </row>
    <row r="19" spans="4:11" x14ac:dyDescent="0.25">
      <c r="D19" s="13"/>
      <c r="E19" s="13"/>
      <c r="H19" s="13"/>
    </row>
    <row r="20" spans="4:11" x14ac:dyDescent="0.25">
      <c r="D20" s="13"/>
      <c r="E20" s="13"/>
      <c r="F20" s="24"/>
      <c r="G20" s="13"/>
      <c r="H20" s="13"/>
      <c r="I20" s="13"/>
    </row>
    <row r="21" spans="4:11" x14ac:dyDescent="0.25">
      <c r="D21" s="13"/>
      <c r="E21" s="13"/>
      <c r="G21" s="22"/>
      <c r="H21" s="24"/>
    </row>
    <row r="22" spans="4:11" x14ac:dyDescent="0.25">
      <c r="D22" s="13"/>
      <c r="E22" s="13"/>
    </row>
    <row r="23" spans="4:11" x14ac:dyDescent="0.25">
      <c r="D23" s="13"/>
      <c r="E23" s="13"/>
    </row>
    <row r="24" spans="4:11" x14ac:dyDescent="0.25">
      <c r="D24" s="13"/>
      <c r="E24" s="13"/>
    </row>
    <row r="25" spans="4:11" x14ac:dyDescent="0.25">
      <c r="D25" s="13"/>
      <c r="E25" s="13"/>
    </row>
    <row r="26" spans="4:11" x14ac:dyDescent="0.25">
      <c r="D26" s="13"/>
      <c r="E26" s="13"/>
    </row>
    <row r="27" spans="4:11" x14ac:dyDescent="0.25">
      <c r="D27" s="13"/>
      <c r="E27" s="13"/>
    </row>
    <row r="28" spans="4:11" x14ac:dyDescent="0.25">
      <c r="D28" s="13"/>
      <c r="E28" s="13"/>
    </row>
  </sheetData>
  <mergeCells count="8">
    <mergeCell ref="B4:I4"/>
    <mergeCell ref="B5:B6"/>
    <mergeCell ref="B11:C11"/>
    <mergeCell ref="B15:C15"/>
    <mergeCell ref="B16:C16"/>
    <mergeCell ref="C5:C6"/>
    <mergeCell ref="D5:F5"/>
    <mergeCell ref="G5:I5"/>
  </mergeCells>
  <pageMargins left="0.7" right="0.7" top="0.75" bottom="0.75" header="0.3" footer="0.3"/>
  <pageSetup scale="82" fitToHeight="0" orientation="landscape" r:id="rId1"/>
  <ignoredErrors>
    <ignoredError sqref="D11:E16 G11:I11 G15:I16 I12 I13 I14" formulaRange="1"/>
    <ignoredError sqref="F11 F15:F16" 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5309-1145-45A0-9BB0-5F69DED5882E}">
  <dimension ref="B3:M20"/>
  <sheetViews>
    <sheetView workbookViewId="0"/>
  </sheetViews>
  <sheetFormatPr defaultRowHeight="15" x14ac:dyDescent="0.25"/>
  <cols>
    <col min="3" max="3" width="34.42578125" customWidth="1"/>
    <col min="4" max="4" width="13.7109375" customWidth="1"/>
    <col min="5" max="5" width="10.140625" customWidth="1"/>
    <col min="6" max="6" width="13.7109375" customWidth="1"/>
    <col min="7" max="7" width="9.7109375" customWidth="1"/>
    <col min="10" max="10" width="10.7109375" bestFit="1" customWidth="1"/>
    <col min="12" max="13" width="10.140625" bestFit="1" customWidth="1"/>
  </cols>
  <sheetData>
    <row r="3" spans="2:13" ht="16.5" thickBot="1" x14ac:dyDescent="0.3">
      <c r="B3" s="50"/>
      <c r="C3" s="50"/>
      <c r="D3" s="71"/>
      <c r="E3" s="71"/>
      <c r="F3" s="71"/>
      <c r="G3" s="71"/>
      <c r="H3" s="156" t="s">
        <v>275</v>
      </c>
    </row>
    <row r="4" spans="2:13" ht="24.95" customHeight="1" thickTop="1" x14ac:dyDescent="0.25">
      <c r="B4" s="365" t="s">
        <v>513</v>
      </c>
      <c r="C4" s="365"/>
      <c r="D4" s="365"/>
      <c r="E4" s="365"/>
      <c r="F4" s="365"/>
      <c r="G4" s="365"/>
      <c r="H4" s="365"/>
    </row>
    <row r="5" spans="2:13" ht="15.75" x14ac:dyDescent="0.25">
      <c r="B5" s="362" t="s">
        <v>102</v>
      </c>
      <c r="C5" s="363" t="s">
        <v>42</v>
      </c>
      <c r="D5" s="363" t="s">
        <v>639</v>
      </c>
      <c r="E5" s="363"/>
      <c r="F5" s="363" t="s">
        <v>640</v>
      </c>
      <c r="G5" s="363"/>
      <c r="H5" s="87" t="s">
        <v>1</v>
      </c>
    </row>
    <row r="6" spans="2:13" ht="15.75" customHeight="1" x14ac:dyDescent="0.25">
      <c r="B6" s="362"/>
      <c r="C6" s="363"/>
      <c r="D6" s="87" t="s">
        <v>2</v>
      </c>
      <c r="E6" s="87" t="s">
        <v>20</v>
      </c>
      <c r="F6" s="87" t="s">
        <v>2</v>
      </c>
      <c r="G6" s="87" t="s">
        <v>20</v>
      </c>
      <c r="H6" s="120" t="s">
        <v>352</v>
      </c>
    </row>
    <row r="7" spans="2:13" s="34" customFormat="1" ht="15.75" customHeight="1" x14ac:dyDescent="0.2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158">
        <v>7</v>
      </c>
    </row>
    <row r="8" spans="2:13" ht="15.75" x14ac:dyDescent="0.25">
      <c r="B8" s="90" t="s">
        <v>260</v>
      </c>
      <c r="C8" s="91" t="s">
        <v>43</v>
      </c>
      <c r="D8" s="92">
        <v>318550</v>
      </c>
      <c r="E8" s="93">
        <f>D8/D$15*100</f>
        <v>1.8227807365579149</v>
      </c>
      <c r="F8" s="144">
        <v>325225</v>
      </c>
      <c r="G8" s="93">
        <f>F8/F$15*100</f>
        <v>1.7536042235104121</v>
      </c>
      <c r="H8" s="94">
        <f>F8/D8*100</f>
        <v>102.09543242819024</v>
      </c>
      <c r="I8" s="13"/>
      <c r="J8" s="13"/>
      <c r="K8" s="24"/>
      <c r="L8" s="13"/>
      <c r="M8" s="13"/>
    </row>
    <row r="9" spans="2:13" ht="16.5" customHeight="1" x14ac:dyDescent="0.25">
      <c r="B9" s="90" t="s">
        <v>261</v>
      </c>
      <c r="C9" s="91" t="s">
        <v>44</v>
      </c>
      <c r="D9" s="92">
        <v>419948</v>
      </c>
      <c r="E9" s="93">
        <f t="shared" ref="E9:E14" si="0">D9/D$15*100</f>
        <v>2.402992072691958</v>
      </c>
      <c r="F9" s="144">
        <v>375919</v>
      </c>
      <c r="G9" s="93">
        <f t="shared" ref="G9:G14" si="1">F9/F$15*100</f>
        <v>2.0269448723124319</v>
      </c>
      <c r="H9" s="94">
        <f t="shared" ref="H9:H14" si="2">F9/D9*100</f>
        <v>89.51560669416213</v>
      </c>
      <c r="I9" s="13"/>
      <c r="J9" s="13"/>
      <c r="K9" s="24"/>
      <c r="L9" s="13"/>
      <c r="M9" s="13"/>
    </row>
    <row r="10" spans="2:13" ht="16.5" customHeight="1" x14ac:dyDescent="0.25">
      <c r="B10" s="90" t="s">
        <v>368</v>
      </c>
      <c r="C10" s="91" t="s">
        <v>117</v>
      </c>
      <c r="D10" s="92">
        <v>7537881</v>
      </c>
      <c r="E10" s="93">
        <f t="shared" si="0"/>
        <v>43.132645679692075</v>
      </c>
      <c r="F10" s="144">
        <v>8128035</v>
      </c>
      <c r="G10" s="93">
        <f t="shared" si="1"/>
        <v>43.826140379246539</v>
      </c>
      <c r="H10" s="94">
        <f t="shared" si="2"/>
        <v>107.82917639585978</v>
      </c>
      <c r="I10" s="13"/>
      <c r="J10" s="13"/>
      <c r="K10" s="24"/>
      <c r="L10" s="13"/>
      <c r="M10" s="13"/>
    </row>
    <row r="11" spans="2:13" ht="15.75" x14ac:dyDescent="0.25">
      <c r="B11" s="90" t="s">
        <v>263</v>
      </c>
      <c r="C11" s="91" t="s">
        <v>46</v>
      </c>
      <c r="D11" s="92">
        <v>351192</v>
      </c>
      <c r="E11" s="93">
        <f t="shared" si="0"/>
        <v>2.0095621171974485</v>
      </c>
      <c r="F11" s="144">
        <v>376046</v>
      </c>
      <c r="G11" s="93">
        <f t="shared" si="1"/>
        <v>2.0276296528071227</v>
      </c>
      <c r="H11" s="94">
        <f t="shared" si="2"/>
        <v>107.07704047928199</v>
      </c>
      <c r="I11" s="13"/>
      <c r="J11" s="13"/>
      <c r="K11" s="24"/>
      <c r="L11" s="24"/>
      <c r="M11" s="13"/>
    </row>
    <row r="12" spans="2:13" ht="15.75" x14ac:dyDescent="0.25">
      <c r="B12" s="90" t="s">
        <v>264</v>
      </c>
      <c r="C12" s="91" t="s">
        <v>118</v>
      </c>
      <c r="D12" s="92">
        <v>116365</v>
      </c>
      <c r="E12" s="93">
        <f t="shared" si="0"/>
        <v>0.6658542784792395</v>
      </c>
      <c r="F12" s="144">
        <v>145993</v>
      </c>
      <c r="G12" s="93">
        <f t="shared" si="1"/>
        <v>0.78719022646769354</v>
      </c>
      <c r="H12" s="94">
        <f t="shared" si="2"/>
        <v>125.46126412581103</v>
      </c>
      <c r="I12" s="13"/>
      <c r="J12" s="13"/>
      <c r="K12" s="24"/>
      <c r="L12" s="13"/>
      <c r="M12" s="13"/>
    </row>
    <row r="13" spans="2:13" ht="15.75" x14ac:dyDescent="0.25">
      <c r="B13" s="90" t="s">
        <v>265</v>
      </c>
      <c r="C13" s="91" t="s">
        <v>662</v>
      </c>
      <c r="D13" s="92">
        <v>18830</v>
      </c>
      <c r="E13" s="93">
        <f t="shared" si="0"/>
        <v>0.10774748475713557</v>
      </c>
      <c r="F13" s="144">
        <v>20014</v>
      </c>
      <c r="G13" s="93">
        <f t="shared" si="1"/>
        <v>0.10791493559639447</v>
      </c>
      <c r="H13" s="94">
        <f t="shared" si="2"/>
        <v>106.28783855549655</v>
      </c>
      <c r="I13" s="13"/>
      <c r="J13" s="13"/>
      <c r="K13" s="24"/>
      <c r="L13" s="13"/>
      <c r="M13" s="24"/>
    </row>
    <row r="14" spans="2:13" ht="15.75" x14ac:dyDescent="0.25">
      <c r="B14" s="90" t="s">
        <v>266</v>
      </c>
      <c r="C14" s="91" t="s">
        <v>47</v>
      </c>
      <c r="D14" s="92">
        <v>8713280</v>
      </c>
      <c r="E14" s="93">
        <f t="shared" si="0"/>
        <v>49.858417630624224</v>
      </c>
      <c r="F14" s="144">
        <v>9174857</v>
      </c>
      <c r="G14" s="93">
        <f t="shared" si="1"/>
        <v>49.470575710059414</v>
      </c>
      <c r="H14" s="94">
        <f t="shared" si="2"/>
        <v>105.29739661757685</v>
      </c>
      <c r="I14" s="13"/>
      <c r="J14" s="13"/>
      <c r="K14" s="24"/>
      <c r="L14" s="13"/>
      <c r="M14" s="13"/>
    </row>
    <row r="15" spans="2:13" ht="15.75" x14ac:dyDescent="0.25">
      <c r="B15" s="363" t="s">
        <v>18</v>
      </c>
      <c r="C15" s="363"/>
      <c r="D15" s="95">
        <f t="shared" ref="D15:G15" si="3">SUM(D8:D14)</f>
        <v>17476046</v>
      </c>
      <c r="E15" s="96">
        <f t="shared" si="3"/>
        <v>100</v>
      </c>
      <c r="F15" s="95">
        <f t="shared" si="3"/>
        <v>18546089</v>
      </c>
      <c r="G15" s="96">
        <f t="shared" si="3"/>
        <v>100</v>
      </c>
      <c r="H15" s="96">
        <f>F15/D15*100</f>
        <v>106.12291247116194</v>
      </c>
      <c r="I15" s="13"/>
      <c r="J15" s="13"/>
      <c r="K15" s="24"/>
      <c r="L15" s="24"/>
      <c r="M15" s="13"/>
    </row>
    <row r="16" spans="2:13" x14ac:dyDescent="0.25">
      <c r="J16" s="13"/>
      <c r="K16" s="13"/>
    </row>
    <row r="17" spans="4:10" x14ac:dyDescent="0.25">
      <c r="D17" s="13"/>
      <c r="F17" s="13"/>
      <c r="G17" s="13"/>
      <c r="J17" s="24"/>
    </row>
    <row r="19" spans="4:10" x14ac:dyDescent="0.25">
      <c r="F19" s="13"/>
      <c r="G19" s="13"/>
    </row>
    <row r="20" spans="4:10" x14ac:dyDescent="0.25">
      <c r="F20" s="24"/>
    </row>
  </sheetData>
  <mergeCells count="6">
    <mergeCell ref="B4:H4"/>
    <mergeCell ref="B5:B6"/>
    <mergeCell ref="B15:C15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5:F15" formulaRange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C39B-933A-456E-99EC-9C2BCA1433B5}">
  <dimension ref="B3:P20"/>
  <sheetViews>
    <sheetView workbookViewId="0"/>
  </sheetViews>
  <sheetFormatPr defaultRowHeight="15" x14ac:dyDescent="0.25"/>
  <cols>
    <col min="2" max="2" width="8.140625" customWidth="1"/>
    <col min="3" max="3" width="34" customWidth="1"/>
    <col min="4" max="4" width="14.5703125" customWidth="1"/>
    <col min="5" max="5" width="14.85546875" customWidth="1"/>
    <col min="6" max="6" width="15.140625" customWidth="1"/>
    <col min="7" max="7" width="14.5703125" customWidth="1"/>
    <col min="8" max="8" width="15.140625" customWidth="1"/>
    <col min="9" max="9" width="14.85546875" customWidth="1"/>
    <col min="10" max="10" width="11.85546875" customWidth="1"/>
    <col min="11" max="11" width="10.5703125" customWidth="1"/>
    <col min="12" max="12" width="9.140625" customWidth="1"/>
    <col min="15" max="15" width="10.140625" bestFit="1" customWidth="1"/>
  </cols>
  <sheetData>
    <row r="3" spans="2:16" ht="16.5" thickBot="1" x14ac:dyDescent="0.3">
      <c r="B3" s="50"/>
      <c r="C3" s="159"/>
      <c r="D3" s="71"/>
      <c r="E3" s="71"/>
      <c r="F3" s="71"/>
      <c r="G3" s="71"/>
      <c r="H3" s="71"/>
      <c r="I3" s="71"/>
      <c r="J3" s="71"/>
      <c r="K3" s="71"/>
      <c r="L3" s="156" t="s">
        <v>279</v>
      </c>
    </row>
    <row r="4" spans="2:16" ht="24.95" customHeight="1" thickTop="1" x14ac:dyDescent="0.25">
      <c r="B4" s="365" t="s">
        <v>514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</row>
    <row r="5" spans="2:16" ht="15.95" customHeight="1" x14ac:dyDescent="0.25">
      <c r="B5" s="362" t="s">
        <v>102</v>
      </c>
      <c r="C5" s="363" t="s">
        <v>42</v>
      </c>
      <c r="D5" s="363" t="s">
        <v>639</v>
      </c>
      <c r="E5" s="363"/>
      <c r="F5" s="363"/>
      <c r="G5" s="363" t="s">
        <v>640</v>
      </c>
      <c r="H5" s="363"/>
      <c r="I5" s="363"/>
      <c r="J5" s="363" t="s">
        <v>1</v>
      </c>
      <c r="K5" s="363"/>
      <c r="L5" s="363"/>
    </row>
    <row r="6" spans="2:16" ht="15.95" customHeight="1" x14ac:dyDescent="0.25">
      <c r="B6" s="362"/>
      <c r="C6" s="363"/>
      <c r="D6" s="363" t="s">
        <v>115</v>
      </c>
      <c r="E6" s="363" t="s">
        <v>116</v>
      </c>
      <c r="F6" s="363" t="s">
        <v>215</v>
      </c>
      <c r="G6" s="363" t="s">
        <v>115</v>
      </c>
      <c r="H6" s="363" t="s">
        <v>116</v>
      </c>
      <c r="I6" s="363" t="s">
        <v>215</v>
      </c>
      <c r="J6" s="369" t="s">
        <v>371</v>
      </c>
      <c r="K6" s="369" t="s">
        <v>354</v>
      </c>
      <c r="L6" s="369" t="s">
        <v>372</v>
      </c>
    </row>
    <row r="7" spans="2:16" ht="15.95" customHeight="1" x14ac:dyDescent="0.25">
      <c r="B7" s="362"/>
      <c r="C7" s="363"/>
      <c r="D7" s="363"/>
      <c r="E7" s="363"/>
      <c r="F7" s="363"/>
      <c r="G7" s="363"/>
      <c r="H7" s="363"/>
      <c r="I7" s="363"/>
      <c r="J7" s="369"/>
      <c r="K7" s="369"/>
      <c r="L7" s="369"/>
    </row>
    <row r="8" spans="2:16" x14ac:dyDescent="0.25">
      <c r="B8" s="88">
        <v>1</v>
      </c>
      <c r="C8" s="89">
        <v>2</v>
      </c>
      <c r="D8" s="89">
        <v>3</v>
      </c>
      <c r="E8" s="89">
        <v>4</v>
      </c>
      <c r="F8" s="89">
        <v>5</v>
      </c>
      <c r="G8" s="89">
        <v>6</v>
      </c>
      <c r="H8" s="89">
        <v>7</v>
      </c>
      <c r="I8" s="89">
        <v>8</v>
      </c>
      <c r="J8" s="89">
        <v>9</v>
      </c>
      <c r="K8" s="89">
        <v>10</v>
      </c>
      <c r="L8" s="89">
        <v>11</v>
      </c>
    </row>
    <row r="9" spans="2:16" ht="15.95" customHeight="1" x14ac:dyDescent="0.25">
      <c r="B9" s="101" t="s">
        <v>260</v>
      </c>
      <c r="C9" s="91" t="s">
        <v>43</v>
      </c>
      <c r="D9" s="92">
        <v>2476</v>
      </c>
      <c r="E9" s="92">
        <v>316072</v>
      </c>
      <c r="F9" s="92">
        <v>2</v>
      </c>
      <c r="G9" s="92">
        <v>7833</v>
      </c>
      <c r="H9" s="92">
        <v>317224</v>
      </c>
      <c r="I9" s="92">
        <v>168</v>
      </c>
      <c r="J9" s="97">
        <f>G9/D9*100</f>
        <v>316.35702746365104</v>
      </c>
      <c r="K9" s="97">
        <f>H9/E9*100</f>
        <v>100.36447391733529</v>
      </c>
      <c r="L9" s="97">
        <f>I9/F9*100</f>
        <v>8400</v>
      </c>
      <c r="N9" s="13"/>
      <c r="O9" s="13"/>
    </row>
    <row r="10" spans="2:16" ht="15.95" customHeight="1" x14ac:dyDescent="0.25">
      <c r="B10" s="101" t="s">
        <v>261</v>
      </c>
      <c r="C10" s="91" t="s">
        <v>44</v>
      </c>
      <c r="D10" s="92">
        <v>96430</v>
      </c>
      <c r="E10" s="92">
        <v>321742</v>
      </c>
      <c r="F10" s="92">
        <v>1776</v>
      </c>
      <c r="G10" s="92">
        <v>90418</v>
      </c>
      <c r="H10" s="92">
        <v>284048</v>
      </c>
      <c r="I10" s="92">
        <v>1453</v>
      </c>
      <c r="J10" s="97">
        <f t="shared" ref="J10:L16" si="0">G10/D10*100</f>
        <v>93.765425697397077</v>
      </c>
      <c r="K10" s="97">
        <f t="shared" si="0"/>
        <v>88.284401787767848</v>
      </c>
      <c r="L10" s="97">
        <f t="shared" si="0"/>
        <v>81.813063063063069</v>
      </c>
      <c r="N10" s="13"/>
      <c r="O10" s="13"/>
      <c r="P10" s="13"/>
    </row>
    <row r="11" spans="2:16" ht="15.95" customHeight="1" x14ac:dyDescent="0.25">
      <c r="B11" s="101" t="s">
        <v>262</v>
      </c>
      <c r="C11" s="91" t="s">
        <v>369</v>
      </c>
      <c r="D11" s="92">
        <v>2863522</v>
      </c>
      <c r="E11" s="92">
        <v>4366660</v>
      </c>
      <c r="F11" s="92">
        <v>307699</v>
      </c>
      <c r="G11" s="92">
        <v>3199832</v>
      </c>
      <c r="H11" s="92">
        <v>4620765</v>
      </c>
      <c r="I11" s="92">
        <v>307438</v>
      </c>
      <c r="J11" s="97">
        <f t="shared" si="0"/>
        <v>111.74462776957886</v>
      </c>
      <c r="K11" s="97">
        <f t="shared" si="0"/>
        <v>105.81920735756849</v>
      </c>
      <c r="L11" s="97">
        <f>I11/F11*100</f>
        <v>99.915176844903613</v>
      </c>
      <c r="N11" s="13"/>
      <c r="O11" s="13"/>
      <c r="P11" s="13"/>
    </row>
    <row r="12" spans="2:16" ht="15.95" customHeight="1" x14ac:dyDescent="0.25">
      <c r="B12" s="101" t="s">
        <v>263</v>
      </c>
      <c r="C12" s="91" t="s">
        <v>46</v>
      </c>
      <c r="D12" s="92">
        <v>350249</v>
      </c>
      <c r="E12" s="92">
        <v>0</v>
      </c>
      <c r="F12" s="92">
        <v>943</v>
      </c>
      <c r="G12" s="92">
        <v>356463</v>
      </c>
      <c r="H12" s="92">
        <v>19583</v>
      </c>
      <c r="I12" s="92">
        <v>0</v>
      </c>
      <c r="J12" s="97">
        <f t="shared" si="0"/>
        <v>101.77416637877623</v>
      </c>
      <c r="K12" s="97" t="s">
        <v>82</v>
      </c>
      <c r="L12" s="97">
        <f>I12/F12*100</f>
        <v>0</v>
      </c>
      <c r="N12" s="13"/>
    </row>
    <row r="13" spans="2:16" ht="15.95" customHeight="1" x14ac:dyDescent="0.25">
      <c r="B13" s="101" t="s">
        <v>264</v>
      </c>
      <c r="C13" s="91" t="s">
        <v>370</v>
      </c>
      <c r="D13" s="92">
        <v>17639</v>
      </c>
      <c r="E13" s="92">
        <v>98726</v>
      </c>
      <c r="F13" s="92">
        <v>0</v>
      </c>
      <c r="G13" s="92">
        <v>21878</v>
      </c>
      <c r="H13" s="92">
        <v>124115</v>
      </c>
      <c r="I13" s="92">
        <v>0</v>
      </c>
      <c r="J13" s="97">
        <f t="shared" si="0"/>
        <v>124.03197460173479</v>
      </c>
      <c r="K13" s="97">
        <f t="shared" si="0"/>
        <v>125.71662986447339</v>
      </c>
      <c r="L13" s="97" t="s">
        <v>82</v>
      </c>
      <c r="N13" s="13"/>
      <c r="O13" s="13"/>
    </row>
    <row r="14" spans="2:16" ht="15.95" customHeight="1" x14ac:dyDescent="0.25">
      <c r="B14" s="101" t="s">
        <v>265</v>
      </c>
      <c r="C14" s="91" t="s">
        <v>662</v>
      </c>
      <c r="D14" s="92">
        <v>7449</v>
      </c>
      <c r="E14" s="92">
        <v>11160</v>
      </c>
      <c r="F14" s="144">
        <v>221</v>
      </c>
      <c r="G14" s="92">
        <v>8988</v>
      </c>
      <c r="H14" s="92">
        <v>10792</v>
      </c>
      <c r="I14" s="144">
        <v>234</v>
      </c>
      <c r="J14" s="97">
        <f t="shared" si="0"/>
        <v>120.66049134111961</v>
      </c>
      <c r="K14" s="97">
        <f t="shared" si="0"/>
        <v>96.702508960573468</v>
      </c>
      <c r="L14" s="97">
        <f t="shared" si="0"/>
        <v>105.88235294117648</v>
      </c>
      <c r="N14" s="13"/>
      <c r="O14" s="13"/>
      <c r="P14" s="13"/>
    </row>
    <row r="15" spans="2:16" ht="15.95" customHeight="1" x14ac:dyDescent="0.25">
      <c r="B15" s="101" t="s">
        <v>266</v>
      </c>
      <c r="C15" s="91" t="s">
        <v>47</v>
      </c>
      <c r="D15" s="92">
        <v>427814</v>
      </c>
      <c r="E15" s="92">
        <v>8099056</v>
      </c>
      <c r="F15" s="92">
        <v>186410</v>
      </c>
      <c r="G15" s="92">
        <v>385883</v>
      </c>
      <c r="H15" s="92">
        <v>8599366</v>
      </c>
      <c r="I15" s="92">
        <v>189608</v>
      </c>
      <c r="J15" s="97">
        <f t="shared" si="0"/>
        <v>90.198777973605345</v>
      </c>
      <c r="K15" s="97">
        <f t="shared" si="0"/>
        <v>106.17738659912959</v>
      </c>
      <c r="L15" s="97">
        <f t="shared" si="0"/>
        <v>101.71557319886273</v>
      </c>
      <c r="N15" s="13"/>
      <c r="O15" s="13"/>
    </row>
    <row r="16" spans="2:16" ht="20.100000000000001" customHeight="1" x14ac:dyDescent="0.25">
      <c r="B16" s="363" t="s">
        <v>18</v>
      </c>
      <c r="C16" s="363"/>
      <c r="D16" s="95">
        <f>SUM(D9:D15)</f>
        <v>3765579</v>
      </c>
      <c r="E16" s="95">
        <f>SUM(E9:E15)</f>
        <v>13213416</v>
      </c>
      <c r="F16" s="95">
        <f>SUM(F9:F15)</f>
        <v>497051</v>
      </c>
      <c r="G16" s="95">
        <f>SUM(G9:G15)</f>
        <v>4071295</v>
      </c>
      <c r="H16" s="95">
        <f t="shared" ref="H16:I16" si="1">SUM(H9:H15)</f>
        <v>13975893</v>
      </c>
      <c r="I16" s="95">
        <f t="shared" si="1"/>
        <v>498901</v>
      </c>
      <c r="J16" s="110">
        <f t="shared" si="0"/>
        <v>108.11869834625698</v>
      </c>
      <c r="K16" s="110">
        <f t="shared" si="0"/>
        <v>105.77047600711278</v>
      </c>
      <c r="L16" s="110">
        <f t="shared" si="0"/>
        <v>100.37219520733285</v>
      </c>
      <c r="N16" s="13"/>
      <c r="O16" s="13"/>
      <c r="P16" s="13"/>
    </row>
    <row r="17" spans="3:12" ht="15.75" x14ac:dyDescent="0.25">
      <c r="C17" s="6"/>
      <c r="D17" s="6"/>
      <c r="E17" s="6"/>
      <c r="F17" s="6"/>
      <c r="G17" s="6"/>
      <c r="H17" s="6"/>
      <c r="I17" s="6"/>
      <c r="J17" s="6"/>
      <c r="K17" s="6"/>
      <c r="L17" s="11"/>
    </row>
    <row r="18" spans="3:12" x14ac:dyDescent="0.25">
      <c r="D18" s="13"/>
      <c r="E18" s="13"/>
      <c r="F18" s="13"/>
      <c r="G18" s="13"/>
      <c r="H18" s="13"/>
      <c r="I18" s="13"/>
    </row>
    <row r="19" spans="3:12" x14ac:dyDescent="0.25">
      <c r="D19" s="24"/>
      <c r="E19" s="24"/>
      <c r="F19" s="24"/>
      <c r="G19" s="24"/>
      <c r="H19" s="24"/>
      <c r="I19" s="24"/>
    </row>
    <row r="20" spans="3:12" x14ac:dyDescent="0.25">
      <c r="I20" s="22"/>
    </row>
  </sheetData>
  <mergeCells count="16">
    <mergeCell ref="B16:C16"/>
    <mergeCell ref="B4:L4"/>
    <mergeCell ref="B5:B7"/>
    <mergeCell ref="J5:L5"/>
    <mergeCell ref="J6:J7"/>
    <mergeCell ref="K6:K7"/>
    <mergeCell ref="L6:L7"/>
    <mergeCell ref="D5:F5"/>
    <mergeCell ref="F6:F7"/>
    <mergeCell ref="I6:I7"/>
    <mergeCell ref="G5:I5"/>
    <mergeCell ref="C5:C7"/>
    <mergeCell ref="D6:D7"/>
    <mergeCell ref="E6:E7"/>
    <mergeCell ref="G6:G7"/>
    <mergeCell ref="H6:H7"/>
  </mergeCells>
  <pageMargins left="0.7" right="0.7" top="0.75" bottom="0.75" header="0.3" footer="0.3"/>
  <pageSetup orientation="portrait" r:id="rId1"/>
  <ignoredErrors>
    <ignoredError sqref="D16:I16" formulaRange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8C68-50A7-4368-AFAD-955D0016290E}">
  <sheetPr>
    <pageSetUpPr fitToPage="1"/>
  </sheetPr>
  <dimension ref="B3:Q24"/>
  <sheetViews>
    <sheetView workbookViewId="0"/>
  </sheetViews>
  <sheetFormatPr defaultRowHeight="15" x14ac:dyDescent="0.25"/>
  <cols>
    <col min="2" max="2" width="8.140625" customWidth="1"/>
    <col min="3" max="3" width="27" customWidth="1"/>
    <col min="4" max="4" width="12.140625" customWidth="1"/>
    <col min="5" max="5" width="12.28515625" customWidth="1"/>
    <col min="7" max="7" width="12.42578125" customWidth="1"/>
    <col min="8" max="8" width="11.7109375" customWidth="1"/>
    <col min="11" max="11" width="11.85546875" style="38" bestFit="1" customWidth="1"/>
    <col min="12" max="12" width="12.5703125" customWidth="1"/>
    <col min="14" max="14" width="10.85546875" customWidth="1"/>
    <col min="16" max="16" width="10.140625" bestFit="1" customWidth="1"/>
  </cols>
  <sheetData>
    <row r="3" spans="2:17" ht="16.5" thickBot="1" x14ac:dyDescent="0.3">
      <c r="B3" s="50"/>
      <c r="C3" s="50"/>
      <c r="D3" s="71"/>
      <c r="E3" s="71"/>
      <c r="F3" s="71"/>
      <c r="G3" s="71"/>
      <c r="H3" s="71"/>
      <c r="I3" s="156" t="s">
        <v>275</v>
      </c>
    </row>
    <row r="4" spans="2:17" ht="24.95" customHeight="1" thickTop="1" x14ac:dyDescent="0.25">
      <c r="B4" s="365" t="s">
        <v>515</v>
      </c>
      <c r="C4" s="365"/>
      <c r="D4" s="365"/>
      <c r="E4" s="365"/>
      <c r="F4" s="365"/>
      <c r="G4" s="365"/>
      <c r="H4" s="365"/>
      <c r="I4" s="365"/>
    </row>
    <row r="5" spans="2:17" ht="15.75" x14ac:dyDescent="0.25">
      <c r="B5" s="370" t="s">
        <v>102</v>
      </c>
      <c r="C5" s="363" t="s">
        <v>58</v>
      </c>
      <c r="D5" s="363" t="s">
        <v>639</v>
      </c>
      <c r="E5" s="363"/>
      <c r="F5" s="363"/>
      <c r="G5" s="363" t="s">
        <v>640</v>
      </c>
      <c r="H5" s="363"/>
      <c r="I5" s="363"/>
    </row>
    <row r="6" spans="2:17" ht="15.75" x14ac:dyDescent="0.25">
      <c r="B6" s="370"/>
      <c r="C6" s="363"/>
      <c r="D6" s="87" t="s">
        <v>2</v>
      </c>
      <c r="E6" s="87" t="s">
        <v>319</v>
      </c>
      <c r="F6" s="87" t="s">
        <v>320</v>
      </c>
      <c r="G6" s="87" t="s">
        <v>2</v>
      </c>
      <c r="H6" s="87" t="s">
        <v>319</v>
      </c>
      <c r="I6" s="87" t="s">
        <v>320</v>
      </c>
    </row>
    <row r="7" spans="2:17" s="33" customFormat="1" ht="12.75" x14ac:dyDescent="0.2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  <c r="I7" s="89">
        <v>8</v>
      </c>
      <c r="K7" s="39"/>
    </row>
    <row r="8" spans="2:17" ht="16.5" customHeight="1" x14ac:dyDescent="0.25">
      <c r="B8" s="162"/>
      <c r="C8" s="123" t="s">
        <v>373</v>
      </c>
      <c r="D8" s="122"/>
      <c r="E8" s="122"/>
      <c r="F8" s="122"/>
      <c r="G8" s="122"/>
      <c r="H8" s="122"/>
      <c r="I8" s="122"/>
    </row>
    <row r="9" spans="2:17" ht="23.1" customHeight="1" x14ac:dyDescent="0.25">
      <c r="B9" s="105" t="s">
        <v>260</v>
      </c>
      <c r="C9" s="56" t="s">
        <v>321</v>
      </c>
      <c r="D9" s="99">
        <v>7458566</v>
      </c>
      <c r="E9" s="99">
        <v>93177</v>
      </c>
      <c r="F9" s="93">
        <f>E9/D9*100</f>
        <v>1.2492615872809867</v>
      </c>
      <c r="G9" s="99">
        <v>8131053</v>
      </c>
      <c r="H9" s="99">
        <v>97725</v>
      </c>
      <c r="I9" s="93">
        <f>H9/G9*100</f>
        <v>1.2018738532389348</v>
      </c>
      <c r="K9" s="13"/>
      <c r="L9" s="24"/>
      <c r="N9" s="13"/>
      <c r="P9" s="13"/>
      <c r="Q9" s="13"/>
    </row>
    <row r="10" spans="2:17" ht="23.1" customHeight="1" x14ac:dyDescent="0.25">
      <c r="B10" s="105" t="s">
        <v>261</v>
      </c>
      <c r="C10" s="56" t="s">
        <v>322</v>
      </c>
      <c r="D10" s="99">
        <v>954625</v>
      </c>
      <c r="E10" s="99">
        <v>107019</v>
      </c>
      <c r="F10" s="93">
        <f t="shared" ref="F10:F21" si="0">E10/D10*100</f>
        <v>11.210580070708394</v>
      </c>
      <c r="G10" s="99">
        <v>907267</v>
      </c>
      <c r="H10" s="99">
        <v>104812</v>
      </c>
      <c r="I10" s="93">
        <f t="shared" ref="I10:I22" si="1">H10/G10*100</f>
        <v>11.552497776288567</v>
      </c>
      <c r="K10" s="13"/>
      <c r="L10" s="24"/>
      <c r="N10" s="13"/>
      <c r="P10" s="13"/>
      <c r="Q10" s="13"/>
    </row>
    <row r="11" spans="2:17" ht="23.1" customHeight="1" x14ac:dyDescent="0.25">
      <c r="B11" s="105" t="s">
        <v>262</v>
      </c>
      <c r="C11" s="56" t="s">
        <v>323</v>
      </c>
      <c r="D11" s="99">
        <v>349575</v>
      </c>
      <c r="E11" s="99">
        <v>290869</v>
      </c>
      <c r="F11" s="93">
        <f t="shared" si="0"/>
        <v>83.206464993206026</v>
      </c>
      <c r="G11" s="99">
        <v>332912</v>
      </c>
      <c r="H11" s="99">
        <v>283766</v>
      </c>
      <c r="I11" s="93">
        <f t="shared" si="1"/>
        <v>85.237540250877103</v>
      </c>
      <c r="K11" s="24"/>
      <c r="L11" s="24"/>
      <c r="N11" s="25"/>
      <c r="P11" s="13"/>
      <c r="Q11" s="13"/>
    </row>
    <row r="12" spans="2:17" ht="23.1" customHeight="1" x14ac:dyDescent="0.25">
      <c r="B12" s="356" t="s">
        <v>375</v>
      </c>
      <c r="C12" s="356"/>
      <c r="D12" s="131">
        <f>SUM(D9:D11)</f>
        <v>8762766</v>
      </c>
      <c r="E12" s="131">
        <f>SUM(E9:E11)</f>
        <v>491065</v>
      </c>
      <c r="F12" s="155">
        <f t="shared" si="0"/>
        <v>5.6039953594561354</v>
      </c>
      <c r="G12" s="131">
        <f>SUM(G9:G11)</f>
        <v>9371232</v>
      </c>
      <c r="H12" s="131">
        <f>SUM(H9:H11)</f>
        <v>486303</v>
      </c>
      <c r="I12" s="155">
        <f t="shared" si="1"/>
        <v>5.1893176905661926</v>
      </c>
      <c r="K12" s="24"/>
      <c r="L12" s="24"/>
      <c r="N12" s="25"/>
      <c r="P12" s="13"/>
      <c r="Q12" s="13"/>
    </row>
    <row r="13" spans="2:17" ht="19.5" customHeight="1" x14ac:dyDescent="0.25">
      <c r="B13" s="163"/>
      <c r="C13" s="54" t="s">
        <v>374</v>
      </c>
      <c r="D13" s="134"/>
      <c r="E13" s="134"/>
      <c r="F13" s="93"/>
      <c r="G13" s="134"/>
      <c r="H13" s="134"/>
      <c r="I13" s="93"/>
      <c r="K13" s="24"/>
      <c r="L13" s="24"/>
      <c r="N13" s="25"/>
    </row>
    <row r="14" spans="2:17" ht="20.25" customHeight="1" x14ac:dyDescent="0.25">
      <c r="B14" s="105" t="s">
        <v>263</v>
      </c>
      <c r="C14" s="56" t="s">
        <v>321</v>
      </c>
      <c r="D14" s="99">
        <v>7802520</v>
      </c>
      <c r="E14" s="99">
        <v>79519</v>
      </c>
      <c r="F14" s="93">
        <f t="shared" si="0"/>
        <v>1.0191450967123441</v>
      </c>
      <c r="G14" s="99">
        <v>8281828</v>
      </c>
      <c r="H14" s="99">
        <v>87448</v>
      </c>
      <c r="I14" s="93">
        <f t="shared" si="1"/>
        <v>1.0559021510709954</v>
      </c>
      <c r="K14" s="24"/>
      <c r="L14" s="24"/>
      <c r="N14" s="25"/>
      <c r="P14" s="13"/>
      <c r="Q14" s="13"/>
    </row>
    <row r="15" spans="2:17" ht="23.1" customHeight="1" x14ac:dyDescent="0.25">
      <c r="B15" s="105" t="s">
        <v>264</v>
      </c>
      <c r="C15" s="56" t="s">
        <v>322</v>
      </c>
      <c r="D15" s="99">
        <v>582534</v>
      </c>
      <c r="E15" s="99">
        <v>63195</v>
      </c>
      <c r="F15" s="93">
        <f t="shared" si="0"/>
        <v>10.848293833492981</v>
      </c>
      <c r="G15" s="99">
        <v>571278</v>
      </c>
      <c r="H15" s="136">
        <v>66286</v>
      </c>
      <c r="I15" s="93">
        <f t="shared" si="1"/>
        <v>11.603107418804855</v>
      </c>
      <c r="K15" s="24"/>
      <c r="L15" s="24"/>
      <c r="N15" s="25"/>
      <c r="P15" s="13"/>
      <c r="Q15" s="13"/>
    </row>
    <row r="16" spans="2:17" ht="23.1" customHeight="1" x14ac:dyDescent="0.25">
      <c r="B16" s="105" t="s">
        <v>265</v>
      </c>
      <c r="C16" s="56" t="s">
        <v>323</v>
      </c>
      <c r="D16" s="99">
        <v>328226</v>
      </c>
      <c r="E16" s="99">
        <v>275987</v>
      </c>
      <c r="F16" s="93">
        <f t="shared" si="0"/>
        <v>84.084441817528159</v>
      </c>
      <c r="G16" s="99">
        <v>321751</v>
      </c>
      <c r="H16" s="99">
        <v>267976</v>
      </c>
      <c r="I16" s="93">
        <f t="shared" si="1"/>
        <v>83.28676523149889</v>
      </c>
      <c r="K16" s="24"/>
      <c r="L16" s="24"/>
      <c r="N16" s="25"/>
      <c r="P16" s="13"/>
      <c r="Q16" s="13"/>
    </row>
    <row r="17" spans="2:17" ht="23.1" customHeight="1" x14ac:dyDescent="0.25">
      <c r="B17" s="356" t="s">
        <v>376</v>
      </c>
      <c r="C17" s="356"/>
      <c r="D17" s="131">
        <f>SUM(D14:D16)</f>
        <v>8713280</v>
      </c>
      <c r="E17" s="131">
        <f t="shared" ref="E17" si="2">SUM(E14:E16)</f>
        <v>418701</v>
      </c>
      <c r="F17" s="155">
        <f t="shared" si="0"/>
        <v>4.8053201549818212</v>
      </c>
      <c r="G17" s="131">
        <f>SUM(G14:G16)</f>
        <v>9174857</v>
      </c>
      <c r="H17" s="131">
        <f>SUM(H14:H16)</f>
        <v>421710</v>
      </c>
      <c r="I17" s="155">
        <f t="shared" si="1"/>
        <v>4.596365916111826</v>
      </c>
      <c r="K17" s="24"/>
      <c r="L17" s="24"/>
      <c r="N17" s="25"/>
      <c r="P17" s="13"/>
      <c r="Q17" s="13"/>
    </row>
    <row r="18" spans="2:17" ht="16.5" customHeight="1" x14ac:dyDescent="0.25">
      <c r="B18" s="163"/>
      <c r="C18" s="164" t="s">
        <v>377</v>
      </c>
      <c r="D18" s="134"/>
      <c r="E18" s="134"/>
      <c r="F18" s="93"/>
      <c r="G18" s="134"/>
      <c r="H18" s="134"/>
      <c r="I18" s="93"/>
      <c r="K18" s="13"/>
      <c r="L18" s="24"/>
      <c r="N18" s="25"/>
    </row>
    <row r="19" spans="2:17" ht="23.1" customHeight="1" x14ac:dyDescent="0.25">
      <c r="B19" s="105" t="s">
        <v>266</v>
      </c>
      <c r="C19" s="165" t="s">
        <v>321</v>
      </c>
      <c r="D19" s="144">
        <f t="shared" ref="D19:E21" si="3">D9+D14</f>
        <v>15261086</v>
      </c>
      <c r="E19" s="144">
        <f t="shared" si="3"/>
        <v>172696</v>
      </c>
      <c r="F19" s="166">
        <f t="shared" si="0"/>
        <v>1.1316101619504666</v>
      </c>
      <c r="G19" s="144">
        <f t="shared" ref="G19:H21" si="4">G9+G14</f>
        <v>16412881</v>
      </c>
      <c r="H19" s="144">
        <f>H9+H14</f>
        <v>185173</v>
      </c>
      <c r="I19" s="166">
        <f>H19/G19*100</f>
        <v>1.1282175262222396</v>
      </c>
      <c r="J19" s="13"/>
      <c r="K19" s="24"/>
      <c r="L19" s="24"/>
      <c r="N19" s="25"/>
      <c r="P19" s="13"/>
      <c r="Q19" s="13"/>
    </row>
    <row r="20" spans="2:17" ht="23.1" customHeight="1" x14ac:dyDescent="0.25">
      <c r="B20" s="105" t="s">
        <v>267</v>
      </c>
      <c r="C20" s="98" t="s">
        <v>322</v>
      </c>
      <c r="D20" s="144">
        <f t="shared" si="3"/>
        <v>1537159</v>
      </c>
      <c r="E20" s="144">
        <f t="shared" si="3"/>
        <v>170214</v>
      </c>
      <c r="F20" s="166">
        <f t="shared" si="0"/>
        <v>11.073285196911966</v>
      </c>
      <c r="G20" s="144">
        <f t="shared" si="4"/>
        <v>1478545</v>
      </c>
      <c r="H20" s="144">
        <f t="shared" si="4"/>
        <v>171098</v>
      </c>
      <c r="I20" s="166">
        <f>H20/G20*100</f>
        <v>11.572052254074107</v>
      </c>
      <c r="J20" s="13"/>
      <c r="K20" s="24"/>
      <c r="L20" s="24"/>
      <c r="N20" s="25"/>
      <c r="P20" s="13"/>
      <c r="Q20" s="13"/>
    </row>
    <row r="21" spans="2:17" ht="23.1" customHeight="1" x14ac:dyDescent="0.25">
      <c r="B21" s="105" t="s">
        <v>268</v>
      </c>
      <c r="C21" s="98" t="s">
        <v>323</v>
      </c>
      <c r="D21" s="144">
        <f t="shared" si="3"/>
        <v>677801</v>
      </c>
      <c r="E21" s="144">
        <f t="shared" si="3"/>
        <v>566856</v>
      </c>
      <c r="F21" s="166">
        <f t="shared" si="0"/>
        <v>83.631626391817065</v>
      </c>
      <c r="G21" s="144">
        <f t="shared" si="4"/>
        <v>654663</v>
      </c>
      <c r="H21" s="144">
        <f t="shared" si="4"/>
        <v>551742</v>
      </c>
      <c r="I21" s="166">
        <f>H21/G21*100</f>
        <v>84.278781602137286</v>
      </c>
      <c r="J21" s="13"/>
      <c r="K21" s="24"/>
      <c r="L21" s="24"/>
      <c r="N21" s="13"/>
      <c r="P21" s="13"/>
      <c r="Q21" s="13"/>
    </row>
    <row r="22" spans="2:17" ht="23.1" customHeight="1" x14ac:dyDescent="0.25">
      <c r="B22" s="362" t="s">
        <v>378</v>
      </c>
      <c r="C22" s="362"/>
      <c r="D22" s="160">
        <f>SUM(D19:D21)</f>
        <v>17476046</v>
      </c>
      <c r="E22" s="160">
        <f>SUM(E19:E21)</f>
        <v>909766</v>
      </c>
      <c r="F22" s="155">
        <f>E22/D22*100</f>
        <v>5.2057885404970898</v>
      </c>
      <c r="G22" s="160">
        <f>SUM(G19:G21)</f>
        <v>18546089</v>
      </c>
      <c r="H22" s="160">
        <f>SUM(H19:H21)</f>
        <v>908013</v>
      </c>
      <c r="I22" s="155">
        <f t="shared" si="1"/>
        <v>4.895981034060604</v>
      </c>
      <c r="K22" s="24"/>
      <c r="L22" s="24"/>
      <c r="N22" s="13"/>
      <c r="P22" s="13"/>
      <c r="Q22" s="13"/>
    </row>
    <row r="23" spans="2:17" x14ac:dyDescent="0.25">
      <c r="K23" s="13"/>
      <c r="L23" s="13"/>
    </row>
    <row r="24" spans="2:17" x14ac:dyDescent="0.25">
      <c r="G24" s="13"/>
      <c r="H24" s="13"/>
    </row>
  </sheetData>
  <mergeCells count="8">
    <mergeCell ref="B4:I4"/>
    <mergeCell ref="B5:B6"/>
    <mergeCell ref="B12:C12"/>
    <mergeCell ref="B17:C17"/>
    <mergeCell ref="B22:C22"/>
    <mergeCell ref="C5:C6"/>
    <mergeCell ref="D5:F5"/>
    <mergeCell ref="G5:I5"/>
  </mergeCells>
  <pageMargins left="0.7" right="0.7" top="0.75" bottom="0.75" header="0.3" footer="0.3"/>
  <pageSetup scale="75" fitToHeight="0" orientation="landscape" r:id="rId1"/>
  <ignoredErrors>
    <ignoredError sqref="F12:F22" formula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00A61-181C-47A9-9191-94A7D67A363B}">
  <dimension ref="B3:N21"/>
  <sheetViews>
    <sheetView workbookViewId="0"/>
  </sheetViews>
  <sheetFormatPr defaultRowHeight="15" x14ac:dyDescent="0.25"/>
  <cols>
    <col min="3" max="3" width="34.42578125" customWidth="1"/>
    <col min="4" max="4" width="13.7109375" customWidth="1"/>
    <col min="5" max="5" width="10.140625" customWidth="1"/>
    <col min="6" max="6" width="13.7109375" customWidth="1"/>
    <col min="7" max="7" width="9.7109375" customWidth="1"/>
    <col min="10" max="11" width="10.7109375" bestFit="1" customWidth="1"/>
    <col min="12" max="12" width="10.140625" bestFit="1" customWidth="1"/>
    <col min="14" max="14" width="10.140625" bestFit="1" customWidth="1"/>
  </cols>
  <sheetData>
    <row r="3" spans="2:14" ht="16.5" thickBot="1" x14ac:dyDescent="0.3">
      <c r="B3" s="50"/>
      <c r="C3" s="50"/>
      <c r="D3" s="71"/>
      <c r="E3" s="71"/>
      <c r="F3" s="71"/>
      <c r="G3" s="71"/>
      <c r="H3" s="156" t="s">
        <v>275</v>
      </c>
    </row>
    <row r="4" spans="2:14" ht="16.5" thickTop="1" x14ac:dyDescent="0.25">
      <c r="B4" s="365" t="s">
        <v>681</v>
      </c>
      <c r="C4" s="365"/>
      <c r="D4" s="365"/>
      <c r="E4" s="365"/>
      <c r="F4" s="365"/>
      <c r="G4" s="365"/>
      <c r="H4" s="365"/>
    </row>
    <row r="5" spans="2:14" ht="15.75" x14ac:dyDescent="0.25">
      <c r="B5" s="362" t="s">
        <v>102</v>
      </c>
      <c r="C5" s="363" t="s">
        <v>672</v>
      </c>
      <c r="D5" s="363" t="s">
        <v>639</v>
      </c>
      <c r="E5" s="363"/>
      <c r="F5" s="363" t="s">
        <v>640</v>
      </c>
      <c r="G5" s="363"/>
      <c r="H5" s="87" t="s">
        <v>1</v>
      </c>
    </row>
    <row r="6" spans="2:14" ht="31.5" x14ac:dyDescent="0.25">
      <c r="B6" s="362"/>
      <c r="C6" s="363"/>
      <c r="D6" s="87" t="s">
        <v>2</v>
      </c>
      <c r="E6" s="87" t="s">
        <v>20</v>
      </c>
      <c r="F6" s="87" t="s">
        <v>2</v>
      </c>
      <c r="G6" s="87" t="s">
        <v>20</v>
      </c>
      <c r="H6" s="120" t="s">
        <v>352</v>
      </c>
    </row>
    <row r="7" spans="2:14" s="34" customFormat="1" ht="12.75" x14ac:dyDescent="0.2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158">
        <v>7</v>
      </c>
    </row>
    <row r="8" spans="2:14" ht="15.75" x14ac:dyDescent="0.25">
      <c r="B8" s="90" t="s">
        <v>260</v>
      </c>
      <c r="C8" s="56" t="s">
        <v>673</v>
      </c>
      <c r="D8" s="92">
        <v>720896</v>
      </c>
      <c r="E8" s="93">
        <f>D8/D$16%</f>
        <v>10.539199490068917</v>
      </c>
      <c r="F8" s="144">
        <v>786758</v>
      </c>
      <c r="G8" s="93">
        <f>F8/F$16%</f>
        <v>11.002185032006349</v>
      </c>
      <c r="H8" s="94">
        <f>F8/D8*100</f>
        <v>109.13613059303977</v>
      </c>
      <c r="I8" s="13"/>
      <c r="J8" s="13"/>
      <c r="K8" s="24"/>
      <c r="L8" s="13"/>
      <c r="N8" s="13"/>
    </row>
    <row r="9" spans="2:14" ht="15.75" x14ac:dyDescent="0.25">
      <c r="B9" s="90" t="s">
        <v>261</v>
      </c>
      <c r="C9" s="56" t="s">
        <v>674</v>
      </c>
      <c r="D9" s="92">
        <v>15071</v>
      </c>
      <c r="E9" s="93">
        <f t="shared" ref="E9:E15" si="0">D9/D$16%</f>
        <v>0.22033174759580945</v>
      </c>
      <c r="F9" s="144">
        <v>13203</v>
      </c>
      <c r="G9" s="93">
        <f t="shared" ref="G9:G15" si="1">F9/F$16%</f>
        <v>0.18463345651087096</v>
      </c>
      <c r="H9" s="94">
        <f t="shared" ref="H9:H15" si="2">F9/D9*100</f>
        <v>87.605334748855412</v>
      </c>
      <c r="I9" s="13"/>
      <c r="J9" s="13"/>
      <c r="K9" s="24"/>
      <c r="L9" s="13"/>
      <c r="N9" s="13"/>
    </row>
    <row r="10" spans="2:14" ht="15.75" x14ac:dyDescent="0.25">
      <c r="B10" s="90" t="s">
        <v>368</v>
      </c>
      <c r="C10" s="56" t="s">
        <v>675</v>
      </c>
      <c r="D10" s="92">
        <v>5150</v>
      </c>
      <c r="E10" s="93">
        <f t="shared" si="0"/>
        <v>7.5290856619893751E-2</v>
      </c>
      <c r="F10" s="144">
        <v>5171</v>
      </c>
      <c r="G10" s="93">
        <f t="shared" si="1"/>
        <v>7.2312323230910691E-2</v>
      </c>
      <c r="H10" s="94">
        <f t="shared" si="2"/>
        <v>100.40776699029126</v>
      </c>
      <c r="I10" s="13"/>
      <c r="J10" s="13"/>
      <c r="K10" s="24"/>
      <c r="L10" s="13"/>
      <c r="N10" s="13"/>
    </row>
    <row r="11" spans="2:14" ht="15.75" x14ac:dyDescent="0.25">
      <c r="B11" s="90" t="s">
        <v>263</v>
      </c>
      <c r="C11" s="56" t="s">
        <v>676</v>
      </c>
      <c r="D11" s="92">
        <v>5350118</v>
      </c>
      <c r="E11" s="93">
        <f t="shared" si="0"/>
        <v>78.216498492720916</v>
      </c>
      <c r="F11" s="144">
        <v>5591853</v>
      </c>
      <c r="G11" s="93">
        <f t="shared" si="1"/>
        <v>78.197617790705394</v>
      </c>
      <c r="H11" s="94">
        <f t="shared" si="2"/>
        <v>104.51831155873572</v>
      </c>
      <c r="I11" s="13"/>
      <c r="J11" s="13"/>
      <c r="K11" s="24"/>
      <c r="L11" s="24"/>
      <c r="N11" s="13"/>
    </row>
    <row r="12" spans="2:14" ht="15.75" x14ac:dyDescent="0.25">
      <c r="B12" s="90" t="s">
        <v>264</v>
      </c>
      <c r="C12" s="56" t="s">
        <v>677</v>
      </c>
      <c r="D12" s="92">
        <v>330374</v>
      </c>
      <c r="E12" s="93">
        <f t="shared" si="0"/>
        <v>4.8299303815418986</v>
      </c>
      <c r="F12" s="144">
        <v>271876</v>
      </c>
      <c r="G12" s="93">
        <f t="shared" si="1"/>
        <v>3.8019696752518031</v>
      </c>
      <c r="H12" s="94">
        <f t="shared" si="2"/>
        <v>82.2934008124126</v>
      </c>
      <c r="I12" s="13"/>
      <c r="J12" s="13"/>
      <c r="K12" s="24"/>
      <c r="L12" s="13"/>
      <c r="N12" s="13"/>
    </row>
    <row r="13" spans="2:14" ht="15.75" x14ac:dyDescent="0.25">
      <c r="B13" s="90" t="s">
        <v>265</v>
      </c>
      <c r="C13" s="56" t="s">
        <v>678</v>
      </c>
      <c r="D13" s="92">
        <v>246519</v>
      </c>
      <c r="E13" s="93">
        <f t="shared" si="0"/>
        <v>3.6040051811805025</v>
      </c>
      <c r="F13" s="144">
        <v>266374</v>
      </c>
      <c r="G13" s="93">
        <f t="shared" si="1"/>
        <v>3.7250285802186429</v>
      </c>
      <c r="H13" s="94">
        <f t="shared" si="2"/>
        <v>108.05414592790008</v>
      </c>
      <c r="I13" s="13"/>
      <c r="J13" s="13"/>
      <c r="K13" s="24"/>
      <c r="L13" s="13"/>
      <c r="N13" s="13"/>
    </row>
    <row r="14" spans="2:14" ht="31.5" x14ac:dyDescent="0.25">
      <c r="B14" s="90" t="s">
        <v>266</v>
      </c>
      <c r="C14" s="56" t="s">
        <v>679</v>
      </c>
      <c r="D14" s="92">
        <v>147982</v>
      </c>
      <c r="E14" s="93">
        <f t="shared" si="0"/>
        <v>2.1634352513252653</v>
      </c>
      <c r="F14" s="205">
        <v>215370</v>
      </c>
      <c r="G14" s="93">
        <f t="shared" si="1"/>
        <v>3.0117781965270227</v>
      </c>
      <c r="H14" s="94">
        <f t="shared" si="2"/>
        <v>145.53797083429066</v>
      </c>
      <c r="I14" s="13"/>
      <c r="J14" s="13"/>
      <c r="K14" s="24"/>
      <c r="L14" s="13"/>
      <c r="N14" s="13"/>
    </row>
    <row r="15" spans="2:14" ht="15.75" x14ac:dyDescent="0.25">
      <c r="B15" s="90" t="s">
        <v>267</v>
      </c>
      <c r="C15" s="56" t="s">
        <v>680</v>
      </c>
      <c r="D15" s="92">
        <v>24030</v>
      </c>
      <c r="E15" s="93">
        <f t="shared" si="0"/>
        <v>0.35130859894680522</v>
      </c>
      <c r="F15" s="144">
        <v>320</v>
      </c>
      <c r="G15" s="93">
        <f t="shared" si="1"/>
        <v>4.4749455490024018E-3</v>
      </c>
      <c r="H15" s="94">
        <f t="shared" si="2"/>
        <v>1.3316687473990845</v>
      </c>
      <c r="I15" s="13"/>
      <c r="J15" s="13"/>
      <c r="K15" s="24"/>
      <c r="L15" s="13"/>
      <c r="N15" s="13"/>
    </row>
    <row r="16" spans="2:14" ht="15.75" x14ac:dyDescent="0.25">
      <c r="B16" s="363" t="s">
        <v>18</v>
      </c>
      <c r="C16" s="363"/>
      <c r="D16" s="95">
        <f t="shared" ref="D16:G16" si="3">SUM(D8:D15)</f>
        <v>6840140</v>
      </c>
      <c r="E16" s="96">
        <f>SUM(E8:E15)</f>
        <v>100</v>
      </c>
      <c r="F16" s="95">
        <f t="shared" si="3"/>
        <v>7150925</v>
      </c>
      <c r="G16" s="96">
        <f t="shared" si="3"/>
        <v>100</v>
      </c>
      <c r="H16" s="96">
        <f>F16/D16*100</f>
        <v>104.54354735429392</v>
      </c>
      <c r="I16" s="13"/>
      <c r="J16" s="13"/>
      <c r="K16" s="24"/>
      <c r="L16" s="24"/>
      <c r="N16" s="13"/>
    </row>
    <row r="17" spans="4:11" x14ac:dyDescent="0.25">
      <c r="J17" s="13"/>
      <c r="K17" s="13"/>
    </row>
    <row r="18" spans="4:11" x14ac:dyDescent="0.25">
      <c r="D18" s="13"/>
      <c r="F18" s="13"/>
      <c r="G18" s="13"/>
      <c r="J18" s="24"/>
    </row>
    <row r="20" spans="4:11" x14ac:dyDescent="0.25">
      <c r="F20" s="13"/>
      <c r="G20" s="13"/>
    </row>
    <row r="21" spans="4:11" x14ac:dyDescent="0.25">
      <c r="F21" s="24"/>
    </row>
  </sheetData>
  <mergeCells count="6">
    <mergeCell ref="B16:C16"/>
    <mergeCell ref="B4:H4"/>
    <mergeCell ref="B5:B6"/>
    <mergeCell ref="C5:C6"/>
    <mergeCell ref="D5:E5"/>
    <mergeCell ref="F5:G5"/>
  </mergeCells>
  <pageMargins left="0.7" right="0.7" top="0.75" bottom="0.75" header="0.3" footer="0.3"/>
  <ignoredErrors>
    <ignoredError sqref="D16:F16" formulaRange="1"/>
  </ignoredError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8F34-89DC-4F12-9F07-C1FEB40C3A4F}">
  <dimension ref="B2:H21"/>
  <sheetViews>
    <sheetView workbookViewId="0"/>
  </sheetViews>
  <sheetFormatPr defaultRowHeight="15" x14ac:dyDescent="0.25"/>
  <cols>
    <col min="2" max="2" width="7.7109375" customWidth="1"/>
    <col min="3" max="3" width="65.28515625" customWidth="1"/>
    <col min="4" max="4" width="17.5703125" customWidth="1"/>
    <col min="5" max="5" width="18.140625" customWidth="1"/>
    <col min="7" max="7" width="10.140625" bestFit="1" customWidth="1"/>
  </cols>
  <sheetData>
    <row r="2" spans="2:8" ht="15.75" x14ac:dyDescent="0.25">
      <c r="C2" s="9"/>
      <c r="D2" s="4"/>
      <c r="E2" s="10"/>
    </row>
    <row r="3" spans="2:8" ht="16.5" thickBot="1" x14ac:dyDescent="0.3">
      <c r="B3" s="50"/>
      <c r="C3" s="50"/>
      <c r="D3" s="50"/>
      <c r="E3" s="81" t="s">
        <v>460</v>
      </c>
    </row>
    <row r="4" spans="2:8" ht="24.95" customHeight="1" thickTop="1" x14ac:dyDescent="0.25">
      <c r="B4" s="365" t="s">
        <v>686</v>
      </c>
      <c r="C4" s="365"/>
      <c r="D4" s="365"/>
      <c r="E4" s="365"/>
    </row>
    <row r="5" spans="2:8" ht="20.100000000000001" customHeight="1" x14ac:dyDescent="0.25">
      <c r="B5" s="121" t="s">
        <v>102</v>
      </c>
      <c r="C5" s="87" t="s">
        <v>58</v>
      </c>
      <c r="D5" s="87" t="s">
        <v>682</v>
      </c>
      <c r="E5" s="87" t="s">
        <v>685</v>
      </c>
    </row>
    <row r="6" spans="2:8" s="33" customFormat="1" ht="15.75" customHeight="1" x14ac:dyDescent="0.2">
      <c r="B6" s="88">
        <v>1</v>
      </c>
      <c r="C6" s="89">
        <v>2</v>
      </c>
      <c r="D6" s="158">
        <v>3</v>
      </c>
      <c r="E6" s="89">
        <v>4</v>
      </c>
    </row>
    <row r="7" spans="2:8" ht="15.75" x14ac:dyDescent="0.25">
      <c r="B7" s="55" t="s">
        <v>260</v>
      </c>
      <c r="C7" s="56" t="s">
        <v>464</v>
      </c>
      <c r="D7" s="61">
        <v>2.095342466910509</v>
      </c>
      <c r="E7" s="61">
        <v>1.9330637246230484</v>
      </c>
      <c r="G7" s="13"/>
      <c r="H7" s="25"/>
    </row>
    <row r="8" spans="2:8" ht="15.75" x14ac:dyDescent="0.25">
      <c r="B8" s="55" t="s">
        <v>261</v>
      </c>
      <c r="C8" s="56" t="s">
        <v>465</v>
      </c>
      <c r="D8" s="61">
        <v>83.945450448117597</v>
      </c>
      <c r="E8" s="61">
        <v>85.135714535718037</v>
      </c>
      <c r="G8" s="13"/>
      <c r="H8" s="25"/>
    </row>
    <row r="9" spans="2:8" ht="15.75" x14ac:dyDescent="0.25">
      <c r="B9" s="55" t="s">
        <v>262</v>
      </c>
      <c r="C9" s="56" t="s">
        <v>463</v>
      </c>
      <c r="D9" s="61">
        <v>3.0666743938483498</v>
      </c>
      <c r="E9" s="61">
        <v>2.9</v>
      </c>
      <c r="G9" s="13"/>
      <c r="H9" s="25"/>
    </row>
    <row r="10" spans="2:8" ht="15.75" x14ac:dyDescent="0.25">
      <c r="B10" s="55" t="s">
        <v>263</v>
      </c>
      <c r="C10" s="162" t="s">
        <v>442</v>
      </c>
      <c r="D10" s="61">
        <v>3.8784574039230617</v>
      </c>
      <c r="E10" s="61">
        <v>3.5299248267384025</v>
      </c>
      <c r="G10" s="13"/>
      <c r="H10" s="25"/>
    </row>
    <row r="11" spans="2:8" ht="15.75" x14ac:dyDescent="0.25">
      <c r="B11" s="55" t="s">
        <v>264</v>
      </c>
      <c r="C11" s="56" t="s">
        <v>466</v>
      </c>
      <c r="D11" s="61">
        <v>83.631626391817065</v>
      </c>
      <c r="E11" s="61">
        <v>84.278781602137286</v>
      </c>
      <c r="G11" s="13"/>
      <c r="H11" s="25"/>
    </row>
    <row r="12" spans="2:8" ht="15.75" x14ac:dyDescent="0.25">
      <c r="B12" s="55" t="s">
        <v>265</v>
      </c>
      <c r="C12" s="56" t="s">
        <v>443</v>
      </c>
      <c r="D12" s="61">
        <v>5.2057942626152389</v>
      </c>
      <c r="E12" s="61">
        <v>4.895981034060604</v>
      </c>
      <c r="G12" s="13"/>
      <c r="H12" s="25"/>
    </row>
    <row r="13" spans="2:8" ht="15.75" x14ac:dyDescent="0.25">
      <c r="B13" s="55" t="s">
        <v>266</v>
      </c>
      <c r="C13" s="56" t="s">
        <v>444</v>
      </c>
      <c r="D13" s="61">
        <v>9.834955973079329E-2</v>
      </c>
      <c r="E13" s="61">
        <v>8.2816204812293889E-2</v>
      </c>
      <c r="G13" s="22"/>
      <c r="H13" s="25"/>
    </row>
    <row r="14" spans="2:8" ht="15.75" x14ac:dyDescent="0.25">
      <c r="B14" s="55" t="s">
        <v>267</v>
      </c>
      <c r="C14" s="56" t="s">
        <v>683</v>
      </c>
      <c r="D14" s="61">
        <v>16.35353797342373</v>
      </c>
      <c r="E14" s="61">
        <v>14.993500235438969</v>
      </c>
      <c r="G14" s="22"/>
      <c r="H14" s="25"/>
    </row>
    <row r="15" spans="2:8" ht="15.75" x14ac:dyDescent="0.25">
      <c r="B15" s="55" t="s">
        <v>268</v>
      </c>
      <c r="C15" s="56" t="s">
        <v>684</v>
      </c>
      <c r="D15" s="61">
        <v>3.1</v>
      </c>
      <c r="E15" s="61">
        <v>2.6981022762722926</v>
      </c>
      <c r="G15" s="22"/>
      <c r="H15" s="25"/>
    </row>
    <row r="16" spans="2:8" ht="15.75" x14ac:dyDescent="0.25">
      <c r="B16" s="55" t="s">
        <v>269</v>
      </c>
      <c r="C16" s="56" t="s">
        <v>445</v>
      </c>
      <c r="D16" s="61">
        <v>2.8</v>
      </c>
      <c r="E16" s="61">
        <v>2.6900604219035071</v>
      </c>
      <c r="H16" s="25"/>
    </row>
    <row r="18" spans="2:2" x14ac:dyDescent="0.25">
      <c r="B18" s="168" t="s">
        <v>446</v>
      </c>
    </row>
    <row r="21" spans="2:2" ht="16.5" customHeight="1" x14ac:dyDescent="0.25"/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7FB2-3D71-45EC-8300-D86CC1560150}">
  <dimension ref="B2:J11"/>
  <sheetViews>
    <sheetView workbookViewId="0"/>
  </sheetViews>
  <sheetFormatPr defaultRowHeight="15" x14ac:dyDescent="0.25"/>
  <cols>
    <col min="3" max="3" width="17.140625" customWidth="1"/>
    <col min="4" max="4" width="16.7109375" customWidth="1"/>
    <col min="5" max="5" width="13.42578125" customWidth="1"/>
    <col min="6" max="6" width="18.140625" customWidth="1"/>
    <col min="7" max="7" width="10.7109375" customWidth="1"/>
  </cols>
  <sheetData>
    <row r="2" spans="2:10" ht="15.75" x14ac:dyDescent="0.25">
      <c r="C2" s="2"/>
      <c r="D2" s="2"/>
      <c r="E2" s="2"/>
      <c r="F2" s="2"/>
      <c r="G2" s="2"/>
    </row>
    <row r="3" spans="2:10" ht="16.5" thickBot="1" x14ac:dyDescent="0.3">
      <c r="B3" s="50"/>
      <c r="C3" s="169" t="s">
        <v>127</v>
      </c>
      <c r="D3" s="170"/>
      <c r="E3" s="170"/>
      <c r="F3" s="170"/>
      <c r="G3" s="81" t="s">
        <v>278</v>
      </c>
    </row>
    <row r="4" spans="2:10" ht="24.95" customHeight="1" thickTop="1" x14ac:dyDescent="0.25">
      <c r="B4" s="365" t="s">
        <v>687</v>
      </c>
      <c r="C4" s="365"/>
      <c r="D4" s="365"/>
      <c r="E4" s="365"/>
      <c r="F4" s="365"/>
      <c r="G4" s="365"/>
    </row>
    <row r="5" spans="2:10" ht="15.75" x14ac:dyDescent="0.25">
      <c r="B5" s="366" t="s">
        <v>102</v>
      </c>
      <c r="C5" s="363" t="s">
        <v>114</v>
      </c>
      <c r="D5" s="363" t="s">
        <v>626</v>
      </c>
      <c r="E5" s="363"/>
      <c r="F5" s="363" t="s">
        <v>688</v>
      </c>
      <c r="G5" s="363"/>
    </row>
    <row r="6" spans="2:10" ht="31.5" customHeight="1" x14ac:dyDescent="0.25">
      <c r="B6" s="366"/>
      <c r="C6" s="363"/>
      <c r="D6" s="87" t="s">
        <v>122</v>
      </c>
      <c r="E6" s="87" t="s">
        <v>123</v>
      </c>
      <c r="F6" s="87" t="s">
        <v>124</v>
      </c>
      <c r="G6" s="87" t="s">
        <v>27</v>
      </c>
    </row>
    <row r="7" spans="2:10" x14ac:dyDescent="0.25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</row>
    <row r="8" spans="2:10" ht="15.75" x14ac:dyDescent="0.25">
      <c r="B8" s="163" t="s">
        <v>260</v>
      </c>
      <c r="C8" s="102" t="s">
        <v>126</v>
      </c>
      <c r="D8" s="92">
        <v>268131</v>
      </c>
      <c r="E8" s="104">
        <v>13</v>
      </c>
      <c r="F8" s="92">
        <v>336019</v>
      </c>
      <c r="G8" s="104">
        <v>13</v>
      </c>
      <c r="I8" s="13"/>
    </row>
    <row r="9" spans="2:10" ht="15.75" x14ac:dyDescent="0.25">
      <c r="B9" s="163" t="s">
        <v>261</v>
      </c>
      <c r="C9" s="102" t="s">
        <v>125</v>
      </c>
      <c r="D9" s="92">
        <v>0</v>
      </c>
      <c r="E9" s="104">
        <v>0</v>
      </c>
      <c r="F9" s="92">
        <v>0</v>
      </c>
      <c r="G9" s="104">
        <v>0</v>
      </c>
      <c r="I9" s="13"/>
    </row>
    <row r="10" spans="2:10" ht="20.100000000000001" customHeight="1" x14ac:dyDescent="0.25">
      <c r="B10" s="363" t="s">
        <v>18</v>
      </c>
      <c r="C10" s="363"/>
      <c r="D10" s="95">
        <f>D8-D9</f>
        <v>268131</v>
      </c>
      <c r="E10" s="87">
        <f t="shared" ref="E10:G10" si="0">E8+E9</f>
        <v>13</v>
      </c>
      <c r="F10" s="95">
        <f>F8-F9</f>
        <v>336019</v>
      </c>
      <c r="G10" s="87">
        <f t="shared" si="0"/>
        <v>13</v>
      </c>
      <c r="I10" s="25"/>
      <c r="J10" s="25"/>
    </row>
    <row r="11" spans="2:10" x14ac:dyDescent="0.25">
      <c r="I11" s="25"/>
      <c r="J11" s="25"/>
    </row>
  </sheetData>
  <mergeCells count="6">
    <mergeCell ref="B4:G4"/>
    <mergeCell ref="B5:B6"/>
    <mergeCell ref="B10:C10"/>
    <mergeCell ref="C5:C6"/>
    <mergeCell ref="D5:E5"/>
    <mergeCell ref="F5:G5"/>
  </mergeCells>
  <pageMargins left="0.7" right="0.7" top="0.75" bottom="0.75" header="0.3" footer="0.3"/>
  <pageSetup paperSize="9" orientation="landscape" r:id="rId1"/>
  <ignoredErrors>
    <ignoredError sqref="E10:F10" formula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CADD4-6B1D-4469-89C4-8973EE7D1993}">
  <dimension ref="B3:M29"/>
  <sheetViews>
    <sheetView workbookViewId="0"/>
  </sheetViews>
  <sheetFormatPr defaultRowHeight="15" x14ac:dyDescent="0.25"/>
  <cols>
    <col min="2" max="2" width="7.5703125" customWidth="1"/>
    <col min="3" max="3" width="54.42578125" customWidth="1"/>
    <col min="4" max="4" width="14.5703125" customWidth="1"/>
    <col min="5" max="5" width="12.85546875" customWidth="1"/>
    <col min="6" max="6" width="17.140625" customWidth="1"/>
    <col min="7" max="7" width="12.140625" customWidth="1"/>
    <col min="8" max="8" width="16.42578125" customWidth="1"/>
  </cols>
  <sheetData>
    <row r="3" spans="2:13" ht="16.5" thickBot="1" x14ac:dyDescent="0.3">
      <c r="B3" s="50"/>
      <c r="C3" s="72"/>
      <c r="D3" s="71"/>
      <c r="E3" s="71"/>
      <c r="F3" s="71"/>
      <c r="G3" s="71"/>
      <c r="H3" s="81" t="s">
        <v>278</v>
      </c>
    </row>
    <row r="4" spans="2:13" ht="24.95" customHeight="1" thickTop="1" x14ac:dyDescent="0.25">
      <c r="B4" s="365" t="s">
        <v>701</v>
      </c>
      <c r="C4" s="365"/>
      <c r="D4" s="365"/>
      <c r="E4" s="365"/>
      <c r="F4" s="365"/>
      <c r="G4" s="365"/>
      <c r="H4" s="365"/>
    </row>
    <row r="5" spans="2:13" ht="15.95" customHeight="1" x14ac:dyDescent="0.25">
      <c r="B5" s="362" t="s">
        <v>102</v>
      </c>
      <c r="C5" s="363" t="s">
        <v>128</v>
      </c>
      <c r="D5" s="363" t="s">
        <v>626</v>
      </c>
      <c r="E5" s="363"/>
      <c r="F5" s="363" t="s">
        <v>688</v>
      </c>
      <c r="G5" s="363"/>
      <c r="H5" s="173" t="s">
        <v>1</v>
      </c>
    </row>
    <row r="6" spans="2:13" ht="21" customHeight="1" x14ac:dyDescent="0.25">
      <c r="B6" s="362"/>
      <c r="C6" s="363"/>
      <c r="D6" s="167" t="s">
        <v>129</v>
      </c>
      <c r="E6" s="322" t="s">
        <v>130</v>
      </c>
      <c r="F6" s="167" t="s">
        <v>131</v>
      </c>
      <c r="G6" s="322" t="s">
        <v>132</v>
      </c>
      <c r="H6" s="121" t="s">
        <v>352</v>
      </c>
    </row>
    <row r="7" spans="2:13" ht="16.5" customHeight="1" x14ac:dyDescent="0.25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158">
        <v>7</v>
      </c>
    </row>
    <row r="8" spans="2:13" ht="19.350000000000001" customHeight="1" x14ac:dyDescent="0.25">
      <c r="B8" s="98"/>
      <c r="C8" s="125" t="s">
        <v>379</v>
      </c>
      <c r="D8" s="171"/>
      <c r="E8" s="171"/>
      <c r="F8" s="171"/>
      <c r="G8" s="122"/>
      <c r="H8" s="122"/>
    </row>
    <row r="9" spans="2:13" ht="17.45" customHeight="1" x14ac:dyDescent="0.25">
      <c r="B9" s="90" t="s">
        <v>260</v>
      </c>
      <c r="C9" s="91" t="s">
        <v>689</v>
      </c>
      <c r="D9" s="58">
        <v>39659</v>
      </c>
      <c r="E9" s="93">
        <f>D9/D23*100</f>
        <v>5.4935602104394121</v>
      </c>
      <c r="F9" s="92">
        <v>65489</v>
      </c>
      <c r="G9" s="93">
        <f>F9/F23*100</f>
        <v>7.8515696185534374</v>
      </c>
      <c r="H9" s="94">
        <f>F9/D9*100</f>
        <v>165.1302352555536</v>
      </c>
      <c r="J9" s="13"/>
      <c r="K9" s="323"/>
      <c r="L9" s="324"/>
      <c r="M9" s="324"/>
    </row>
    <row r="10" spans="2:13" ht="15.75" x14ac:dyDescent="0.25">
      <c r="B10" s="90" t="s">
        <v>261</v>
      </c>
      <c r="C10" s="91" t="s">
        <v>690</v>
      </c>
      <c r="D10" s="58">
        <v>357510</v>
      </c>
      <c r="E10" s="93">
        <f>D10/D$23*100</f>
        <v>49.522244908701538</v>
      </c>
      <c r="F10" s="92">
        <v>389479</v>
      </c>
      <c r="G10" s="93">
        <f>F10/F$23*100</f>
        <v>46.695192833370101</v>
      </c>
      <c r="H10" s="94">
        <f t="shared" ref="H10:H23" si="0">F10/D10*100</f>
        <v>108.94212749293726</v>
      </c>
      <c r="J10" s="13"/>
      <c r="K10" s="323"/>
      <c r="L10" s="325"/>
      <c r="M10" s="325"/>
    </row>
    <row r="11" spans="2:13" ht="31.5" x14ac:dyDescent="0.25">
      <c r="B11" s="90" t="s">
        <v>262</v>
      </c>
      <c r="C11" s="91" t="s">
        <v>691</v>
      </c>
      <c r="D11" s="58">
        <v>17051</v>
      </c>
      <c r="E11" s="93">
        <f>D11/D$23*100</f>
        <v>2.3619025983560462</v>
      </c>
      <c r="F11" s="92">
        <v>29469</v>
      </c>
      <c r="G11" s="93">
        <f>F11/F$23*100</f>
        <v>3.5330804423514066</v>
      </c>
      <c r="H11" s="94">
        <f t="shared" si="0"/>
        <v>172.82857310421676</v>
      </c>
      <c r="J11" s="13"/>
      <c r="K11" s="323"/>
      <c r="L11" s="325"/>
      <c r="M11" s="325"/>
    </row>
    <row r="12" spans="2:13" ht="15.75" customHeight="1" x14ac:dyDescent="0.25">
      <c r="B12" s="90" t="s">
        <v>263</v>
      </c>
      <c r="C12" s="91" t="s">
        <v>692</v>
      </c>
      <c r="D12" s="58">
        <v>1928</v>
      </c>
      <c r="E12" s="93">
        <f>D12/D$23*100</f>
        <v>0.2670663427148236</v>
      </c>
      <c r="F12" s="92">
        <v>3669</v>
      </c>
      <c r="G12" s="93">
        <f>F12/F$23*100</f>
        <v>0.43988164318393264</v>
      </c>
      <c r="H12" s="94">
        <f t="shared" si="0"/>
        <v>190.30082987551867</v>
      </c>
      <c r="J12" s="13"/>
      <c r="K12" s="323"/>
      <c r="L12" s="325"/>
      <c r="M12" s="325"/>
    </row>
    <row r="13" spans="2:13" ht="31.5" x14ac:dyDescent="0.25">
      <c r="B13" s="90" t="s">
        <v>264</v>
      </c>
      <c r="C13" s="91" t="s">
        <v>693</v>
      </c>
      <c r="D13" s="58">
        <v>15037</v>
      </c>
      <c r="E13" s="93">
        <f>D13/D$23*100</f>
        <v>2.0829235453334034</v>
      </c>
      <c r="F13" s="92">
        <v>14372</v>
      </c>
      <c r="G13" s="93">
        <f>F13/F$23*100</f>
        <v>1.7230795791331368</v>
      </c>
      <c r="H13" s="94">
        <f t="shared" si="0"/>
        <v>95.577575314224916</v>
      </c>
      <c r="J13" s="13"/>
      <c r="K13" s="323"/>
      <c r="L13" s="325"/>
      <c r="M13" s="325"/>
    </row>
    <row r="14" spans="2:13" ht="16.350000000000001" customHeight="1" x14ac:dyDescent="0.25">
      <c r="B14" s="363" t="s">
        <v>133</v>
      </c>
      <c r="C14" s="363"/>
      <c r="D14" s="59">
        <f>SUM(D9:D13)</f>
        <v>431185</v>
      </c>
      <c r="E14" s="155">
        <f>D14/D23*100</f>
        <v>59.727697605545224</v>
      </c>
      <c r="F14" s="95">
        <f>SUM(F9:F13)</f>
        <v>502478</v>
      </c>
      <c r="G14" s="155">
        <f>F14/F23*100</f>
        <v>60.242804116592019</v>
      </c>
      <c r="H14" s="96">
        <f t="shared" si="0"/>
        <v>116.534202256572</v>
      </c>
      <c r="J14" s="13"/>
      <c r="K14" s="323"/>
      <c r="L14" s="324"/>
      <c r="M14" s="324"/>
    </row>
    <row r="15" spans="2:13" ht="16.350000000000001" customHeight="1" x14ac:dyDescent="0.25">
      <c r="B15" s="98"/>
      <c r="C15" s="125" t="s">
        <v>694</v>
      </c>
      <c r="D15" s="172"/>
      <c r="E15" s="93"/>
      <c r="F15" s="133"/>
      <c r="G15" s="93"/>
      <c r="H15" s="94"/>
      <c r="J15" s="13"/>
      <c r="K15" s="38"/>
    </row>
    <row r="16" spans="2:13" ht="15.75" x14ac:dyDescent="0.25">
      <c r="B16" s="101" t="s">
        <v>265</v>
      </c>
      <c r="C16" s="91" t="s">
        <v>695</v>
      </c>
      <c r="D16" s="58">
        <v>246342</v>
      </c>
      <c r="E16" s="93">
        <f t="shared" ref="E16:E21" si="1">D16/D$23*100</f>
        <v>34.123266077310724</v>
      </c>
      <c r="F16" s="92">
        <v>267526</v>
      </c>
      <c r="G16" s="93">
        <f>F16/F$23*100</f>
        <v>32.074073718840218</v>
      </c>
      <c r="H16" s="94">
        <f t="shared" si="0"/>
        <v>108.59942681312971</v>
      </c>
      <c r="J16" s="13"/>
      <c r="K16" s="323"/>
      <c r="L16" s="324"/>
      <c r="M16" s="324"/>
    </row>
    <row r="17" spans="2:13" ht="15.75" customHeight="1" x14ac:dyDescent="0.25">
      <c r="B17" s="101" t="s">
        <v>266</v>
      </c>
      <c r="C17" s="91" t="s">
        <v>696</v>
      </c>
      <c r="D17" s="58">
        <v>23527</v>
      </c>
      <c r="E17" s="93">
        <f t="shared" si="1"/>
        <v>3.2589573885122687</v>
      </c>
      <c r="F17" s="92">
        <v>27564</v>
      </c>
      <c r="G17" s="93">
        <f>F17/F$23*100</f>
        <v>3.3046872752035759</v>
      </c>
      <c r="H17" s="94">
        <f t="shared" si="0"/>
        <v>117.15900879840184</v>
      </c>
      <c r="J17" s="13"/>
      <c r="K17" s="323"/>
      <c r="L17" s="325"/>
      <c r="M17" s="325"/>
    </row>
    <row r="18" spans="2:13" ht="15.75" customHeight="1" x14ac:dyDescent="0.25">
      <c r="B18" s="101" t="s">
        <v>267</v>
      </c>
      <c r="C18" s="91" t="s">
        <v>697</v>
      </c>
      <c r="D18" s="58">
        <v>-6945</v>
      </c>
      <c r="E18" s="93">
        <f t="shared" si="1"/>
        <v>-0.96202061730002575</v>
      </c>
      <c r="F18" s="92">
        <v>3331</v>
      </c>
      <c r="G18" s="93">
        <f t="shared" ref="G18:G21" si="2">F18/F$23*100</f>
        <v>0.39935834108631224</v>
      </c>
      <c r="H18" s="94">
        <f>F18/D18*100</f>
        <v>-47.9625629949604</v>
      </c>
      <c r="J18" s="13"/>
      <c r="K18" s="323"/>
      <c r="L18" s="325"/>
      <c r="M18" s="325"/>
    </row>
    <row r="19" spans="2:13" ht="15.75" x14ac:dyDescent="0.25">
      <c r="B19" s="90" t="s">
        <v>268</v>
      </c>
      <c r="C19" s="91" t="s">
        <v>698</v>
      </c>
      <c r="D19" s="58">
        <v>808</v>
      </c>
      <c r="E19" s="93">
        <f t="shared" si="1"/>
        <v>0.11192406893857751</v>
      </c>
      <c r="F19" s="92">
        <v>66</v>
      </c>
      <c r="G19" s="93">
        <f t="shared" si="2"/>
        <v>7.9128341374051659E-3</v>
      </c>
      <c r="H19" s="94">
        <f>F19/D19*100</f>
        <v>8.1683168316831694</v>
      </c>
      <c r="J19" s="13"/>
      <c r="K19" s="323"/>
      <c r="L19" s="325"/>
      <c r="M19" s="325"/>
    </row>
    <row r="20" spans="2:13" ht="15.75" x14ac:dyDescent="0.25">
      <c r="B20" s="90" t="s">
        <v>269</v>
      </c>
      <c r="C20" s="91" t="s">
        <v>699</v>
      </c>
      <c r="D20" s="58">
        <v>1620</v>
      </c>
      <c r="E20" s="93">
        <f t="shared" si="1"/>
        <v>0.22440221742635588</v>
      </c>
      <c r="F20" s="92">
        <v>7541</v>
      </c>
      <c r="G20" s="93">
        <f t="shared" si="2"/>
        <v>0.90410124591170238</v>
      </c>
      <c r="H20" s="94">
        <f t="shared" ref="H20:H21" si="3">F20/D20*100</f>
        <v>465.49382716049382</v>
      </c>
      <c r="J20" s="13"/>
      <c r="K20" s="323"/>
      <c r="L20" s="325"/>
      <c r="M20" s="325"/>
    </row>
    <row r="21" spans="2:13" ht="15.75" x14ac:dyDescent="0.25">
      <c r="B21" s="90" t="s">
        <v>270</v>
      </c>
      <c r="C21" s="91" t="s">
        <v>700</v>
      </c>
      <c r="D21" s="58">
        <v>25381</v>
      </c>
      <c r="E21" s="93">
        <f t="shared" si="1"/>
        <v>3.5157732595668763</v>
      </c>
      <c r="F21" s="92">
        <v>25582</v>
      </c>
      <c r="G21" s="93">
        <f t="shared" si="2"/>
        <v>3.0670624682287722</v>
      </c>
      <c r="H21" s="94">
        <f t="shared" si="3"/>
        <v>100.79193097198691</v>
      </c>
      <c r="J21" s="13"/>
      <c r="K21" s="323"/>
      <c r="L21" s="325"/>
      <c r="M21" s="325"/>
    </row>
    <row r="22" spans="2:13" ht="15.75" x14ac:dyDescent="0.25">
      <c r="B22" s="363" t="s">
        <v>324</v>
      </c>
      <c r="C22" s="363"/>
      <c r="D22" s="95">
        <f>SUM(D16:D21)</f>
        <v>290733</v>
      </c>
      <c r="E22" s="155">
        <f>D22/D23*100</f>
        <v>40.272302394454776</v>
      </c>
      <c r="F22" s="95">
        <f>SUM(F16:F21)</f>
        <v>331610</v>
      </c>
      <c r="G22" s="155">
        <f>F22/F23*100</f>
        <v>39.757195883407988</v>
      </c>
      <c r="H22" s="96">
        <f t="shared" si="0"/>
        <v>114.05997943129951</v>
      </c>
      <c r="J22" s="13"/>
      <c r="K22" s="323"/>
      <c r="L22" s="324"/>
      <c r="M22" s="324"/>
    </row>
    <row r="23" spans="2:13" ht="15.75" x14ac:dyDescent="0.25">
      <c r="B23" s="363" t="s">
        <v>325</v>
      </c>
      <c r="C23" s="363"/>
      <c r="D23" s="95">
        <f>D14+D22</f>
        <v>721918</v>
      </c>
      <c r="E23" s="96">
        <f>E14+E22</f>
        <v>100</v>
      </c>
      <c r="F23" s="95">
        <f>F14+F22</f>
        <v>834088</v>
      </c>
      <c r="G23" s="96">
        <f>G14+G22</f>
        <v>100</v>
      </c>
      <c r="H23" s="96">
        <f t="shared" si="0"/>
        <v>115.53777575846564</v>
      </c>
      <c r="I23" s="13"/>
      <c r="J23" s="13"/>
      <c r="K23" s="346"/>
      <c r="L23" s="324"/>
      <c r="M23" s="324"/>
    </row>
    <row r="25" spans="2:13" x14ac:dyDescent="0.25">
      <c r="F25" s="13"/>
    </row>
    <row r="26" spans="2:13" x14ac:dyDescent="0.25">
      <c r="D26" s="13"/>
      <c r="F26" s="22"/>
    </row>
    <row r="27" spans="2:13" x14ac:dyDescent="0.25">
      <c r="D27" s="13"/>
    </row>
    <row r="28" spans="2:13" x14ac:dyDescent="0.25">
      <c r="D28" s="13"/>
    </row>
    <row r="29" spans="2:13" x14ac:dyDescent="0.25">
      <c r="D29" s="13"/>
    </row>
  </sheetData>
  <mergeCells count="8">
    <mergeCell ref="B4:H4"/>
    <mergeCell ref="B5:B6"/>
    <mergeCell ref="B14:C14"/>
    <mergeCell ref="B22:C22"/>
    <mergeCell ref="B23:C23"/>
    <mergeCell ref="C5:C6"/>
    <mergeCell ref="D5:E5"/>
    <mergeCell ref="F5:G5"/>
  </mergeCells>
  <pageMargins left="0.7" right="0.7" top="0.75" bottom="0.75" header="0.3" footer="0.3"/>
  <pageSetup orientation="landscape" r:id="rId1"/>
  <ignoredErrors>
    <ignoredError sqref="E22:F22 E14:F14" formula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A87F-4DD8-40FD-B75F-8649F8DE462F}">
  <dimension ref="B3:L23"/>
  <sheetViews>
    <sheetView workbookViewId="0"/>
  </sheetViews>
  <sheetFormatPr defaultRowHeight="15" x14ac:dyDescent="0.25"/>
  <cols>
    <col min="1" max="2" width="9.140625" customWidth="1"/>
    <col min="3" max="3" width="44.85546875" customWidth="1"/>
    <col min="4" max="4" width="17.85546875" customWidth="1"/>
    <col min="5" max="5" width="11.42578125" customWidth="1"/>
    <col min="6" max="6" width="16.5703125" customWidth="1"/>
    <col min="7" max="7" width="11.42578125" customWidth="1"/>
    <col min="8" max="8" width="13.5703125" customWidth="1"/>
  </cols>
  <sheetData>
    <row r="3" spans="2:12" ht="16.5" thickBot="1" x14ac:dyDescent="0.3">
      <c r="B3" s="50"/>
      <c r="C3" s="50"/>
      <c r="D3" s="50"/>
      <c r="E3" s="50"/>
      <c r="F3" s="50"/>
      <c r="G3" s="50"/>
      <c r="H3" s="177" t="s">
        <v>276</v>
      </c>
    </row>
    <row r="4" spans="2:12" ht="24.95" customHeight="1" thickTop="1" x14ac:dyDescent="0.25">
      <c r="B4" s="365" t="s">
        <v>708</v>
      </c>
      <c r="C4" s="365"/>
      <c r="D4" s="365"/>
      <c r="E4" s="365"/>
      <c r="F4" s="365"/>
      <c r="G4" s="365"/>
      <c r="H4" s="365"/>
    </row>
    <row r="5" spans="2:12" ht="15.95" customHeight="1" x14ac:dyDescent="0.25">
      <c r="B5" s="362" t="s">
        <v>102</v>
      </c>
      <c r="C5" s="363" t="s">
        <v>135</v>
      </c>
      <c r="D5" s="363" t="s">
        <v>626</v>
      </c>
      <c r="E5" s="363"/>
      <c r="F5" s="372" t="s">
        <v>688</v>
      </c>
      <c r="G5" s="372"/>
      <c r="H5" s="151" t="s">
        <v>1</v>
      </c>
    </row>
    <row r="6" spans="2:12" ht="15.95" customHeight="1" x14ac:dyDescent="0.25">
      <c r="B6" s="362"/>
      <c r="C6" s="363"/>
      <c r="D6" s="174" t="s">
        <v>129</v>
      </c>
      <c r="E6" s="87" t="s">
        <v>34</v>
      </c>
      <c r="F6" s="174" t="s">
        <v>131</v>
      </c>
      <c r="G6" s="87" t="s">
        <v>34</v>
      </c>
      <c r="H6" s="151" t="s">
        <v>352</v>
      </c>
    </row>
    <row r="7" spans="2:12" x14ac:dyDescent="0.25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</row>
    <row r="8" spans="2:12" ht="15.75" x14ac:dyDescent="0.25">
      <c r="B8" s="98"/>
      <c r="C8" s="125" t="s">
        <v>381</v>
      </c>
      <c r="D8" s="171"/>
      <c r="E8" s="125"/>
      <c r="F8" s="171"/>
      <c r="G8" s="122"/>
      <c r="H8" s="122"/>
      <c r="J8" s="13"/>
    </row>
    <row r="9" spans="2:12" ht="15.75" x14ac:dyDescent="0.25">
      <c r="B9" s="90" t="s">
        <v>260</v>
      </c>
      <c r="C9" s="91" t="s">
        <v>23</v>
      </c>
      <c r="D9" s="58">
        <v>29854</v>
      </c>
      <c r="E9" s="93">
        <f>D9/D$21*100</f>
        <v>6.7025434821165977</v>
      </c>
      <c r="F9" s="92">
        <v>46031</v>
      </c>
      <c r="G9" s="93">
        <f>F9/F$21*100</f>
        <v>9.4713991769547334</v>
      </c>
      <c r="H9" s="94">
        <f>F9/D9*100</f>
        <v>154.18704361224627</v>
      </c>
      <c r="J9" s="13"/>
      <c r="K9" s="323"/>
      <c r="L9" s="326"/>
    </row>
    <row r="10" spans="2:12" ht="15.75" x14ac:dyDescent="0.25">
      <c r="B10" s="90" t="s">
        <v>261</v>
      </c>
      <c r="C10" s="91" t="s">
        <v>702</v>
      </c>
      <c r="D10" s="58">
        <v>4375</v>
      </c>
      <c r="E10" s="93">
        <f t="shared" ref="E10:E12" si="0">D10/D$21*100</f>
        <v>0.98223446554096994</v>
      </c>
      <c r="F10" s="92">
        <v>6717</v>
      </c>
      <c r="G10" s="93">
        <f t="shared" ref="G10:G12" si="1">F10/F$21*100</f>
        <v>1.3820987654320989</v>
      </c>
      <c r="H10" s="94">
        <f>F10/D10*100</f>
        <v>153.53142857142856</v>
      </c>
      <c r="J10" s="13"/>
      <c r="K10" s="323"/>
      <c r="L10" s="326"/>
    </row>
    <row r="11" spans="2:12" ht="15.75" x14ac:dyDescent="0.25">
      <c r="B11" s="90" t="s">
        <v>262</v>
      </c>
      <c r="C11" s="91" t="s">
        <v>703</v>
      </c>
      <c r="D11" s="58">
        <v>4885</v>
      </c>
      <c r="E11" s="93">
        <f t="shared" si="0"/>
        <v>1.0967349403811744</v>
      </c>
      <c r="F11" s="92">
        <v>4840</v>
      </c>
      <c r="G11" s="93">
        <f t="shared" si="1"/>
        <v>0.99588477366255135</v>
      </c>
      <c r="H11" s="94">
        <f>F11/D11*100</f>
        <v>99.078812691914024</v>
      </c>
      <c r="J11" s="13"/>
      <c r="K11" s="323"/>
      <c r="L11" s="326"/>
    </row>
    <row r="12" spans="2:12" ht="15.75" x14ac:dyDescent="0.25">
      <c r="B12" s="90" t="s">
        <v>263</v>
      </c>
      <c r="C12" s="91" t="s">
        <v>382</v>
      </c>
      <c r="D12" s="58">
        <v>2564</v>
      </c>
      <c r="E12" s="93">
        <f t="shared" si="0"/>
        <v>0.57564552449075346</v>
      </c>
      <c r="F12" s="92">
        <v>2055</v>
      </c>
      <c r="G12" s="93">
        <f t="shared" si="1"/>
        <v>0.4228395061728395</v>
      </c>
      <c r="H12" s="94">
        <f>F12/D12*100</f>
        <v>80.148205928237132</v>
      </c>
      <c r="J12" s="13"/>
      <c r="K12" s="323"/>
      <c r="L12" s="326"/>
    </row>
    <row r="13" spans="2:12" ht="15.75" x14ac:dyDescent="0.25">
      <c r="B13" s="363" t="s">
        <v>133</v>
      </c>
      <c r="C13" s="363"/>
      <c r="D13" s="175">
        <f>SUM(D9:D12)</f>
        <v>41678</v>
      </c>
      <c r="E13" s="155">
        <f>D13/D21*100</f>
        <v>9.3571584125294951</v>
      </c>
      <c r="F13" s="95">
        <f>SUM(F9:F12)</f>
        <v>59643</v>
      </c>
      <c r="G13" s="155">
        <f>F13/F21*100</f>
        <v>12.272222222222222</v>
      </c>
      <c r="H13" s="96">
        <f>F13/D13*100</f>
        <v>143.10427563702672</v>
      </c>
      <c r="J13" s="13"/>
      <c r="K13" s="323"/>
      <c r="L13" s="326"/>
    </row>
    <row r="14" spans="2:12" ht="35.25" customHeight="1" x14ac:dyDescent="0.25">
      <c r="B14" s="98"/>
      <c r="C14" s="125" t="s">
        <v>704</v>
      </c>
      <c r="D14" s="176"/>
      <c r="E14" s="93"/>
      <c r="F14" s="133"/>
      <c r="G14" s="93"/>
      <c r="H14" s="94"/>
      <c r="J14" s="13"/>
      <c r="K14" s="371"/>
      <c r="L14" s="371"/>
    </row>
    <row r="15" spans="2:12" ht="15.75" x14ac:dyDescent="0.25">
      <c r="B15" s="90" t="s">
        <v>264</v>
      </c>
      <c r="C15" s="91" t="s">
        <v>705</v>
      </c>
      <c r="D15" s="58">
        <v>22999</v>
      </c>
      <c r="E15" s="93">
        <f>D15/D21*100</f>
        <v>5.1635223938232606</v>
      </c>
      <c r="F15" s="92">
        <v>17404</v>
      </c>
      <c r="G15" s="93">
        <f>F15/F21*100</f>
        <v>3.5810699588477366</v>
      </c>
      <c r="H15" s="94">
        <f t="shared" ref="H15:H21" si="2">F15/D15*100</f>
        <v>75.672855341536589</v>
      </c>
      <c r="J15" s="13"/>
      <c r="K15" s="323"/>
      <c r="L15" s="326"/>
    </row>
    <row r="16" spans="2:12" ht="15" customHeight="1" x14ac:dyDescent="0.25">
      <c r="B16" s="90" t="s">
        <v>265</v>
      </c>
      <c r="C16" s="91" t="s">
        <v>695</v>
      </c>
      <c r="D16" s="58">
        <v>60474</v>
      </c>
      <c r="E16" s="93">
        <f>D16/D$21*100</f>
        <v>13.577062187228483</v>
      </c>
      <c r="F16" s="92">
        <v>63021</v>
      </c>
      <c r="G16" s="93">
        <f>F16/F$21*100</f>
        <v>12.967283950617285</v>
      </c>
      <c r="H16" s="94">
        <f t="shared" si="2"/>
        <v>104.21172735390417</v>
      </c>
      <c r="J16" s="13"/>
      <c r="K16" s="323"/>
      <c r="L16" s="326"/>
    </row>
    <row r="17" spans="2:12" ht="15.75" x14ac:dyDescent="0.25">
      <c r="B17" s="90" t="s">
        <v>266</v>
      </c>
      <c r="C17" s="91" t="s">
        <v>706</v>
      </c>
      <c r="D17" s="58">
        <v>140563</v>
      </c>
      <c r="E17" s="93">
        <f>D17/D$21*100</f>
        <v>31.557902441105224</v>
      </c>
      <c r="F17" s="92">
        <v>156888</v>
      </c>
      <c r="G17" s="93">
        <f>F17/F$21*100</f>
        <v>32.281481481481485</v>
      </c>
      <c r="H17" s="94">
        <f t="shared" si="2"/>
        <v>111.61400937657848</v>
      </c>
      <c r="J17" s="13"/>
      <c r="K17" s="323"/>
      <c r="L17" s="326"/>
    </row>
    <row r="18" spans="2:12" ht="15.75" x14ac:dyDescent="0.25">
      <c r="B18" s="90" t="s">
        <v>267</v>
      </c>
      <c r="C18" s="91" t="s">
        <v>424</v>
      </c>
      <c r="D18" s="58">
        <v>33362</v>
      </c>
      <c r="E18" s="93">
        <f>D18/D$21*100</f>
        <v>7.4901271404292205</v>
      </c>
      <c r="F18" s="92">
        <v>36769</v>
      </c>
      <c r="G18" s="93">
        <f>F18/F$21*100</f>
        <v>7.5656378600823038</v>
      </c>
      <c r="H18" s="94">
        <f t="shared" si="2"/>
        <v>110.21221749295607</v>
      </c>
      <c r="J18" s="13"/>
      <c r="K18" s="323"/>
      <c r="L18" s="326"/>
    </row>
    <row r="19" spans="2:12" ht="15.75" x14ac:dyDescent="0.25">
      <c r="B19" s="90" t="s">
        <v>268</v>
      </c>
      <c r="C19" s="91" t="s">
        <v>707</v>
      </c>
      <c r="D19" s="58">
        <v>146337</v>
      </c>
      <c r="E19" s="93">
        <f>D19/D$21*100</f>
        <v>32.854227424884321</v>
      </c>
      <c r="F19" s="92">
        <v>152275</v>
      </c>
      <c r="G19" s="93">
        <f>F19/F$21*100</f>
        <v>31.33230452674897</v>
      </c>
      <c r="H19" s="94">
        <f t="shared" si="2"/>
        <v>104.05775709492472</v>
      </c>
      <c r="J19" s="13"/>
      <c r="K19" s="323"/>
      <c r="L19" s="326"/>
    </row>
    <row r="20" spans="2:12" ht="15.75" x14ac:dyDescent="0.25">
      <c r="B20" s="363" t="s">
        <v>134</v>
      </c>
      <c r="C20" s="363"/>
      <c r="D20" s="131">
        <f>SUM(D15:D19)</f>
        <v>403735</v>
      </c>
      <c r="E20" s="155">
        <f>D20/D21*100</f>
        <v>90.6428415874705</v>
      </c>
      <c r="F20" s="95">
        <f>SUM(F15:F19)</f>
        <v>426357</v>
      </c>
      <c r="G20" s="155">
        <f>F20/F21*100</f>
        <v>87.727777777777789</v>
      </c>
      <c r="H20" s="96">
        <f t="shared" si="2"/>
        <v>105.60318030391223</v>
      </c>
      <c r="J20" s="13"/>
      <c r="K20" s="323"/>
      <c r="L20" s="326"/>
    </row>
    <row r="21" spans="2:12" ht="15.75" x14ac:dyDescent="0.25">
      <c r="B21" s="363" t="s">
        <v>137</v>
      </c>
      <c r="C21" s="363"/>
      <c r="D21" s="131">
        <f>D13+D20</f>
        <v>445413</v>
      </c>
      <c r="E21" s="96">
        <f>E13+E20</f>
        <v>100</v>
      </c>
      <c r="F21" s="95">
        <f>F13+F20</f>
        <v>486000</v>
      </c>
      <c r="G21" s="96">
        <f>G13+G20</f>
        <v>100.00000000000001</v>
      </c>
      <c r="H21" s="96">
        <f t="shared" si="2"/>
        <v>109.11221720066544</v>
      </c>
      <c r="J21" s="13"/>
      <c r="K21" s="323"/>
      <c r="L21" s="326"/>
    </row>
    <row r="23" spans="2:12" x14ac:dyDescent="0.25">
      <c r="F23" s="13"/>
    </row>
  </sheetData>
  <mergeCells count="9">
    <mergeCell ref="B4:H4"/>
    <mergeCell ref="B5:B6"/>
    <mergeCell ref="B13:C13"/>
    <mergeCell ref="K14:L14"/>
    <mergeCell ref="B21:C21"/>
    <mergeCell ref="B20:C20"/>
    <mergeCell ref="C5:C6"/>
    <mergeCell ref="D5:E5"/>
    <mergeCell ref="F5:G5"/>
  </mergeCells>
  <pageMargins left="0.7" right="0.7" top="0.75" bottom="0.75" header="0.3" footer="0.3"/>
  <pageSetup orientation="landscape" r:id="rId1"/>
  <ignoredErrors>
    <ignoredError sqref="E13:F13 E20:F20" formula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8730-33AB-48D5-86B3-D73AC6A79D99}">
  <dimension ref="B2:H21"/>
  <sheetViews>
    <sheetView workbookViewId="0"/>
  </sheetViews>
  <sheetFormatPr defaultRowHeight="15" x14ac:dyDescent="0.25"/>
  <cols>
    <col min="2" max="2" width="7.7109375" customWidth="1"/>
    <col min="3" max="3" width="65.28515625" customWidth="1"/>
    <col min="4" max="4" width="17.5703125" customWidth="1"/>
    <col min="5" max="5" width="18.140625" customWidth="1"/>
    <col min="7" max="7" width="10.140625" bestFit="1" customWidth="1"/>
  </cols>
  <sheetData>
    <row r="2" spans="2:8" ht="15.75" x14ac:dyDescent="0.25">
      <c r="C2" s="9"/>
      <c r="D2" s="4"/>
      <c r="E2" s="10"/>
    </row>
    <row r="3" spans="2:8" ht="16.5" thickBot="1" x14ac:dyDescent="0.3">
      <c r="B3" s="50"/>
      <c r="C3" s="50"/>
      <c r="D3" s="50"/>
      <c r="E3" s="81" t="s">
        <v>619</v>
      </c>
    </row>
    <row r="4" spans="2:8" ht="24.95" customHeight="1" thickTop="1" x14ac:dyDescent="0.25">
      <c r="B4" s="365" t="s">
        <v>718</v>
      </c>
      <c r="C4" s="365"/>
      <c r="D4" s="365"/>
      <c r="E4" s="365"/>
    </row>
    <row r="5" spans="2:8" ht="20.100000000000001" customHeight="1" x14ac:dyDescent="0.25">
      <c r="B5" s="121" t="s">
        <v>102</v>
      </c>
      <c r="C5" s="87" t="s">
        <v>58</v>
      </c>
      <c r="D5" s="87" t="s">
        <v>621</v>
      </c>
      <c r="E5" s="87" t="s">
        <v>640</v>
      </c>
    </row>
    <row r="6" spans="2:8" s="33" customFormat="1" ht="15.75" customHeight="1" x14ac:dyDescent="0.2">
      <c r="B6" s="88">
        <v>1</v>
      </c>
      <c r="C6" s="89">
        <v>2</v>
      </c>
      <c r="D6" s="158">
        <v>3</v>
      </c>
      <c r="E6" s="89">
        <v>4</v>
      </c>
    </row>
    <row r="7" spans="2:8" ht="15.75" x14ac:dyDescent="0.25">
      <c r="B7" s="90" t="s">
        <v>260</v>
      </c>
      <c r="C7" s="91" t="s">
        <v>126</v>
      </c>
      <c r="D7" s="58">
        <v>268131</v>
      </c>
      <c r="E7" s="92">
        <v>336019</v>
      </c>
      <c r="G7" s="13"/>
      <c r="H7" s="13"/>
    </row>
    <row r="8" spans="2:8" ht="15.75" x14ac:dyDescent="0.25">
      <c r="B8" s="90" t="s">
        <v>261</v>
      </c>
      <c r="C8" s="91" t="s">
        <v>252</v>
      </c>
      <c r="D8" s="58">
        <v>27483127</v>
      </c>
      <c r="E8" s="92">
        <v>29527292</v>
      </c>
      <c r="G8" s="13"/>
      <c r="H8" s="13"/>
    </row>
    <row r="9" spans="2:8" ht="15.75" x14ac:dyDescent="0.25">
      <c r="B9" s="90" t="s">
        <v>262</v>
      </c>
      <c r="C9" s="91" t="s">
        <v>253</v>
      </c>
      <c r="D9" s="58">
        <v>3305688</v>
      </c>
      <c r="E9" s="92">
        <v>3757237</v>
      </c>
      <c r="G9" s="13"/>
      <c r="H9" s="13"/>
    </row>
    <row r="10" spans="2:8" ht="15.75" x14ac:dyDescent="0.25">
      <c r="B10" s="90" t="s">
        <v>263</v>
      </c>
      <c r="C10" s="91" t="s">
        <v>254</v>
      </c>
      <c r="D10" s="58">
        <v>389507</v>
      </c>
      <c r="E10" s="92">
        <v>442835</v>
      </c>
      <c r="G10" s="24"/>
      <c r="H10" s="24"/>
    </row>
    <row r="11" spans="2:8" ht="15.75" x14ac:dyDescent="0.25">
      <c r="B11" s="90" t="s">
        <v>264</v>
      </c>
      <c r="C11" s="91" t="s">
        <v>709</v>
      </c>
      <c r="D11" s="58">
        <v>185868</v>
      </c>
      <c r="E11" s="92">
        <v>204505</v>
      </c>
      <c r="G11" s="24"/>
      <c r="H11" s="13"/>
    </row>
    <row r="12" spans="2:8" ht="15.75" x14ac:dyDescent="0.25">
      <c r="B12" s="90" t="s">
        <v>265</v>
      </c>
      <c r="C12" s="91" t="s">
        <v>710</v>
      </c>
      <c r="D12" s="58">
        <v>367859</v>
      </c>
      <c r="E12" s="92">
        <v>413566</v>
      </c>
      <c r="G12" s="24"/>
      <c r="H12" s="13"/>
    </row>
    <row r="13" spans="2:8" ht="15.75" x14ac:dyDescent="0.25">
      <c r="B13" s="90" t="s">
        <v>266</v>
      </c>
      <c r="C13" s="91" t="s">
        <v>711</v>
      </c>
      <c r="D13" s="58">
        <v>596467</v>
      </c>
      <c r="E13" s="92">
        <v>692351</v>
      </c>
      <c r="G13" s="24"/>
      <c r="H13" s="24"/>
    </row>
    <row r="14" spans="2:8" ht="15.75" x14ac:dyDescent="0.25">
      <c r="B14" s="90" t="s">
        <v>267</v>
      </c>
      <c r="C14" s="91" t="s">
        <v>712</v>
      </c>
      <c r="D14" s="58">
        <v>271723</v>
      </c>
      <c r="E14" s="92">
        <v>293108</v>
      </c>
      <c r="G14" s="24"/>
      <c r="H14" s="13"/>
    </row>
    <row r="15" spans="2:8" ht="15.75" x14ac:dyDescent="0.25">
      <c r="B15" s="90" t="s">
        <v>713</v>
      </c>
      <c r="C15" s="91" t="s">
        <v>211</v>
      </c>
      <c r="D15" s="58">
        <v>320262</v>
      </c>
      <c r="E15" s="92">
        <v>345932</v>
      </c>
      <c r="H15" s="13"/>
    </row>
    <row r="16" spans="2:8" ht="15.75" x14ac:dyDescent="0.25">
      <c r="B16" s="90" t="s">
        <v>269</v>
      </c>
      <c r="C16" s="91" t="s">
        <v>255</v>
      </c>
      <c r="D16" s="261">
        <f>D7/D8*100</f>
        <v>0.9756204233965079</v>
      </c>
      <c r="E16" s="353">
        <f>E7/E8*100</f>
        <v>1.1379946389936471</v>
      </c>
    </row>
    <row r="17" spans="2:5" ht="15.75" x14ac:dyDescent="0.25">
      <c r="B17" s="90" t="s">
        <v>270</v>
      </c>
      <c r="C17" s="91" t="s">
        <v>256</v>
      </c>
      <c r="D17" s="261">
        <f>D7/D9*100</f>
        <v>8.1112010570870563</v>
      </c>
      <c r="E17" s="353">
        <f>E7/E9*100</f>
        <v>8.9432473916337987</v>
      </c>
    </row>
    <row r="18" spans="2:5" ht="15.75" x14ac:dyDescent="0.25">
      <c r="B18" s="90" t="s">
        <v>271</v>
      </c>
      <c r="C18" s="91" t="s">
        <v>714</v>
      </c>
      <c r="D18" s="261">
        <f>D12/D8*100</f>
        <v>1.3384903399092831</v>
      </c>
      <c r="E18" s="353">
        <f>E12/E8*100</f>
        <v>1.4006228542732602</v>
      </c>
    </row>
    <row r="19" spans="2:5" ht="15.75" x14ac:dyDescent="0.25">
      <c r="B19" s="90" t="s">
        <v>272</v>
      </c>
      <c r="C19" s="91" t="s">
        <v>715</v>
      </c>
      <c r="D19" s="293">
        <f>D10/D13*100</f>
        <v>65.302355369198963</v>
      </c>
      <c r="E19" s="353">
        <f>E10/E13*100</f>
        <v>63.961054436261378</v>
      </c>
    </row>
    <row r="20" spans="2:5" ht="32.25" customHeight="1" x14ac:dyDescent="0.25">
      <c r="B20" s="90" t="s">
        <v>273</v>
      </c>
      <c r="C20" s="91" t="s">
        <v>716</v>
      </c>
      <c r="D20" s="293">
        <f>D15/D13*100</f>
        <v>53.693163242895245</v>
      </c>
      <c r="E20" s="293">
        <f>E15/E13*100</f>
        <v>49.964829977858052</v>
      </c>
    </row>
    <row r="21" spans="2:5" x14ac:dyDescent="0.25">
      <c r="C21" s="178" t="s">
        <v>717</v>
      </c>
    </row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F28A1-52D0-4DF7-96A3-F0035B21CC23}">
  <dimension ref="B3:G14"/>
  <sheetViews>
    <sheetView workbookViewId="0"/>
  </sheetViews>
  <sheetFormatPr defaultRowHeight="15" x14ac:dyDescent="0.25"/>
  <cols>
    <col min="3" max="3" width="30.140625" customWidth="1"/>
    <col min="4" max="5" width="18.140625" customWidth="1"/>
    <col min="6" max="6" width="10" customWidth="1"/>
  </cols>
  <sheetData>
    <row r="3" spans="2:7" ht="16.5" thickBot="1" x14ac:dyDescent="0.3">
      <c r="B3" s="50"/>
      <c r="C3" s="117"/>
      <c r="D3" s="71"/>
      <c r="E3" s="71"/>
      <c r="F3" s="74" t="s">
        <v>274</v>
      </c>
      <c r="G3" s="4"/>
    </row>
    <row r="4" spans="2:7" ht="24.95" customHeight="1" thickTop="1" x14ac:dyDescent="0.25">
      <c r="B4" s="365" t="s">
        <v>719</v>
      </c>
      <c r="C4" s="365"/>
      <c r="D4" s="365"/>
      <c r="E4" s="365"/>
      <c r="F4" s="365"/>
      <c r="G4" s="6"/>
    </row>
    <row r="5" spans="2:7" ht="31.5" x14ac:dyDescent="0.25">
      <c r="B5" s="121" t="s">
        <v>102</v>
      </c>
      <c r="C5" s="87" t="s">
        <v>58</v>
      </c>
      <c r="D5" s="87" t="s">
        <v>639</v>
      </c>
      <c r="E5" s="87" t="s">
        <v>640</v>
      </c>
      <c r="F5" s="87" t="s">
        <v>671</v>
      </c>
      <c r="G5" s="6"/>
    </row>
    <row r="6" spans="2:7" ht="15.75" x14ac:dyDescent="0.25">
      <c r="B6" s="88">
        <v>1</v>
      </c>
      <c r="C6" s="89">
        <v>2</v>
      </c>
      <c r="D6" s="89">
        <v>3</v>
      </c>
      <c r="E6" s="89">
        <v>4</v>
      </c>
      <c r="F6" s="89">
        <v>5</v>
      </c>
      <c r="G6" s="6"/>
    </row>
    <row r="7" spans="2:7" ht="15.75" customHeight="1" x14ac:dyDescent="0.25">
      <c r="B7" s="101" t="s">
        <v>260</v>
      </c>
      <c r="C7" s="91" t="s">
        <v>138</v>
      </c>
      <c r="D7" s="97">
        <v>6643532</v>
      </c>
      <c r="E7" s="97">
        <v>6670862</v>
      </c>
      <c r="F7" s="94">
        <f>E7/D7*100</f>
        <v>100.41137756241709</v>
      </c>
      <c r="G7" s="6"/>
    </row>
    <row r="8" spans="2:7" ht="15.75" x14ac:dyDescent="0.25">
      <c r="B8" s="101" t="s">
        <v>261</v>
      </c>
      <c r="C8" s="91" t="s">
        <v>139</v>
      </c>
      <c r="D8" s="97">
        <v>3127611</v>
      </c>
      <c r="E8" s="97">
        <v>2948484</v>
      </c>
      <c r="F8" s="94">
        <f>E8/D8*100</f>
        <v>94.272721255936247</v>
      </c>
      <c r="G8" s="6"/>
    </row>
    <row r="9" spans="2:7" ht="15.75" x14ac:dyDescent="0.25">
      <c r="B9" s="363" t="s">
        <v>140</v>
      </c>
      <c r="C9" s="363"/>
      <c r="D9" s="305">
        <f>D7/D8</f>
        <v>2.1241554656253605</v>
      </c>
      <c r="E9" s="305">
        <f>E7/E8</f>
        <v>2.2624718329826448</v>
      </c>
      <c r="F9" s="96"/>
      <c r="G9" s="6"/>
    </row>
    <row r="12" spans="2:7" x14ac:dyDescent="0.25">
      <c r="D12" s="13"/>
    </row>
    <row r="13" spans="2:7" x14ac:dyDescent="0.25">
      <c r="D13" s="13"/>
    </row>
    <row r="14" spans="2:7" x14ac:dyDescent="0.25">
      <c r="D14" s="36"/>
    </row>
  </sheetData>
  <mergeCells count="2">
    <mergeCell ref="B9:C9"/>
    <mergeCell ref="B4:F4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9559-4E01-43BF-919A-26B7CFFC30EB}">
  <dimension ref="B3:I18"/>
  <sheetViews>
    <sheetView workbookViewId="0"/>
  </sheetViews>
  <sheetFormatPr defaultRowHeight="15" x14ac:dyDescent="0.25"/>
  <cols>
    <col min="2" max="2" width="7" customWidth="1"/>
    <col min="3" max="3" width="45.42578125" customWidth="1"/>
    <col min="4" max="4" width="18.140625" customWidth="1"/>
    <col min="5" max="5" width="16.5703125" customWidth="1"/>
    <col min="6" max="6" width="10.85546875" customWidth="1"/>
    <col min="8" max="8" width="10.7109375" bestFit="1" customWidth="1"/>
    <col min="9" max="9" width="9.5703125" bestFit="1" customWidth="1"/>
  </cols>
  <sheetData>
    <row r="3" spans="2:9" ht="16.5" thickBot="1" x14ac:dyDescent="0.3">
      <c r="B3" s="50"/>
      <c r="C3" s="50"/>
      <c r="D3" s="50"/>
      <c r="E3" s="50"/>
      <c r="F3" s="180" t="s">
        <v>274</v>
      </c>
    </row>
    <row r="4" spans="2:9" ht="24.95" customHeight="1" thickTop="1" x14ac:dyDescent="0.25">
      <c r="B4" s="373" t="s">
        <v>720</v>
      </c>
      <c r="C4" s="373"/>
      <c r="D4" s="373"/>
      <c r="E4" s="373"/>
      <c r="F4" s="373"/>
    </row>
    <row r="5" spans="2:9" ht="15.75" x14ac:dyDescent="0.25">
      <c r="B5" s="356" t="s">
        <v>102</v>
      </c>
      <c r="C5" s="356" t="s">
        <v>58</v>
      </c>
      <c r="D5" s="356" t="s">
        <v>639</v>
      </c>
      <c r="E5" s="356" t="s">
        <v>640</v>
      </c>
      <c r="F5" s="53" t="s">
        <v>1</v>
      </c>
    </row>
    <row r="6" spans="2:9" ht="15.75" x14ac:dyDescent="0.25">
      <c r="B6" s="356"/>
      <c r="C6" s="356"/>
      <c r="D6" s="356"/>
      <c r="E6" s="356"/>
      <c r="F6" s="53" t="s">
        <v>50</v>
      </c>
    </row>
    <row r="7" spans="2:9" x14ac:dyDescent="0.25">
      <c r="B7" s="51">
        <v>1</v>
      </c>
      <c r="C7" s="51">
        <v>2</v>
      </c>
      <c r="D7" s="51">
        <v>3</v>
      </c>
      <c r="E7" s="51">
        <v>4</v>
      </c>
      <c r="F7" s="51">
        <v>5</v>
      </c>
    </row>
    <row r="8" spans="2:9" ht="15.75" customHeight="1" x14ac:dyDescent="0.25">
      <c r="B8" s="53" t="s">
        <v>260</v>
      </c>
      <c r="C8" s="53" t="s">
        <v>447</v>
      </c>
      <c r="D8" s="59">
        <f>SUM(D9:D13)</f>
        <v>6643532</v>
      </c>
      <c r="E8" s="59">
        <f>SUM(E9:E13)</f>
        <v>6670862</v>
      </c>
      <c r="F8" s="188">
        <f>E8/D8*100</f>
        <v>100.41137756241709</v>
      </c>
      <c r="H8" s="24"/>
      <c r="I8" s="315"/>
    </row>
    <row r="9" spans="2:9" ht="15.75" customHeight="1" x14ac:dyDescent="0.25">
      <c r="B9" s="55" t="s">
        <v>60</v>
      </c>
      <c r="C9" s="56" t="s">
        <v>448</v>
      </c>
      <c r="D9" s="58">
        <v>1164676</v>
      </c>
      <c r="E9" s="58">
        <v>1112219</v>
      </c>
      <c r="F9" s="187">
        <f t="shared" ref="F9:F13" si="0">E9/D9*100</f>
        <v>95.496000604459951</v>
      </c>
      <c r="H9" s="24"/>
      <c r="I9" s="315"/>
    </row>
    <row r="10" spans="2:9" ht="15.75" customHeight="1" x14ac:dyDescent="0.25">
      <c r="B10" s="55" t="s">
        <v>90</v>
      </c>
      <c r="C10" s="56" t="s">
        <v>449</v>
      </c>
      <c r="D10" s="58">
        <v>3103152</v>
      </c>
      <c r="E10" s="58">
        <v>2897949</v>
      </c>
      <c r="F10" s="187">
        <f t="shared" si="0"/>
        <v>93.387272038237242</v>
      </c>
      <c r="H10" s="24"/>
      <c r="I10" s="315"/>
    </row>
    <row r="11" spans="2:9" ht="15.75" customHeight="1" x14ac:dyDescent="0.25">
      <c r="B11" s="55" t="s">
        <v>288</v>
      </c>
      <c r="C11" s="56" t="s">
        <v>450</v>
      </c>
      <c r="D11" s="58">
        <v>1201900</v>
      </c>
      <c r="E11" s="58">
        <v>1302856</v>
      </c>
      <c r="F11" s="187">
        <f>E11/D11*100</f>
        <v>108.39970047424912</v>
      </c>
      <c r="H11" s="24"/>
      <c r="I11" s="315"/>
    </row>
    <row r="12" spans="2:9" ht="31.5" customHeight="1" x14ac:dyDescent="0.25">
      <c r="B12" s="55" t="s">
        <v>289</v>
      </c>
      <c r="C12" s="56" t="s">
        <v>451</v>
      </c>
      <c r="D12" s="58">
        <v>1109925</v>
      </c>
      <c r="E12" s="58">
        <v>1218436</v>
      </c>
      <c r="F12" s="187">
        <f>E12/D12*100</f>
        <v>109.77642633511273</v>
      </c>
      <c r="H12" s="24"/>
      <c r="I12" s="315"/>
    </row>
    <row r="13" spans="2:9" ht="36.75" customHeight="1" x14ac:dyDescent="0.25">
      <c r="B13" s="55" t="s">
        <v>290</v>
      </c>
      <c r="C13" s="56" t="s">
        <v>550</v>
      </c>
      <c r="D13" s="58">
        <v>63879</v>
      </c>
      <c r="E13" s="58">
        <v>139402</v>
      </c>
      <c r="F13" s="187">
        <f t="shared" si="0"/>
        <v>218.22821271466367</v>
      </c>
      <c r="H13" s="24"/>
      <c r="I13" s="315"/>
    </row>
    <row r="14" spans="2:9" ht="15.75" customHeight="1" x14ac:dyDescent="0.25">
      <c r="B14" s="53" t="s">
        <v>261</v>
      </c>
      <c r="C14" s="53" t="s">
        <v>452</v>
      </c>
      <c r="D14" s="59">
        <f>D15+D16</f>
        <v>0</v>
      </c>
      <c r="E14" s="59">
        <f>E15+E16</f>
        <v>0</v>
      </c>
      <c r="F14" s="188" t="s">
        <v>82</v>
      </c>
      <c r="H14" s="24"/>
    </row>
    <row r="15" spans="2:9" ht="15.75" customHeight="1" x14ac:dyDescent="0.25">
      <c r="B15" s="55" t="s">
        <v>291</v>
      </c>
      <c r="C15" s="56" t="s">
        <v>453</v>
      </c>
      <c r="D15" s="57">
        <v>0</v>
      </c>
      <c r="E15" s="58">
        <v>0</v>
      </c>
      <c r="F15" s="187" t="s">
        <v>82</v>
      </c>
      <c r="H15" s="24"/>
    </row>
    <row r="16" spans="2:9" ht="15.75" customHeight="1" x14ac:dyDescent="0.25">
      <c r="B16" s="55" t="s">
        <v>292</v>
      </c>
      <c r="C16" s="56" t="s">
        <v>454</v>
      </c>
      <c r="D16" s="58">
        <v>0</v>
      </c>
      <c r="E16" s="58">
        <v>0</v>
      </c>
      <c r="F16" s="187" t="s">
        <v>82</v>
      </c>
      <c r="H16" s="24"/>
    </row>
    <row r="17" spans="2:8" ht="15.75" customHeight="1" x14ac:dyDescent="0.25">
      <c r="B17" s="356" t="s">
        <v>455</v>
      </c>
      <c r="C17" s="356"/>
      <c r="D17" s="59">
        <f>D8+D14</f>
        <v>6643532</v>
      </c>
      <c r="E17" s="59">
        <f>E8+E14</f>
        <v>6670862</v>
      </c>
      <c r="F17" s="188">
        <f>E17/D17*100</f>
        <v>100.41137756241709</v>
      </c>
      <c r="H17" s="24"/>
    </row>
    <row r="18" spans="2:8" x14ac:dyDescent="0.25">
      <c r="H18" s="13"/>
    </row>
  </sheetData>
  <mergeCells count="6">
    <mergeCell ref="B4:F4"/>
    <mergeCell ref="B17:C17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130E-7DA6-4AD4-AC28-C7C8E8D938FB}">
  <dimension ref="B3:F11"/>
  <sheetViews>
    <sheetView workbookViewId="0"/>
  </sheetViews>
  <sheetFormatPr defaultRowHeight="15.75" x14ac:dyDescent="0.25"/>
  <cols>
    <col min="1" max="1" width="9.140625" style="2"/>
    <col min="2" max="2" width="6.5703125" style="2" customWidth="1"/>
    <col min="3" max="3" width="44" style="2" customWidth="1"/>
    <col min="4" max="5" width="14.85546875" style="2" customWidth="1"/>
    <col min="6" max="6" width="12.5703125" style="2" customWidth="1"/>
    <col min="7" max="8" width="9.140625" style="2"/>
    <col min="9" max="9" width="10.140625" style="2" bestFit="1" customWidth="1"/>
    <col min="10" max="16384" width="9.140625" style="2"/>
  </cols>
  <sheetData>
    <row r="3" spans="2:6" ht="16.5" thickBot="1" x14ac:dyDescent="0.3">
      <c r="B3" s="68"/>
      <c r="C3" s="68"/>
      <c r="D3" s="68"/>
      <c r="E3" s="68"/>
      <c r="F3" s="74" t="s">
        <v>274</v>
      </c>
    </row>
    <row r="4" spans="2:6" ht="24.95" customHeight="1" thickTop="1" x14ac:dyDescent="0.25">
      <c r="B4" s="373" t="s">
        <v>721</v>
      </c>
      <c r="C4" s="373"/>
      <c r="D4" s="373"/>
      <c r="E4" s="373"/>
      <c r="F4" s="373"/>
    </row>
    <row r="5" spans="2:6" x14ac:dyDescent="0.25">
      <c r="B5" s="356" t="s">
        <v>102</v>
      </c>
      <c r="C5" s="356" t="s">
        <v>58</v>
      </c>
      <c r="D5" s="356" t="s">
        <v>639</v>
      </c>
      <c r="E5" s="356" t="s">
        <v>640</v>
      </c>
      <c r="F5" s="53" t="s">
        <v>1</v>
      </c>
    </row>
    <row r="6" spans="2:6" x14ac:dyDescent="0.25">
      <c r="B6" s="356"/>
      <c r="C6" s="356"/>
      <c r="D6" s="356"/>
      <c r="E6" s="356"/>
      <c r="F6" s="53" t="s">
        <v>50</v>
      </c>
    </row>
    <row r="7" spans="2:6" x14ac:dyDescent="0.25">
      <c r="B7" s="51">
        <v>1</v>
      </c>
      <c r="C7" s="51">
        <v>2</v>
      </c>
      <c r="D7" s="51">
        <v>3</v>
      </c>
      <c r="E7" s="51">
        <v>4</v>
      </c>
      <c r="F7" s="51">
        <v>5</v>
      </c>
    </row>
    <row r="8" spans="2:6" ht="15.75" customHeight="1" x14ac:dyDescent="0.25">
      <c r="B8" s="55" t="s">
        <v>260</v>
      </c>
      <c r="C8" s="56" t="s">
        <v>456</v>
      </c>
      <c r="D8" s="58">
        <v>6044233</v>
      </c>
      <c r="E8" s="58">
        <v>6327600</v>
      </c>
      <c r="F8" s="64">
        <f>E8/D8*100</f>
        <v>104.68822098684814</v>
      </c>
    </row>
    <row r="9" spans="2:6" x14ac:dyDescent="0.25">
      <c r="B9" s="55" t="s">
        <v>261</v>
      </c>
      <c r="C9" s="56" t="s">
        <v>457</v>
      </c>
      <c r="D9" s="58">
        <v>3002306</v>
      </c>
      <c r="E9" s="58">
        <v>3559222</v>
      </c>
      <c r="F9" s="64">
        <f t="shared" ref="F9" si="0">E9/D9*100</f>
        <v>118.54960820116271</v>
      </c>
    </row>
    <row r="10" spans="2:6" ht="33" customHeight="1" x14ac:dyDescent="0.25">
      <c r="B10" s="55" t="s">
        <v>262</v>
      </c>
      <c r="C10" s="56" t="s">
        <v>458</v>
      </c>
      <c r="D10" s="58">
        <v>2916622</v>
      </c>
      <c r="E10" s="58">
        <v>3379116</v>
      </c>
      <c r="F10" s="64">
        <f>E10/D10*100</f>
        <v>115.85717998424205</v>
      </c>
    </row>
    <row r="11" spans="2:6" ht="21.75" customHeight="1" x14ac:dyDescent="0.25">
      <c r="B11" s="356" t="s">
        <v>459</v>
      </c>
      <c r="C11" s="356"/>
      <c r="D11" s="59">
        <f>D8-D10</f>
        <v>3127611</v>
      </c>
      <c r="E11" s="59">
        <f>E8-E10</f>
        <v>2948484</v>
      </c>
      <c r="F11" s="62">
        <f>E11/D11*100</f>
        <v>94.272721255936247</v>
      </c>
    </row>
  </sheetData>
  <mergeCells count="6">
    <mergeCell ref="B4:F4"/>
    <mergeCell ref="B11:C11"/>
    <mergeCell ref="B5:B6"/>
    <mergeCell ref="C5:C6"/>
    <mergeCell ref="D5:D6"/>
    <mergeCell ref="E5:E6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E2FFC-0F47-47E6-9E28-FC2246648E01}">
  <dimension ref="B3:K9"/>
  <sheetViews>
    <sheetView workbookViewId="0"/>
  </sheetViews>
  <sheetFormatPr defaultRowHeight="15" x14ac:dyDescent="0.25"/>
  <cols>
    <col min="2" max="2" width="7.42578125" customWidth="1"/>
    <col min="3" max="3" width="41.42578125" customWidth="1"/>
    <col min="4" max="4" width="21.42578125" customWidth="1"/>
    <col min="5" max="5" width="17.85546875" customWidth="1"/>
    <col min="6" max="6" width="11.140625" customWidth="1"/>
  </cols>
  <sheetData>
    <row r="3" spans="2:11" ht="16.5" thickBot="1" x14ac:dyDescent="0.3">
      <c r="F3" s="74" t="s">
        <v>274</v>
      </c>
    </row>
    <row r="4" spans="2:11" ht="24.95" customHeight="1" thickTop="1" x14ac:dyDescent="0.25">
      <c r="B4" s="374" t="s">
        <v>722</v>
      </c>
      <c r="C4" s="374"/>
      <c r="D4" s="374"/>
      <c r="E4" s="374"/>
      <c r="F4" s="374"/>
    </row>
    <row r="5" spans="2:11" ht="31.5" x14ac:dyDescent="0.25">
      <c r="B5" s="53" t="s">
        <v>102</v>
      </c>
      <c r="C5" s="53" t="s">
        <v>58</v>
      </c>
      <c r="D5" s="53" t="s">
        <v>639</v>
      </c>
      <c r="E5" s="53" t="s">
        <v>640</v>
      </c>
      <c r="F5" s="53" t="s">
        <v>671</v>
      </c>
    </row>
    <row r="6" spans="2:11" x14ac:dyDescent="0.25">
      <c r="B6" s="51">
        <v>1</v>
      </c>
      <c r="C6" s="51">
        <v>2</v>
      </c>
      <c r="D6" s="51">
        <v>3</v>
      </c>
      <c r="E6" s="51">
        <v>4</v>
      </c>
      <c r="F6" s="51">
        <v>5</v>
      </c>
    </row>
    <row r="7" spans="2:11" ht="20.100000000000001" customHeight="1" x14ac:dyDescent="0.25">
      <c r="B7" s="55" t="s">
        <v>260</v>
      </c>
      <c r="C7" s="56" t="s">
        <v>592</v>
      </c>
      <c r="D7" s="64">
        <v>20955674</v>
      </c>
      <c r="E7" s="64">
        <v>22277339</v>
      </c>
      <c r="F7" s="64">
        <f>E7/D7*100</f>
        <v>106.30695533820578</v>
      </c>
      <c r="K7" s="13"/>
    </row>
    <row r="8" spans="2:11" ht="20.100000000000001" customHeight="1" x14ac:dyDescent="0.25">
      <c r="B8" s="55" t="s">
        <v>261</v>
      </c>
      <c r="C8" s="56" t="s">
        <v>593</v>
      </c>
      <c r="D8" s="64">
        <v>13347275</v>
      </c>
      <c r="E8" s="64">
        <v>14017657</v>
      </c>
      <c r="F8" s="64">
        <f>E8/D8*100</f>
        <v>105.02261323004134</v>
      </c>
      <c r="K8" s="13"/>
    </row>
    <row r="9" spans="2:11" ht="20.100000000000001" customHeight="1" x14ac:dyDescent="0.25">
      <c r="B9" s="356" t="s">
        <v>594</v>
      </c>
      <c r="C9" s="356"/>
      <c r="D9" s="298">
        <f>D7/D8</f>
        <v>1.5700338833207528</v>
      </c>
      <c r="E9" s="298">
        <f>E7/E8</f>
        <v>1.5892341352053343</v>
      </c>
      <c r="F9" s="53"/>
    </row>
  </sheetData>
  <mergeCells count="2">
    <mergeCell ref="B4:F4"/>
    <mergeCell ref="B9:C9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5E5DB-907B-4F25-B990-D02D9D7E4FEF}">
  <dimension ref="B3:O20"/>
  <sheetViews>
    <sheetView workbookViewId="0"/>
  </sheetViews>
  <sheetFormatPr defaultRowHeight="15" x14ac:dyDescent="0.25"/>
  <cols>
    <col min="2" max="2" width="6.42578125" customWidth="1"/>
    <col min="3" max="3" width="40.85546875" customWidth="1"/>
    <col min="4" max="4" width="14.5703125" customWidth="1"/>
    <col min="5" max="5" width="13.140625" customWidth="1"/>
    <col min="6" max="6" width="15.5703125" customWidth="1"/>
    <col min="7" max="7" width="14" customWidth="1"/>
    <col min="8" max="8" width="12.28515625" customWidth="1"/>
    <col min="9" max="9" width="11.5703125" customWidth="1"/>
    <col min="12" max="12" width="12" customWidth="1"/>
    <col min="13" max="15" width="9.85546875" bestFit="1" customWidth="1"/>
  </cols>
  <sheetData>
    <row r="3" spans="2:15" ht="16.5" thickBot="1" x14ac:dyDescent="0.3">
      <c r="B3" s="50"/>
      <c r="C3" s="50"/>
      <c r="D3" s="50"/>
      <c r="E3" s="50"/>
      <c r="F3" s="50"/>
      <c r="G3" s="50"/>
      <c r="H3" s="50"/>
      <c r="I3" s="74" t="s">
        <v>274</v>
      </c>
    </row>
    <row r="4" spans="2:15" s="301" customFormat="1" ht="24.95" customHeight="1" thickTop="1" x14ac:dyDescent="0.25">
      <c r="B4" s="375" t="s">
        <v>723</v>
      </c>
      <c r="C4" s="375"/>
      <c r="D4" s="375"/>
      <c r="E4" s="375"/>
      <c r="F4" s="375"/>
      <c r="G4" s="375"/>
      <c r="H4" s="375"/>
      <c r="I4" s="375"/>
    </row>
    <row r="5" spans="2:15" ht="15.75" x14ac:dyDescent="0.25">
      <c r="B5" s="376" t="s">
        <v>102</v>
      </c>
      <c r="C5" s="363" t="s">
        <v>58</v>
      </c>
      <c r="D5" s="363" t="s">
        <v>639</v>
      </c>
      <c r="E5" s="363"/>
      <c r="F5" s="363" t="s">
        <v>640</v>
      </c>
      <c r="G5" s="363"/>
      <c r="H5" s="363" t="s">
        <v>1</v>
      </c>
      <c r="I5" s="363"/>
    </row>
    <row r="6" spans="2:15" ht="31.5" x14ac:dyDescent="0.25">
      <c r="B6" s="376"/>
      <c r="C6" s="363"/>
      <c r="D6" s="87" t="s">
        <v>606</v>
      </c>
      <c r="E6" s="87" t="s">
        <v>607</v>
      </c>
      <c r="F6" s="87" t="s">
        <v>606</v>
      </c>
      <c r="G6" s="87" t="s">
        <v>607</v>
      </c>
      <c r="H6" s="87" t="s">
        <v>352</v>
      </c>
      <c r="I6" s="87" t="s">
        <v>597</v>
      </c>
    </row>
    <row r="7" spans="2:15" x14ac:dyDescent="0.25">
      <c r="B7" s="89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  <c r="I7" s="89">
        <v>8</v>
      </c>
    </row>
    <row r="8" spans="2:15" ht="15.75" x14ac:dyDescent="0.25">
      <c r="B8" s="302"/>
      <c r="C8" s="300" t="s">
        <v>608</v>
      </c>
      <c r="D8" s="300"/>
      <c r="E8" s="300"/>
      <c r="F8" s="300"/>
      <c r="G8" s="300"/>
      <c r="H8" s="300"/>
      <c r="I8" s="300"/>
    </row>
    <row r="9" spans="2:15" ht="15.75" customHeight="1" x14ac:dyDescent="0.25">
      <c r="B9" s="55" t="s">
        <v>260</v>
      </c>
      <c r="C9" s="56" t="s">
        <v>609</v>
      </c>
      <c r="D9" s="58">
        <v>3279482</v>
      </c>
      <c r="E9" s="58">
        <v>3279482</v>
      </c>
      <c r="F9" s="179">
        <v>3595755</v>
      </c>
      <c r="G9" s="58">
        <v>3595755</v>
      </c>
      <c r="H9" s="187">
        <f>F9/D9*100</f>
        <v>109.64399255736119</v>
      </c>
      <c r="I9" s="187">
        <f>G9/E9*100</f>
        <v>109.64399255736119</v>
      </c>
      <c r="O9" s="327"/>
    </row>
    <row r="10" spans="2:15" ht="15.75" customHeight="1" x14ac:dyDescent="0.25">
      <c r="B10" s="55" t="s">
        <v>261</v>
      </c>
      <c r="C10" s="56" t="s">
        <v>610</v>
      </c>
      <c r="D10" s="58">
        <v>12450315</v>
      </c>
      <c r="E10" s="58">
        <v>11563869</v>
      </c>
      <c r="F10" s="179">
        <v>12889466</v>
      </c>
      <c r="G10" s="58">
        <v>11976514</v>
      </c>
      <c r="H10" s="187">
        <f t="shared" ref="H10:I15" si="0">F10/D10*100</f>
        <v>103.52722802595757</v>
      </c>
      <c r="I10" s="187">
        <f t="shared" si="0"/>
        <v>103.56839912316545</v>
      </c>
      <c r="O10" s="327"/>
    </row>
    <row r="11" spans="2:15" ht="28.5" customHeight="1" x14ac:dyDescent="0.25">
      <c r="B11" s="55" t="s">
        <v>262</v>
      </c>
      <c r="C11" s="56" t="s">
        <v>611</v>
      </c>
      <c r="D11" s="58">
        <v>10993114</v>
      </c>
      <c r="E11" s="58">
        <v>5731953</v>
      </c>
      <c r="F11" s="179">
        <v>11369485</v>
      </c>
      <c r="G11" s="58">
        <v>5923968</v>
      </c>
      <c r="H11" s="187">
        <f t="shared" si="0"/>
        <v>103.42369778026499</v>
      </c>
      <c r="I11" s="187">
        <f t="shared" si="0"/>
        <v>103.34990534639765</v>
      </c>
      <c r="O11" s="327"/>
    </row>
    <row r="12" spans="2:15" ht="19.5" customHeight="1" x14ac:dyDescent="0.25">
      <c r="B12" s="55" t="s">
        <v>263</v>
      </c>
      <c r="C12" s="56" t="s">
        <v>627</v>
      </c>
      <c r="D12" s="58">
        <v>49998</v>
      </c>
      <c r="E12" s="58">
        <v>15676</v>
      </c>
      <c r="F12" s="179">
        <v>59939</v>
      </c>
      <c r="G12" s="58">
        <v>21987</v>
      </c>
      <c r="H12" s="187">
        <f t="shared" si="0"/>
        <v>119.88279531181247</v>
      </c>
      <c r="I12" s="187">
        <f t="shared" si="0"/>
        <v>140.25899464149018</v>
      </c>
      <c r="O12" s="327"/>
    </row>
    <row r="13" spans="2:15" ht="15.75" customHeight="1" x14ac:dyDescent="0.25">
      <c r="B13" s="55" t="s">
        <v>264</v>
      </c>
      <c r="C13" s="56" t="s">
        <v>612</v>
      </c>
      <c r="D13" s="58">
        <v>1006304</v>
      </c>
      <c r="E13" s="58">
        <v>257699</v>
      </c>
      <c r="F13" s="179">
        <v>1345601</v>
      </c>
      <c r="G13" s="58">
        <v>642914</v>
      </c>
      <c r="H13" s="187">
        <f t="shared" si="0"/>
        <v>133.71714710465227</v>
      </c>
      <c r="I13" s="187">
        <f t="shared" si="0"/>
        <v>249.4825358266815</v>
      </c>
      <c r="O13" s="327"/>
    </row>
    <row r="14" spans="2:15" ht="15.75" customHeight="1" x14ac:dyDescent="0.25">
      <c r="B14" s="55" t="s">
        <v>265</v>
      </c>
      <c r="C14" s="56" t="s">
        <v>613</v>
      </c>
      <c r="D14" s="58">
        <v>685877</v>
      </c>
      <c r="E14" s="58">
        <v>106995</v>
      </c>
      <c r="F14" s="179">
        <v>633418</v>
      </c>
      <c r="G14" s="58">
        <v>116201</v>
      </c>
      <c r="H14" s="187">
        <f t="shared" si="0"/>
        <v>92.351544081518995</v>
      </c>
      <c r="I14" s="187">
        <f t="shared" si="0"/>
        <v>108.60414038039161</v>
      </c>
      <c r="O14" s="327"/>
    </row>
    <row r="15" spans="2:15" ht="24.95" customHeight="1" x14ac:dyDescent="0.25">
      <c r="B15" s="267"/>
      <c r="C15" s="267" t="s">
        <v>614</v>
      </c>
      <c r="D15" s="59">
        <f>SUM(D9:D14)</f>
        <v>28465090</v>
      </c>
      <c r="E15" s="59">
        <f>SUM(E9:E14)</f>
        <v>20955674</v>
      </c>
      <c r="F15" s="175">
        <f>SUM(F9:F14)</f>
        <v>29893664</v>
      </c>
      <c r="G15" s="59">
        <f>SUM(G9:G14)</f>
        <v>22277339</v>
      </c>
      <c r="H15" s="188">
        <f t="shared" si="0"/>
        <v>105.01868780320034</v>
      </c>
      <c r="I15" s="188">
        <f t="shared" si="0"/>
        <v>106.30695533820578</v>
      </c>
      <c r="O15" s="327"/>
    </row>
    <row r="16" spans="2:15" x14ac:dyDescent="0.25">
      <c r="O16" s="327"/>
    </row>
    <row r="17" spans="7:15" x14ac:dyDescent="0.25">
      <c r="O17" s="327"/>
    </row>
    <row r="20" spans="7:15" x14ac:dyDescent="0.25">
      <c r="G20" s="13"/>
    </row>
  </sheetData>
  <mergeCells count="6">
    <mergeCell ref="B4:I4"/>
    <mergeCell ref="B5:B6"/>
    <mergeCell ref="C5:C6"/>
    <mergeCell ref="D5:E5"/>
    <mergeCell ref="F5:G5"/>
    <mergeCell ref="H5:I5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5B946-9921-47FE-95B6-13B9695AE3B6}">
  <dimension ref="B3:N18"/>
  <sheetViews>
    <sheetView workbookViewId="0"/>
  </sheetViews>
  <sheetFormatPr defaultRowHeight="15" x14ac:dyDescent="0.25"/>
  <cols>
    <col min="2" max="2" width="6.140625" customWidth="1"/>
    <col min="3" max="3" width="43.85546875" customWidth="1"/>
    <col min="4" max="4" width="15.5703125" customWidth="1"/>
    <col min="5" max="5" width="16.140625" customWidth="1"/>
    <col min="6" max="6" width="17.140625" customWidth="1"/>
    <col min="7" max="7" width="17.42578125" customWidth="1"/>
    <col min="8" max="8" width="11.85546875" customWidth="1"/>
    <col min="9" max="9" width="10.42578125" customWidth="1"/>
    <col min="11" max="14" width="9.85546875" bestFit="1" customWidth="1"/>
  </cols>
  <sheetData>
    <row r="3" spans="2:14" ht="16.5" thickBot="1" x14ac:dyDescent="0.3">
      <c r="I3" s="74" t="s">
        <v>274</v>
      </c>
    </row>
    <row r="4" spans="2:14" ht="24.95" customHeight="1" thickTop="1" x14ac:dyDescent="0.25">
      <c r="B4" s="377" t="s">
        <v>725</v>
      </c>
      <c r="C4" s="377"/>
      <c r="D4" s="377"/>
      <c r="E4" s="377"/>
      <c r="F4" s="377"/>
      <c r="G4" s="377"/>
      <c r="H4" s="377"/>
      <c r="I4" s="377"/>
    </row>
    <row r="5" spans="2:14" ht="15.75" x14ac:dyDescent="0.25">
      <c r="B5" s="378" t="s">
        <v>102</v>
      </c>
      <c r="C5" s="379" t="s">
        <v>58</v>
      </c>
      <c r="D5" s="379" t="s">
        <v>639</v>
      </c>
      <c r="E5" s="379"/>
      <c r="F5" s="379" t="s">
        <v>640</v>
      </c>
      <c r="G5" s="379"/>
      <c r="H5" s="379" t="s">
        <v>1</v>
      </c>
      <c r="I5" s="379"/>
    </row>
    <row r="6" spans="2:14" ht="15.75" x14ac:dyDescent="0.25">
      <c r="B6" s="378"/>
      <c r="C6" s="379"/>
      <c r="D6" s="299" t="s">
        <v>595</v>
      </c>
      <c r="E6" s="299" t="s">
        <v>596</v>
      </c>
      <c r="F6" s="299" t="s">
        <v>595</v>
      </c>
      <c r="G6" s="299" t="s">
        <v>596</v>
      </c>
      <c r="H6" s="299" t="s">
        <v>352</v>
      </c>
      <c r="I6" s="299" t="s">
        <v>597</v>
      </c>
    </row>
    <row r="7" spans="2:14" x14ac:dyDescent="0.25">
      <c r="B7" s="309">
        <v>1</v>
      </c>
      <c r="C7" s="309">
        <v>2</v>
      </c>
      <c r="D7" s="309">
        <v>3</v>
      </c>
      <c r="E7" s="309">
        <v>4</v>
      </c>
      <c r="F7" s="309">
        <v>5</v>
      </c>
      <c r="G7" s="309">
        <v>6</v>
      </c>
      <c r="H7" s="309">
        <v>7</v>
      </c>
      <c r="I7" s="309">
        <v>8</v>
      </c>
    </row>
    <row r="8" spans="2:14" ht="15.75" customHeight="1" x14ac:dyDescent="0.25">
      <c r="B8" s="300"/>
      <c r="C8" s="300" t="s">
        <v>598</v>
      </c>
      <c r="D8" s="300"/>
      <c r="E8" s="300"/>
      <c r="F8" s="300"/>
      <c r="G8" s="300"/>
      <c r="H8" s="56"/>
      <c r="I8" s="56"/>
    </row>
    <row r="9" spans="2:14" ht="15.75" customHeight="1" x14ac:dyDescent="0.25">
      <c r="B9" s="55" t="s">
        <v>260</v>
      </c>
      <c r="C9" s="56" t="s">
        <v>599</v>
      </c>
      <c r="D9" s="58">
        <v>6698281</v>
      </c>
      <c r="E9" s="58">
        <v>0</v>
      </c>
      <c r="F9" s="58">
        <v>6510024</v>
      </c>
      <c r="G9" s="58">
        <v>0</v>
      </c>
      <c r="H9" s="64">
        <f t="shared" ref="H9:I16" si="0">F9/D9*100</f>
        <v>97.189472940893339</v>
      </c>
      <c r="I9" s="303" t="s">
        <v>82</v>
      </c>
      <c r="N9" s="327"/>
    </row>
    <row r="10" spans="2:14" ht="15.75" customHeight="1" x14ac:dyDescent="0.25">
      <c r="B10" s="55" t="s">
        <v>261</v>
      </c>
      <c r="C10" s="56" t="s">
        <v>600</v>
      </c>
      <c r="D10" s="58">
        <v>2219933</v>
      </c>
      <c r="E10" s="58">
        <v>32922</v>
      </c>
      <c r="F10" s="58">
        <v>2483283</v>
      </c>
      <c r="G10" s="58">
        <v>42085</v>
      </c>
      <c r="H10" s="64">
        <f t="shared" si="0"/>
        <v>111.86297063920398</v>
      </c>
      <c r="I10" s="64">
        <f t="shared" si="0"/>
        <v>127.83245246339834</v>
      </c>
      <c r="N10" s="327"/>
    </row>
    <row r="11" spans="2:14" ht="15.75" customHeight="1" x14ac:dyDescent="0.25">
      <c r="B11" s="55" t="s">
        <v>262</v>
      </c>
      <c r="C11" s="56" t="s">
        <v>601</v>
      </c>
      <c r="D11" s="58">
        <v>299943</v>
      </c>
      <c r="E11" s="58">
        <v>239972</v>
      </c>
      <c r="F11" s="58">
        <v>260261</v>
      </c>
      <c r="G11" s="58">
        <v>216726</v>
      </c>
      <c r="H11" s="64">
        <f t="shared" si="0"/>
        <v>86.770152995735856</v>
      </c>
      <c r="I11" s="64">
        <f t="shared" si="0"/>
        <v>90.31303652092744</v>
      </c>
      <c r="N11" s="327"/>
    </row>
    <row r="12" spans="2:14" ht="15.75" customHeight="1" x14ac:dyDescent="0.25">
      <c r="B12" s="55" t="s">
        <v>263</v>
      </c>
      <c r="C12" s="56" t="s">
        <v>602</v>
      </c>
      <c r="D12" s="58">
        <v>18772556</v>
      </c>
      <c r="E12" s="58">
        <v>11895009</v>
      </c>
      <c r="F12" s="58">
        <v>20152590</v>
      </c>
      <c r="G12" s="58">
        <v>12572510</v>
      </c>
      <c r="H12" s="64">
        <f t="shared" si="0"/>
        <v>107.35133777201145</v>
      </c>
      <c r="I12" s="64">
        <f t="shared" si="0"/>
        <v>105.69567454719875</v>
      </c>
      <c r="N12" s="327"/>
    </row>
    <row r="13" spans="2:14" ht="15.75" customHeight="1" x14ac:dyDescent="0.25">
      <c r="B13" s="55" t="s">
        <v>264</v>
      </c>
      <c r="C13" s="56" t="s">
        <v>724</v>
      </c>
      <c r="D13" s="58">
        <v>10</v>
      </c>
      <c r="E13" s="58">
        <v>3</v>
      </c>
      <c r="F13" s="58">
        <v>78</v>
      </c>
      <c r="G13" s="58">
        <v>78</v>
      </c>
      <c r="H13" s="64">
        <f t="shared" si="0"/>
        <v>780</v>
      </c>
      <c r="I13" s="64">
        <f t="shared" si="0"/>
        <v>2600</v>
      </c>
      <c r="N13" s="327"/>
    </row>
    <row r="14" spans="2:14" ht="15.75" customHeight="1" x14ac:dyDescent="0.25">
      <c r="B14" s="55" t="s">
        <v>265</v>
      </c>
      <c r="C14" s="56" t="s">
        <v>603</v>
      </c>
      <c r="D14" s="58">
        <v>957351</v>
      </c>
      <c r="E14" s="58">
        <v>824608</v>
      </c>
      <c r="F14" s="58">
        <v>941649</v>
      </c>
      <c r="G14" s="58">
        <v>819416</v>
      </c>
      <c r="H14" s="64">
        <f t="shared" si="0"/>
        <v>98.359849208910845</v>
      </c>
      <c r="I14" s="64">
        <f t="shared" si="0"/>
        <v>99.370367495828319</v>
      </c>
      <c r="N14" s="327"/>
    </row>
    <row r="15" spans="2:14" ht="24.95" customHeight="1" x14ac:dyDescent="0.25">
      <c r="B15" s="55" t="s">
        <v>266</v>
      </c>
      <c r="C15" s="56" t="s">
        <v>604</v>
      </c>
      <c r="D15" s="58">
        <v>6767942</v>
      </c>
      <c r="E15" s="58">
        <v>354761</v>
      </c>
      <c r="F15" s="58">
        <v>6935974</v>
      </c>
      <c r="G15" s="58">
        <v>366842</v>
      </c>
      <c r="H15" s="64">
        <f t="shared" si="0"/>
        <v>102.48276359342323</v>
      </c>
      <c r="I15" s="64">
        <f t="shared" si="0"/>
        <v>103.40539123522596</v>
      </c>
      <c r="N15" s="327"/>
    </row>
    <row r="16" spans="2:14" ht="15.75" x14ac:dyDescent="0.25">
      <c r="B16" s="267"/>
      <c r="C16" s="267" t="s">
        <v>605</v>
      </c>
      <c r="D16" s="59">
        <f>SUM(D9:D15)</f>
        <v>35716016</v>
      </c>
      <c r="E16" s="59">
        <f t="shared" ref="E16:G16" si="1">SUM(E9:E15)</f>
        <v>13347275</v>
      </c>
      <c r="F16" s="59">
        <f t="shared" si="1"/>
        <v>37283859</v>
      </c>
      <c r="G16" s="59">
        <f t="shared" si="1"/>
        <v>14017657</v>
      </c>
      <c r="H16" s="62">
        <f t="shared" si="0"/>
        <v>104.3897477255022</v>
      </c>
      <c r="I16" s="62">
        <f t="shared" si="0"/>
        <v>105.02261323004134</v>
      </c>
      <c r="N16" s="327"/>
    </row>
    <row r="17" spans="14:14" x14ac:dyDescent="0.25">
      <c r="N17" s="327"/>
    </row>
    <row r="18" spans="14:14" x14ac:dyDescent="0.25">
      <c r="N18" s="327"/>
    </row>
  </sheetData>
  <mergeCells count="6">
    <mergeCell ref="B4:I4"/>
    <mergeCell ref="B5:B6"/>
    <mergeCell ref="C5:C6"/>
    <mergeCell ref="D5:E5"/>
    <mergeCell ref="F5:G5"/>
    <mergeCell ref="H5:I5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415D5-C993-4128-BB61-CBBA0FB1A381}">
  <sheetPr>
    <pageSetUpPr fitToPage="1"/>
  </sheetPr>
  <dimension ref="B3:J25"/>
  <sheetViews>
    <sheetView workbookViewId="0"/>
  </sheetViews>
  <sheetFormatPr defaultRowHeight="15" x14ac:dyDescent="0.25"/>
  <cols>
    <col min="3" max="3" width="40" customWidth="1"/>
    <col min="4" max="4" width="17.85546875" customWidth="1"/>
    <col min="5" max="5" width="13" customWidth="1"/>
    <col min="6" max="6" width="15.5703125" customWidth="1"/>
    <col min="7" max="7" width="13.85546875" customWidth="1"/>
    <col min="8" max="8" width="10.85546875" customWidth="1"/>
    <col min="10" max="10" width="9.85546875" bestFit="1" customWidth="1"/>
  </cols>
  <sheetData>
    <row r="3" spans="2:10" ht="16.5" thickBot="1" x14ac:dyDescent="0.3">
      <c r="B3" s="50"/>
      <c r="C3" s="50"/>
      <c r="D3" s="50"/>
      <c r="E3" s="50"/>
      <c r="F3" s="50"/>
      <c r="G3" s="50"/>
      <c r="H3" s="177" t="s">
        <v>274</v>
      </c>
    </row>
    <row r="4" spans="2:10" ht="24.95" customHeight="1" thickTop="1" x14ac:dyDescent="0.25">
      <c r="B4" s="365" t="s">
        <v>726</v>
      </c>
      <c r="C4" s="365"/>
      <c r="D4" s="365"/>
      <c r="E4" s="365"/>
      <c r="F4" s="365"/>
      <c r="G4" s="365"/>
      <c r="H4" s="365"/>
    </row>
    <row r="5" spans="2:10" ht="15.75" x14ac:dyDescent="0.25">
      <c r="B5" s="362" t="s">
        <v>102</v>
      </c>
      <c r="C5" s="363" t="s">
        <v>23</v>
      </c>
      <c r="D5" s="363" t="s">
        <v>639</v>
      </c>
      <c r="E5" s="363"/>
      <c r="F5" s="363" t="s">
        <v>640</v>
      </c>
      <c r="G5" s="363"/>
      <c r="H5" s="87" t="s">
        <v>1</v>
      </c>
    </row>
    <row r="6" spans="2:10" ht="15.75" x14ac:dyDescent="0.25">
      <c r="B6" s="362"/>
      <c r="C6" s="363"/>
      <c r="D6" s="87" t="s">
        <v>2</v>
      </c>
      <c r="E6" s="87" t="s">
        <v>20</v>
      </c>
      <c r="F6" s="87" t="s">
        <v>2</v>
      </c>
      <c r="G6" s="87" t="s">
        <v>20</v>
      </c>
      <c r="H6" s="87" t="s">
        <v>352</v>
      </c>
    </row>
    <row r="7" spans="2:10" x14ac:dyDescent="0.25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</row>
    <row r="8" spans="2:10" ht="20.100000000000001" customHeight="1" x14ac:dyDescent="0.25">
      <c r="B8" s="90" t="s">
        <v>260</v>
      </c>
      <c r="C8" s="106" t="s">
        <v>141</v>
      </c>
      <c r="D8" s="92">
        <v>17909204</v>
      </c>
      <c r="E8" s="93">
        <f>D8/D$15*100</f>
        <v>74.934942616362491</v>
      </c>
      <c r="F8" s="92">
        <v>18623110</v>
      </c>
      <c r="G8" s="93">
        <f>F8/F15*100</f>
        <v>75.302392534096739</v>
      </c>
      <c r="H8" s="94">
        <f>F8/D8*100</f>
        <v>103.98625198529203</v>
      </c>
      <c r="J8" s="13"/>
    </row>
    <row r="9" spans="2:10" ht="20.100000000000001" customHeight="1" x14ac:dyDescent="0.25">
      <c r="B9" s="90" t="s">
        <v>261</v>
      </c>
      <c r="C9" s="106" t="s">
        <v>142</v>
      </c>
      <c r="D9" s="92">
        <v>909124</v>
      </c>
      <c r="E9" s="93">
        <f t="shared" ref="E9:E14" si="0">D9/D$15*100</f>
        <v>3.8039186315124853</v>
      </c>
      <c r="F9" s="92">
        <v>697776</v>
      </c>
      <c r="G9" s="93">
        <f>F9/F15*100</f>
        <v>2.821451532685566</v>
      </c>
      <c r="H9" s="94">
        <f t="shared" ref="H9:H15" si="1">F9/D9*100</f>
        <v>76.752566206590075</v>
      </c>
      <c r="J9" s="13"/>
    </row>
    <row r="10" spans="2:10" ht="20.100000000000001" customHeight="1" x14ac:dyDescent="0.25">
      <c r="B10" s="90" t="s">
        <v>262</v>
      </c>
      <c r="C10" s="106" t="s">
        <v>143</v>
      </c>
      <c r="D10" s="92">
        <v>2042989</v>
      </c>
      <c r="E10" s="93">
        <f t="shared" si="0"/>
        <v>8.548189159097177</v>
      </c>
      <c r="F10" s="92">
        <v>2423280</v>
      </c>
      <c r="G10" s="93">
        <f>F10/F15*100</f>
        <v>9.7985128037167772</v>
      </c>
      <c r="H10" s="94">
        <f t="shared" si="1"/>
        <v>118.61444187903116</v>
      </c>
      <c r="J10" s="13"/>
    </row>
    <row r="11" spans="2:10" ht="20.100000000000001" customHeight="1" x14ac:dyDescent="0.25">
      <c r="B11" s="363" t="s">
        <v>616</v>
      </c>
      <c r="C11" s="363"/>
      <c r="D11" s="95">
        <f>SUM(D8:D10)</f>
        <v>20861317</v>
      </c>
      <c r="E11" s="155">
        <f t="shared" si="0"/>
        <v>87.287050406972142</v>
      </c>
      <c r="F11" s="95">
        <f>SUM(F8:F10)</f>
        <v>21744166</v>
      </c>
      <c r="G11" s="155">
        <f>F11/F15*100</f>
        <v>87.922356870499087</v>
      </c>
      <c r="H11" s="96">
        <f t="shared" si="1"/>
        <v>104.23199072234991</v>
      </c>
      <c r="J11" s="13"/>
    </row>
    <row r="12" spans="2:10" ht="20.100000000000001" customHeight="1" x14ac:dyDescent="0.25">
      <c r="B12" s="90" t="s">
        <v>263</v>
      </c>
      <c r="C12" s="106" t="s">
        <v>144</v>
      </c>
      <c r="D12" s="92">
        <v>2952746</v>
      </c>
      <c r="E12" s="93">
        <f t="shared" si="0"/>
        <v>12.354756362744759</v>
      </c>
      <c r="F12" s="92">
        <v>2893792</v>
      </c>
      <c r="G12" s="93">
        <f>F12/F15*100</f>
        <v>11.701024216472376</v>
      </c>
      <c r="H12" s="94">
        <f t="shared" si="1"/>
        <v>98.003417835465697</v>
      </c>
      <c r="J12" s="13"/>
    </row>
    <row r="13" spans="2:10" ht="20.100000000000001" customHeight="1" x14ac:dyDescent="0.25">
      <c r="B13" s="90" t="s">
        <v>264</v>
      </c>
      <c r="C13" s="106" t="s">
        <v>145</v>
      </c>
      <c r="D13" s="92">
        <v>85607</v>
      </c>
      <c r="E13" s="93">
        <f t="shared" si="0"/>
        <v>0.35819323028309596</v>
      </c>
      <c r="F13" s="92">
        <v>93142</v>
      </c>
      <c r="G13" s="93">
        <f>F13/F15*100</f>
        <v>0.37661891302853495</v>
      </c>
      <c r="H13" s="94">
        <f t="shared" si="1"/>
        <v>108.80185031597884</v>
      </c>
      <c r="J13" s="13"/>
    </row>
    <row r="14" spans="2:10" ht="20.100000000000001" customHeight="1" x14ac:dyDescent="0.25">
      <c r="B14" s="363" t="s">
        <v>617</v>
      </c>
      <c r="C14" s="363"/>
      <c r="D14" s="95">
        <f>SUM(D12:D13)</f>
        <v>3038353</v>
      </c>
      <c r="E14" s="155">
        <f t="shared" si="0"/>
        <v>12.712949593027853</v>
      </c>
      <c r="F14" s="95">
        <f>SUM(F12:F13)</f>
        <v>2986934</v>
      </c>
      <c r="G14" s="155">
        <f>F14/F15*100</f>
        <v>12.077643129500911</v>
      </c>
      <c r="H14" s="96">
        <f t="shared" si="1"/>
        <v>98.307668661278001</v>
      </c>
      <c r="J14" s="13"/>
    </row>
    <row r="15" spans="2:10" ht="20.100000000000001" customHeight="1" x14ac:dyDescent="0.25">
      <c r="B15" s="363" t="s">
        <v>618</v>
      </c>
      <c r="C15" s="363"/>
      <c r="D15" s="95">
        <f t="shared" ref="D15:E15" si="2">D11+D14</f>
        <v>23899670</v>
      </c>
      <c r="E15" s="87">
        <f t="shared" si="2"/>
        <v>100</v>
      </c>
      <c r="F15" s="95">
        <f>F11+F14</f>
        <v>24731100</v>
      </c>
      <c r="G15" s="96">
        <f>G11+G14</f>
        <v>100</v>
      </c>
      <c r="H15" s="96">
        <f t="shared" si="1"/>
        <v>103.47883464499719</v>
      </c>
      <c r="J15" s="13"/>
    </row>
    <row r="16" spans="2:10" x14ac:dyDescent="0.25">
      <c r="G16" s="25"/>
    </row>
    <row r="18" spans="4:4" x14ac:dyDescent="0.25">
      <c r="D18" s="13"/>
    </row>
    <row r="19" spans="4:4" x14ac:dyDescent="0.25">
      <c r="D19" s="13"/>
    </row>
    <row r="20" spans="4:4" x14ac:dyDescent="0.25">
      <c r="D20" s="13"/>
    </row>
    <row r="21" spans="4:4" x14ac:dyDescent="0.25">
      <c r="D21" s="13"/>
    </row>
    <row r="22" spans="4:4" x14ac:dyDescent="0.25">
      <c r="D22" s="13"/>
    </row>
    <row r="23" spans="4:4" x14ac:dyDescent="0.25">
      <c r="D23" s="13"/>
    </row>
    <row r="24" spans="4:4" x14ac:dyDescent="0.25">
      <c r="D24" s="13"/>
    </row>
    <row r="25" spans="4:4" x14ac:dyDescent="0.25">
      <c r="D25" s="13"/>
    </row>
  </sheetData>
  <mergeCells count="8">
    <mergeCell ref="B4:H4"/>
    <mergeCell ref="B11:C11"/>
    <mergeCell ref="B14:C14"/>
    <mergeCell ref="B15:C15"/>
    <mergeCell ref="C5:C6"/>
    <mergeCell ref="D5:E5"/>
    <mergeCell ref="F5:G5"/>
    <mergeCell ref="B5:B6"/>
  </mergeCells>
  <pageMargins left="0.7" right="0.7" top="0.75" bottom="0.75" header="0.3" footer="0.3"/>
  <pageSetup scale="71" fitToHeight="0" orientation="landscape" r:id="rId1"/>
  <ignoredErrors>
    <ignoredError sqref="D11 F11" formulaRange="1"/>
    <ignoredError sqref="E11:E14" formula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6320-7A75-4F7D-A2FA-42275311F2A9}">
  <dimension ref="B3:I31"/>
  <sheetViews>
    <sheetView workbookViewId="0"/>
  </sheetViews>
  <sheetFormatPr defaultRowHeight="15" x14ac:dyDescent="0.25"/>
  <cols>
    <col min="2" max="2" width="8.140625" customWidth="1"/>
    <col min="3" max="3" width="44.85546875" customWidth="1"/>
    <col min="4" max="4" width="18.42578125" customWidth="1"/>
    <col min="5" max="5" width="15" customWidth="1"/>
    <col min="6" max="6" width="15.85546875" customWidth="1"/>
    <col min="8" max="8" width="14.42578125" customWidth="1"/>
    <col min="9" max="9" width="12.7109375" customWidth="1"/>
    <col min="10" max="10" width="9" bestFit="1" customWidth="1"/>
    <col min="11" max="11" width="14.42578125" customWidth="1"/>
  </cols>
  <sheetData>
    <row r="3" spans="2:9" ht="16.5" thickBot="1" x14ac:dyDescent="0.3">
      <c r="B3" s="50"/>
      <c r="C3" s="50"/>
      <c r="D3" s="71"/>
      <c r="E3" s="71"/>
      <c r="F3" s="156" t="s">
        <v>281</v>
      </c>
    </row>
    <row r="4" spans="2:9" ht="24.95" customHeight="1" thickTop="1" x14ac:dyDescent="0.25">
      <c r="B4" s="365" t="s">
        <v>728</v>
      </c>
      <c r="C4" s="365"/>
      <c r="D4" s="365"/>
      <c r="E4" s="365"/>
      <c r="F4" s="365"/>
    </row>
    <row r="5" spans="2:9" ht="15.75" x14ac:dyDescent="0.25">
      <c r="B5" s="362" t="s">
        <v>102</v>
      </c>
      <c r="C5" s="363" t="s">
        <v>114</v>
      </c>
      <c r="D5" s="87" t="s">
        <v>639</v>
      </c>
      <c r="E5" s="87" t="s">
        <v>640</v>
      </c>
      <c r="F5" s="87" t="s">
        <v>1</v>
      </c>
    </row>
    <row r="6" spans="2:9" ht="15.75" x14ac:dyDescent="0.25">
      <c r="B6" s="362"/>
      <c r="C6" s="363"/>
      <c r="D6" s="87" t="s">
        <v>2</v>
      </c>
      <c r="E6" s="87" t="s">
        <v>2</v>
      </c>
      <c r="F6" s="87" t="s">
        <v>50</v>
      </c>
    </row>
    <row r="7" spans="2:9" x14ac:dyDescent="0.25">
      <c r="B7" s="88">
        <v>1</v>
      </c>
      <c r="C7" s="89">
        <v>2</v>
      </c>
      <c r="D7" s="89">
        <v>3</v>
      </c>
      <c r="E7" s="89">
        <v>4</v>
      </c>
      <c r="F7" s="89">
        <v>5</v>
      </c>
    </row>
    <row r="8" spans="2:9" ht="15.75" x14ac:dyDescent="0.25">
      <c r="B8" s="101"/>
      <c r="C8" s="125" t="s">
        <v>146</v>
      </c>
      <c r="D8" s="91"/>
      <c r="E8" s="91"/>
      <c r="F8" s="100"/>
    </row>
    <row r="9" spans="2:9" ht="15.75" x14ac:dyDescent="0.25">
      <c r="B9" s="101" t="s">
        <v>260</v>
      </c>
      <c r="C9" s="106" t="s">
        <v>633</v>
      </c>
      <c r="D9" s="97">
        <v>10602763</v>
      </c>
      <c r="E9" s="97">
        <v>11024534</v>
      </c>
      <c r="F9" s="94">
        <f>E9/D9*100</f>
        <v>103.977934808125</v>
      </c>
      <c r="H9" s="13"/>
      <c r="I9" s="13"/>
    </row>
    <row r="10" spans="2:9" ht="15.75" x14ac:dyDescent="0.25">
      <c r="B10" s="101" t="s">
        <v>261</v>
      </c>
      <c r="C10" s="106" t="s">
        <v>383</v>
      </c>
      <c r="D10" s="97">
        <v>18486449</v>
      </c>
      <c r="E10" s="97">
        <v>19256251</v>
      </c>
      <c r="F10" s="94">
        <f t="shared" ref="F10:F20" si="0">E10/D10*100</f>
        <v>104.16414206968574</v>
      </c>
      <c r="H10" s="13"/>
      <c r="I10" s="13"/>
    </row>
    <row r="11" spans="2:9" ht="15.75" x14ac:dyDescent="0.25">
      <c r="B11" s="101" t="s">
        <v>262</v>
      </c>
      <c r="C11" s="106" t="s">
        <v>384</v>
      </c>
      <c r="D11" s="97">
        <f>D9-D10</f>
        <v>-7883686</v>
      </c>
      <c r="E11" s="97">
        <f>E9-E10</f>
        <v>-8231717</v>
      </c>
      <c r="F11" s="94" t="s">
        <v>82</v>
      </c>
      <c r="H11" s="13"/>
      <c r="I11" s="13"/>
    </row>
    <row r="12" spans="2:9" ht="15.75" x14ac:dyDescent="0.25">
      <c r="B12" s="121"/>
      <c r="C12" s="119" t="s">
        <v>727</v>
      </c>
      <c r="D12" s="183">
        <f>D9/D10</f>
        <v>0.57354243640842006</v>
      </c>
      <c r="E12" s="183">
        <f>E9/E10</f>
        <v>0.57251715300138117</v>
      </c>
      <c r="F12" s="96"/>
      <c r="H12" s="21"/>
      <c r="I12" s="21"/>
    </row>
    <row r="13" spans="2:9" ht="15.75" x14ac:dyDescent="0.25">
      <c r="B13" s="101"/>
      <c r="C13" s="125" t="s">
        <v>147</v>
      </c>
      <c r="D13" s="104"/>
      <c r="E13" s="104"/>
      <c r="F13" s="94"/>
    </row>
    <row r="14" spans="2:9" ht="15.75" x14ac:dyDescent="0.25">
      <c r="B14" s="101" t="s">
        <v>260</v>
      </c>
      <c r="C14" s="91" t="s">
        <v>633</v>
      </c>
      <c r="D14" s="97">
        <v>12011831</v>
      </c>
      <c r="E14" s="97">
        <v>12471318</v>
      </c>
      <c r="F14" s="94">
        <f t="shared" si="0"/>
        <v>103.82528691920491</v>
      </c>
      <c r="H14" s="13"/>
      <c r="I14" s="13"/>
    </row>
    <row r="15" spans="2:9" ht="15.75" x14ac:dyDescent="0.25">
      <c r="B15" s="101" t="s">
        <v>261</v>
      </c>
      <c r="C15" s="91" t="s">
        <v>383</v>
      </c>
      <c r="D15" s="97">
        <v>19237296</v>
      </c>
      <c r="E15" s="97">
        <v>19705210</v>
      </c>
      <c r="F15" s="94">
        <f t="shared" si="0"/>
        <v>102.43232728757721</v>
      </c>
      <c r="H15" s="13"/>
      <c r="I15" s="13"/>
    </row>
    <row r="16" spans="2:9" ht="16.350000000000001" customHeight="1" x14ac:dyDescent="0.25">
      <c r="B16" s="101" t="s">
        <v>262</v>
      </c>
      <c r="C16" s="91" t="s">
        <v>384</v>
      </c>
      <c r="D16" s="97">
        <f>D14-D15</f>
        <v>-7225465</v>
      </c>
      <c r="E16" s="97">
        <f>E14-E15</f>
        <v>-7233892</v>
      </c>
      <c r="F16" s="94" t="s">
        <v>82</v>
      </c>
      <c r="H16" s="13"/>
      <c r="I16" s="13"/>
    </row>
    <row r="17" spans="2:9" ht="15.75" x14ac:dyDescent="0.25">
      <c r="B17" s="306"/>
      <c r="C17" s="119" t="s">
        <v>727</v>
      </c>
      <c r="D17" s="183">
        <f>D14/D15</f>
        <v>0.62440329451706722</v>
      </c>
      <c r="E17" s="183">
        <f>E14/E15</f>
        <v>0.63289444771205183</v>
      </c>
      <c r="F17" s="96"/>
      <c r="H17" s="21"/>
      <c r="I17" s="21"/>
    </row>
    <row r="18" spans="2:9" ht="15.75" x14ac:dyDescent="0.25">
      <c r="B18" s="101"/>
      <c r="C18" s="125" t="s">
        <v>148</v>
      </c>
      <c r="D18" s="104"/>
      <c r="E18" s="104"/>
      <c r="F18" s="94"/>
    </row>
    <row r="19" spans="2:9" ht="15.75" x14ac:dyDescent="0.25">
      <c r="B19" s="101" t="s">
        <v>260</v>
      </c>
      <c r="C19" s="91" t="s">
        <v>633</v>
      </c>
      <c r="D19" s="97">
        <v>13673457</v>
      </c>
      <c r="E19" s="97">
        <v>14323244</v>
      </c>
      <c r="F19" s="94">
        <f t="shared" si="0"/>
        <v>104.75217788742086</v>
      </c>
      <c r="H19" s="13"/>
      <c r="I19" s="13"/>
    </row>
    <row r="20" spans="2:9" ht="15.75" customHeight="1" x14ac:dyDescent="0.25">
      <c r="B20" s="101" t="s">
        <v>261</v>
      </c>
      <c r="C20" s="91" t="s">
        <v>383</v>
      </c>
      <c r="D20" s="97">
        <v>19950788</v>
      </c>
      <c r="E20" s="97">
        <v>20367025</v>
      </c>
      <c r="F20" s="94">
        <f t="shared" si="0"/>
        <v>102.08631859553618</v>
      </c>
      <c r="H20" s="13"/>
      <c r="I20" s="13"/>
    </row>
    <row r="21" spans="2:9" ht="15.75" x14ac:dyDescent="0.25">
      <c r="B21" s="101" t="s">
        <v>262</v>
      </c>
      <c r="C21" s="91" t="s">
        <v>384</v>
      </c>
      <c r="D21" s="97">
        <f>D19-D20</f>
        <v>-6277331</v>
      </c>
      <c r="E21" s="97">
        <f>E19-E20</f>
        <v>-6043781</v>
      </c>
      <c r="F21" s="94" t="s">
        <v>82</v>
      </c>
      <c r="H21" s="13"/>
      <c r="I21" s="13"/>
    </row>
    <row r="22" spans="2:9" ht="15.75" x14ac:dyDescent="0.25">
      <c r="B22" s="306"/>
      <c r="C22" s="119" t="s">
        <v>727</v>
      </c>
      <c r="D22" s="183">
        <f>D19/D20</f>
        <v>0.68535924495814404</v>
      </c>
      <c r="E22" s="183">
        <f>E19/E20</f>
        <v>0.70325656299827788</v>
      </c>
      <c r="F22" s="96"/>
      <c r="H22" s="21"/>
      <c r="I22" s="21"/>
    </row>
    <row r="23" spans="2:9" ht="15.6" customHeight="1" x14ac:dyDescent="0.25"/>
    <row r="24" spans="2:9" ht="16.5" customHeight="1" x14ac:dyDescent="0.25">
      <c r="B24" s="66"/>
    </row>
    <row r="26" spans="2:9" ht="19.350000000000001" customHeight="1" x14ac:dyDescent="0.25"/>
    <row r="28" spans="2:9" ht="15.75" customHeight="1" x14ac:dyDescent="0.25"/>
    <row r="30" spans="2:9" ht="21" customHeight="1" x14ac:dyDescent="0.25"/>
    <row r="31" spans="2:9" ht="18.75" customHeight="1" x14ac:dyDescent="0.25"/>
  </sheetData>
  <mergeCells count="3">
    <mergeCell ref="B5:B6"/>
    <mergeCell ref="C5:C6"/>
    <mergeCell ref="B4:F4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6681-CB0D-44F6-AC79-0595B9D5A795}">
  <dimension ref="B3:F14"/>
  <sheetViews>
    <sheetView workbookViewId="0"/>
  </sheetViews>
  <sheetFormatPr defaultRowHeight="15" x14ac:dyDescent="0.25"/>
  <cols>
    <col min="3" max="3" width="53.85546875" customWidth="1"/>
    <col min="4" max="4" width="22.85546875" customWidth="1"/>
    <col min="5" max="5" width="21.5703125" customWidth="1"/>
  </cols>
  <sheetData>
    <row r="3" spans="2:6" ht="16.5" thickBot="1" x14ac:dyDescent="0.3">
      <c r="B3" s="78"/>
      <c r="C3" s="78"/>
      <c r="D3" s="80"/>
      <c r="E3" s="148" t="s">
        <v>280</v>
      </c>
    </row>
    <row r="4" spans="2:6" ht="24.95" customHeight="1" thickTop="1" x14ac:dyDescent="0.25">
      <c r="B4" s="365" t="s">
        <v>734</v>
      </c>
      <c r="C4" s="365"/>
      <c r="D4" s="365"/>
      <c r="E4" s="365"/>
    </row>
    <row r="5" spans="2:6" ht="15.75" x14ac:dyDescent="0.25">
      <c r="B5" s="173" t="s">
        <v>102</v>
      </c>
      <c r="C5" s="87" t="s">
        <v>547</v>
      </c>
      <c r="D5" s="87" t="s">
        <v>639</v>
      </c>
      <c r="E5" s="87" t="s">
        <v>640</v>
      </c>
    </row>
    <row r="6" spans="2:6" x14ac:dyDescent="0.25">
      <c r="B6" s="107">
        <v>1</v>
      </c>
      <c r="C6" s="89">
        <v>2</v>
      </c>
      <c r="D6" s="89">
        <v>3</v>
      </c>
      <c r="E6" s="89">
        <v>4</v>
      </c>
    </row>
    <row r="7" spans="2:6" ht="15.75" x14ac:dyDescent="0.25">
      <c r="B7" s="101" t="s">
        <v>260</v>
      </c>
      <c r="C7" s="98" t="s">
        <v>729</v>
      </c>
      <c r="D7" s="93">
        <v>22.949882831299874</v>
      </c>
      <c r="E7" s="93">
        <v>21.981307034038551</v>
      </c>
    </row>
    <row r="8" spans="2:6" ht="15.75" x14ac:dyDescent="0.25">
      <c r="B8" s="101" t="s">
        <v>261</v>
      </c>
      <c r="C8" s="91" t="s">
        <v>730</v>
      </c>
      <c r="D8" s="93">
        <v>31.05263927893732</v>
      </c>
      <c r="E8" s="93">
        <v>29.97757185452663</v>
      </c>
    </row>
    <row r="9" spans="2:6" ht="15.75" x14ac:dyDescent="0.25">
      <c r="B9" s="101" t="s">
        <v>262</v>
      </c>
      <c r="C9" s="91" t="s">
        <v>731</v>
      </c>
      <c r="D9" s="93">
        <v>73.122541022532943</v>
      </c>
      <c r="E9" s="93">
        <v>74.990958752340177</v>
      </c>
    </row>
    <row r="10" spans="2:6" ht="15.75" x14ac:dyDescent="0.25">
      <c r="B10" s="101" t="s">
        <v>263</v>
      </c>
      <c r="C10" s="91" t="s">
        <v>732</v>
      </c>
      <c r="D10" s="93">
        <v>71.738367627214998</v>
      </c>
      <c r="E10" s="93">
        <v>72.65045213192171</v>
      </c>
    </row>
    <row r="11" spans="2:6" ht="31.5" x14ac:dyDescent="0.25">
      <c r="B11" s="90" t="s">
        <v>264</v>
      </c>
      <c r="C11" s="91" t="s">
        <v>733</v>
      </c>
      <c r="D11" s="93">
        <v>83.5</v>
      </c>
      <c r="E11" s="93">
        <v>83.360284139725579</v>
      </c>
    </row>
    <row r="12" spans="2:6" ht="15.75" x14ac:dyDescent="0.25">
      <c r="B12" s="113"/>
      <c r="C12" s="114"/>
      <c r="D12" s="114"/>
      <c r="E12" s="114"/>
    </row>
    <row r="13" spans="2:6" ht="32.25" customHeight="1" x14ac:dyDescent="0.25">
      <c r="B13" s="66"/>
      <c r="C13" s="66"/>
      <c r="D13" s="181"/>
      <c r="E13" s="181"/>
      <c r="F13" s="2"/>
    </row>
    <row r="14" spans="2:6" ht="15.75" x14ac:dyDescent="0.25">
      <c r="C14" s="2"/>
      <c r="D14" s="2"/>
      <c r="E14" s="2"/>
      <c r="F14" s="2"/>
    </row>
  </sheetData>
  <mergeCells count="1">
    <mergeCell ref="B4:E4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C513-DD8A-416B-B981-A82B6BC0B615}">
  <dimension ref="B3:O34"/>
  <sheetViews>
    <sheetView workbookViewId="0"/>
  </sheetViews>
  <sheetFormatPr defaultRowHeight="15" x14ac:dyDescent="0.25"/>
  <cols>
    <col min="2" max="2" width="7.28515625" customWidth="1"/>
    <col min="3" max="3" width="28.140625" customWidth="1"/>
    <col min="4" max="4" width="15.85546875" customWidth="1"/>
    <col min="5" max="5" width="12.85546875" customWidth="1"/>
    <col min="6" max="6" width="14.140625" customWidth="1"/>
    <col min="7" max="8" width="12.85546875" customWidth="1"/>
    <col min="9" max="9" width="12.140625" customWidth="1"/>
    <col min="10" max="10" width="12.85546875" customWidth="1"/>
    <col min="11" max="11" width="11.5703125" customWidth="1"/>
    <col min="12" max="13" width="13.140625" customWidth="1"/>
    <col min="15" max="15" width="10.7109375" bestFit="1" customWidth="1"/>
  </cols>
  <sheetData>
    <row r="3" spans="2:15" ht="16.5" thickBot="1" x14ac:dyDescent="0.3">
      <c r="B3" s="78"/>
      <c r="C3" s="79" t="s">
        <v>154</v>
      </c>
      <c r="D3" s="80"/>
      <c r="E3" s="80"/>
      <c r="F3" s="80"/>
      <c r="G3" s="80"/>
      <c r="H3" s="80"/>
      <c r="I3" s="80"/>
      <c r="J3" s="80"/>
      <c r="K3" s="80"/>
      <c r="L3" s="184" t="s">
        <v>282</v>
      </c>
      <c r="M3" s="78"/>
    </row>
    <row r="4" spans="2:15" ht="24.95" customHeight="1" thickTop="1" x14ac:dyDescent="0.25">
      <c r="B4" s="365" t="s">
        <v>739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</row>
    <row r="5" spans="2:15" ht="15.75" x14ac:dyDescent="0.25">
      <c r="B5" s="362" t="s">
        <v>102</v>
      </c>
      <c r="C5" s="363" t="s">
        <v>114</v>
      </c>
      <c r="D5" s="363" t="s">
        <v>639</v>
      </c>
      <c r="E5" s="363"/>
      <c r="F5" s="363"/>
      <c r="G5" s="363"/>
      <c r="H5" s="363" t="s">
        <v>640</v>
      </c>
      <c r="I5" s="363"/>
      <c r="J5" s="363"/>
      <c r="K5" s="363"/>
      <c r="L5" s="363" t="s">
        <v>1</v>
      </c>
      <c r="M5" s="363"/>
    </row>
    <row r="6" spans="2:15" ht="15.75" x14ac:dyDescent="0.25">
      <c r="B6" s="362"/>
      <c r="C6" s="363"/>
      <c r="D6" s="363" t="s">
        <v>149</v>
      </c>
      <c r="E6" s="363"/>
      <c r="F6" s="363" t="s">
        <v>18</v>
      </c>
      <c r="G6" s="363"/>
      <c r="H6" s="363" t="s">
        <v>149</v>
      </c>
      <c r="I6" s="363"/>
      <c r="J6" s="363" t="s">
        <v>18</v>
      </c>
      <c r="K6" s="363"/>
      <c r="L6" s="87" t="s">
        <v>149</v>
      </c>
      <c r="M6" s="87" t="s">
        <v>18</v>
      </c>
    </row>
    <row r="7" spans="2:15" ht="15.75" x14ac:dyDescent="0.25">
      <c r="B7" s="362"/>
      <c r="C7" s="363"/>
      <c r="D7" s="87" t="s">
        <v>2</v>
      </c>
      <c r="E7" s="87" t="s">
        <v>20</v>
      </c>
      <c r="F7" s="87" t="s">
        <v>2</v>
      </c>
      <c r="G7" s="87" t="s">
        <v>20</v>
      </c>
      <c r="H7" s="87" t="s">
        <v>2</v>
      </c>
      <c r="I7" s="87" t="s">
        <v>20</v>
      </c>
      <c r="J7" s="87" t="s">
        <v>2</v>
      </c>
      <c r="K7" s="87" t="s">
        <v>20</v>
      </c>
      <c r="L7" s="87" t="s">
        <v>386</v>
      </c>
      <c r="M7" s="87" t="s">
        <v>387</v>
      </c>
    </row>
    <row r="8" spans="2:15" x14ac:dyDescent="0.25">
      <c r="B8" s="88">
        <v>1</v>
      </c>
      <c r="C8" s="89">
        <v>2</v>
      </c>
      <c r="D8" s="89">
        <v>3</v>
      </c>
      <c r="E8" s="89">
        <v>4</v>
      </c>
      <c r="F8" s="89">
        <v>5</v>
      </c>
      <c r="G8" s="89">
        <v>6</v>
      </c>
      <c r="H8" s="89">
        <v>7</v>
      </c>
      <c r="I8" s="89">
        <v>8</v>
      </c>
      <c r="J8" s="89">
        <v>9</v>
      </c>
      <c r="K8" s="89">
        <v>10</v>
      </c>
      <c r="L8" s="89">
        <v>11</v>
      </c>
      <c r="M8" s="89">
        <v>12</v>
      </c>
    </row>
    <row r="9" spans="2:15" ht="21" customHeight="1" x14ac:dyDescent="0.25">
      <c r="B9" s="101"/>
      <c r="C9" s="125" t="s">
        <v>628</v>
      </c>
      <c r="D9" s="100"/>
      <c r="E9" s="104"/>
      <c r="F9" s="100"/>
      <c r="G9" s="91"/>
      <c r="H9" s="91"/>
      <c r="I9" s="100"/>
      <c r="J9" s="104"/>
      <c r="K9" s="104"/>
      <c r="L9" s="104"/>
      <c r="M9" s="100"/>
    </row>
    <row r="10" spans="2:15" ht="20.100000000000001" customHeight="1" x14ac:dyDescent="0.25">
      <c r="B10" s="101" t="s">
        <v>260</v>
      </c>
      <c r="C10" s="91" t="s">
        <v>635</v>
      </c>
      <c r="D10" s="97">
        <v>1829</v>
      </c>
      <c r="E10" s="93">
        <f>D10/D$15*100</f>
        <v>20.898080438756857</v>
      </c>
      <c r="F10" s="97">
        <v>2458</v>
      </c>
      <c r="G10" s="93">
        <f>F10/F$15*100</f>
        <v>25.873684210526314</v>
      </c>
      <c r="H10" s="97">
        <v>2346.3470000000002</v>
      </c>
      <c r="I10" s="93">
        <f>H10/H15*100</f>
        <v>25.630430641159752</v>
      </c>
      <c r="J10" s="97">
        <v>3033.145</v>
      </c>
      <c r="K10" s="93">
        <f>J10/J15*100</f>
        <v>30.542191118719163</v>
      </c>
      <c r="L10" s="94">
        <f>H10/D10*100</f>
        <v>128.28578458173868</v>
      </c>
      <c r="M10" s="94">
        <f>J10/F10*100</f>
        <v>123.39890154597232</v>
      </c>
      <c r="O10" s="24"/>
    </row>
    <row r="11" spans="2:15" ht="18.600000000000001" customHeight="1" x14ac:dyDescent="0.25">
      <c r="B11" s="101" t="s">
        <v>261</v>
      </c>
      <c r="C11" s="91" t="s">
        <v>346</v>
      </c>
      <c r="D11" s="97">
        <v>360</v>
      </c>
      <c r="E11" s="93">
        <f t="shared" ref="E11:E14" si="0">D11/D$15*100</f>
        <v>4.1133455210237662</v>
      </c>
      <c r="F11" s="97">
        <v>360</v>
      </c>
      <c r="G11" s="93">
        <f t="shared" ref="G11:G14" si="1">F11/F$15*100</f>
        <v>3.7894736842105265</v>
      </c>
      <c r="H11" s="97">
        <v>384.322</v>
      </c>
      <c r="I11" s="93">
        <f>H11/H15*100</f>
        <v>4.198159251326337</v>
      </c>
      <c r="J11" s="97">
        <v>384.53300000000002</v>
      </c>
      <c r="K11" s="93">
        <f>J11/J15*100</f>
        <v>3.8720471251636295</v>
      </c>
      <c r="L11" s="94">
        <f t="shared" ref="L11:L15" si="2">H11/D11*100</f>
        <v>106.75611111111112</v>
      </c>
      <c r="M11" s="94">
        <f t="shared" ref="M11:M15" si="3">J11/F11*100</f>
        <v>106.81472222222223</v>
      </c>
      <c r="O11" s="24"/>
    </row>
    <row r="12" spans="2:15" ht="23.1" customHeight="1" x14ac:dyDescent="0.25">
      <c r="B12" s="101" t="s">
        <v>262</v>
      </c>
      <c r="C12" s="91" t="s">
        <v>401</v>
      </c>
      <c r="D12" s="97">
        <v>4810</v>
      </c>
      <c r="E12" s="93">
        <f t="shared" si="0"/>
        <v>54.958866544789764</v>
      </c>
      <c r="F12" s="97">
        <v>4810</v>
      </c>
      <c r="G12" s="93">
        <f t="shared" si="1"/>
        <v>50.631578947368418</v>
      </c>
      <c r="H12" s="97">
        <v>4617.1710000000003</v>
      </c>
      <c r="I12" s="93">
        <f>H12/H15*100</f>
        <v>50.435882277375946</v>
      </c>
      <c r="J12" s="97">
        <v>4617.2489999999998</v>
      </c>
      <c r="K12" s="93">
        <f>J12/J15*100</f>
        <v>46.493293726714327</v>
      </c>
      <c r="L12" s="94">
        <f t="shared" si="2"/>
        <v>95.991081081081091</v>
      </c>
      <c r="M12" s="94">
        <f t="shared" si="3"/>
        <v>95.992702702702701</v>
      </c>
      <c r="O12" s="24"/>
    </row>
    <row r="13" spans="2:15" ht="17.45" customHeight="1" x14ac:dyDescent="0.25">
      <c r="B13" s="101" t="s">
        <v>263</v>
      </c>
      <c r="C13" s="91" t="s">
        <v>48</v>
      </c>
      <c r="D13" s="97">
        <v>1645</v>
      </c>
      <c r="E13" s="93">
        <f t="shared" si="0"/>
        <v>18.795703839122485</v>
      </c>
      <c r="F13" s="97">
        <v>1764</v>
      </c>
      <c r="G13" s="93">
        <f t="shared" si="1"/>
        <v>18.568421052631578</v>
      </c>
      <c r="H13" s="97">
        <v>1719.0429999999999</v>
      </c>
      <c r="I13" s="93">
        <f>H13/H15*100</f>
        <v>18.778046205727957</v>
      </c>
      <c r="J13" s="97">
        <v>1808.42</v>
      </c>
      <c r="K13" s="93">
        <f>J13/J15*100</f>
        <v>18.20984795086094</v>
      </c>
      <c r="L13" s="94">
        <f t="shared" si="2"/>
        <v>104.501094224924</v>
      </c>
      <c r="M13" s="94">
        <f t="shared" si="3"/>
        <v>102.51814058956916</v>
      </c>
      <c r="O13" s="24"/>
    </row>
    <row r="14" spans="2:15" ht="22.35" customHeight="1" x14ac:dyDescent="0.25">
      <c r="B14" s="101" t="s">
        <v>264</v>
      </c>
      <c r="C14" s="91" t="s">
        <v>735</v>
      </c>
      <c r="D14" s="97">
        <v>108</v>
      </c>
      <c r="E14" s="93">
        <f t="shared" si="0"/>
        <v>1.2340036563071299</v>
      </c>
      <c r="F14" s="97">
        <v>108</v>
      </c>
      <c r="G14" s="93">
        <f t="shared" si="1"/>
        <v>1.1368421052631579</v>
      </c>
      <c r="H14" s="97">
        <v>87.653000000000006</v>
      </c>
      <c r="I14" s="93">
        <f>H14/H15*100</f>
        <v>0.95748162441001927</v>
      </c>
      <c r="J14" s="97">
        <v>87.653000000000006</v>
      </c>
      <c r="K14" s="93">
        <f>J14/J15*100</f>
        <v>0.88262007854193936</v>
      </c>
      <c r="L14" s="94">
        <f t="shared" si="2"/>
        <v>81.160185185185185</v>
      </c>
      <c r="M14" s="94">
        <f t="shared" si="3"/>
        <v>81.160185185185185</v>
      </c>
      <c r="O14" s="24"/>
    </row>
    <row r="15" spans="2:15" ht="23.25" customHeight="1" x14ac:dyDescent="0.25">
      <c r="B15" s="363" t="s">
        <v>736</v>
      </c>
      <c r="C15" s="363"/>
      <c r="D15" s="110">
        <f t="shared" ref="D15:K15" si="4">SUM(D10:D14)</f>
        <v>8752</v>
      </c>
      <c r="E15" s="96">
        <f t="shared" si="4"/>
        <v>99.999999999999986</v>
      </c>
      <c r="F15" s="110">
        <f t="shared" si="4"/>
        <v>9500</v>
      </c>
      <c r="G15" s="96">
        <f t="shared" si="4"/>
        <v>100</v>
      </c>
      <c r="H15" s="110">
        <f t="shared" si="4"/>
        <v>9154.5360000000001</v>
      </c>
      <c r="I15" s="96">
        <f t="shared" si="4"/>
        <v>100.00000000000001</v>
      </c>
      <c r="J15" s="110">
        <f t="shared" si="4"/>
        <v>9931</v>
      </c>
      <c r="K15" s="96">
        <f t="shared" si="4"/>
        <v>99.999999999999986</v>
      </c>
      <c r="L15" s="96">
        <f t="shared" si="2"/>
        <v>104.59936014625228</v>
      </c>
      <c r="M15" s="96">
        <f t="shared" si="3"/>
        <v>104.53684210526315</v>
      </c>
      <c r="O15" s="24"/>
    </row>
    <row r="16" spans="2:15" ht="19.350000000000001" customHeight="1" x14ac:dyDescent="0.25">
      <c r="B16" s="101"/>
      <c r="C16" s="380" t="s">
        <v>467</v>
      </c>
      <c r="D16" s="380"/>
      <c r="E16" s="104"/>
      <c r="F16" s="97"/>
      <c r="G16" s="104"/>
      <c r="H16" s="97"/>
      <c r="I16" s="104"/>
      <c r="J16" s="97"/>
      <c r="K16" s="104"/>
      <c r="L16" s="94"/>
      <c r="M16" s="94"/>
      <c r="O16" s="24"/>
    </row>
    <row r="17" spans="2:15" ht="22.35" customHeight="1" x14ac:dyDescent="0.25">
      <c r="B17" s="101" t="s">
        <v>265</v>
      </c>
      <c r="C17" s="91" t="s">
        <v>23</v>
      </c>
      <c r="D17" s="97">
        <v>6184</v>
      </c>
      <c r="E17" s="93">
        <f>D17/D$21*100</f>
        <v>71.047794117647058</v>
      </c>
      <c r="F17" s="97">
        <v>6935</v>
      </c>
      <c r="G17" s="93">
        <f>F17/F$21*100</f>
        <v>73.262201563490379</v>
      </c>
      <c r="H17" s="97">
        <v>6279.2309999999998</v>
      </c>
      <c r="I17" s="93">
        <f>H17/H$21*100</f>
        <v>67.802193755970535</v>
      </c>
      <c r="J17" s="97">
        <v>7077.0919999999996</v>
      </c>
      <c r="K17" s="93">
        <f>J17/J21*100</f>
        <v>70.235242826486669</v>
      </c>
      <c r="L17" s="94">
        <f>H17/D17*100</f>
        <v>101.53995795601551</v>
      </c>
      <c r="M17" s="94">
        <f>J17/F17*100</f>
        <v>102.04891131939438</v>
      </c>
      <c r="O17" s="24"/>
    </row>
    <row r="18" spans="2:15" ht="20.45" customHeight="1" x14ac:dyDescent="0.25">
      <c r="B18" s="101" t="s">
        <v>266</v>
      </c>
      <c r="C18" s="91" t="s">
        <v>385</v>
      </c>
      <c r="D18" s="97">
        <v>461</v>
      </c>
      <c r="E18" s="93">
        <f t="shared" ref="E18:E20" si="5">D18/D$21*100</f>
        <v>5.2964154411764701</v>
      </c>
      <c r="F18" s="97">
        <v>461</v>
      </c>
      <c r="G18" s="93">
        <f t="shared" ref="G18:G20" si="6">F18/F$21*100</f>
        <v>4.8700612719205578</v>
      </c>
      <c r="H18" s="97">
        <v>787.00199999999995</v>
      </c>
      <c r="I18" s="93">
        <f t="shared" ref="I18:I20" si="7">H18/H$21*100</f>
        <v>8.4979294582945446</v>
      </c>
      <c r="J18" s="97">
        <v>787.00199999999995</v>
      </c>
      <c r="K18" s="93">
        <f>J18/J21*100</f>
        <v>7.8104504752701613</v>
      </c>
      <c r="L18" s="94">
        <f t="shared" ref="L18:L21" si="8">H18/D18*100</f>
        <v>170.7162689804772</v>
      </c>
      <c r="M18" s="94">
        <f t="shared" ref="M18:M21" si="9">J18/F18*100</f>
        <v>170.7162689804772</v>
      </c>
      <c r="O18" s="24"/>
    </row>
    <row r="19" spans="2:15" ht="19.350000000000001" customHeight="1" x14ac:dyDescent="0.25">
      <c r="B19" s="101" t="s">
        <v>267</v>
      </c>
      <c r="C19" s="91" t="s">
        <v>737</v>
      </c>
      <c r="D19" s="97">
        <v>1715</v>
      </c>
      <c r="E19" s="93">
        <f t="shared" si="5"/>
        <v>19.703584558823529</v>
      </c>
      <c r="F19" s="97">
        <v>1715</v>
      </c>
      <c r="G19" s="93">
        <f t="shared" si="6"/>
        <v>18.117473061483203</v>
      </c>
      <c r="H19" s="97">
        <v>1832.5909999999999</v>
      </c>
      <c r="I19" s="93">
        <f t="shared" si="7"/>
        <v>19.788042525820085</v>
      </c>
      <c r="J19" s="97">
        <v>1832.5909999999999</v>
      </c>
      <c r="K19" s="93">
        <f>J19/J21*100</f>
        <v>18.187198059122874</v>
      </c>
      <c r="L19" s="94">
        <f t="shared" si="8"/>
        <v>106.85661807580173</v>
      </c>
      <c r="M19" s="94">
        <f t="shared" si="9"/>
        <v>106.85661807580173</v>
      </c>
      <c r="O19" s="24"/>
    </row>
    <row r="20" spans="2:15" ht="22.35" customHeight="1" x14ac:dyDescent="0.25">
      <c r="B20" s="101" t="s">
        <v>268</v>
      </c>
      <c r="C20" s="91" t="s">
        <v>48</v>
      </c>
      <c r="D20" s="97">
        <v>344</v>
      </c>
      <c r="E20" s="93">
        <f t="shared" si="5"/>
        <v>3.9522058823529411</v>
      </c>
      <c r="F20" s="97">
        <v>355</v>
      </c>
      <c r="G20" s="93">
        <f t="shared" si="6"/>
        <v>3.7502641031058528</v>
      </c>
      <c r="H20" s="97">
        <v>362.279</v>
      </c>
      <c r="I20" s="93">
        <f t="shared" si="7"/>
        <v>3.9118342599148281</v>
      </c>
      <c r="J20" s="97">
        <v>379.584</v>
      </c>
      <c r="K20" s="93">
        <f>J20/J21*100</f>
        <v>3.767108639120293</v>
      </c>
      <c r="L20" s="94">
        <f t="shared" si="8"/>
        <v>105.31366279069768</v>
      </c>
      <c r="M20" s="94">
        <f t="shared" si="9"/>
        <v>106.92507042253521</v>
      </c>
      <c r="O20" s="24"/>
    </row>
    <row r="21" spans="2:15" ht="22.35" customHeight="1" x14ac:dyDescent="0.25">
      <c r="B21" s="363" t="s">
        <v>738</v>
      </c>
      <c r="C21" s="363"/>
      <c r="D21" s="110">
        <f t="shared" ref="D21:K21" si="10">SUM(D17:D20)</f>
        <v>8704</v>
      </c>
      <c r="E21" s="96">
        <f t="shared" si="10"/>
        <v>99.999999999999986</v>
      </c>
      <c r="F21" s="110">
        <f t="shared" si="10"/>
        <v>9466</v>
      </c>
      <c r="G21" s="96">
        <f t="shared" si="10"/>
        <v>100</v>
      </c>
      <c r="H21" s="110">
        <f t="shared" si="10"/>
        <v>9261.103000000001</v>
      </c>
      <c r="I21" s="96">
        <f t="shared" si="10"/>
        <v>100</v>
      </c>
      <c r="J21" s="110">
        <f t="shared" si="10"/>
        <v>10076.269</v>
      </c>
      <c r="K21" s="96">
        <f t="shared" si="10"/>
        <v>100</v>
      </c>
      <c r="L21" s="96">
        <f t="shared" si="8"/>
        <v>106.40053998161764</v>
      </c>
      <c r="M21" s="96">
        <f t="shared" si="9"/>
        <v>106.44695753222058</v>
      </c>
      <c r="O21" s="24"/>
    </row>
    <row r="22" spans="2:15" ht="21" customHeight="1" x14ac:dyDescent="0.25">
      <c r="B22" s="101"/>
      <c r="C22" s="380" t="s">
        <v>468</v>
      </c>
      <c r="D22" s="380"/>
      <c r="E22" s="91"/>
      <c r="F22" s="91"/>
      <c r="G22" s="91"/>
      <c r="H22" s="104"/>
      <c r="I22" s="104"/>
      <c r="J22" s="104"/>
      <c r="K22" s="104"/>
      <c r="L22" s="104"/>
      <c r="M22" s="104"/>
    </row>
    <row r="23" spans="2:15" ht="19.350000000000001" customHeight="1" x14ac:dyDescent="0.25">
      <c r="B23" s="101" t="s">
        <v>269</v>
      </c>
      <c r="C23" s="91" t="s">
        <v>634</v>
      </c>
      <c r="D23" s="104">
        <v>182</v>
      </c>
      <c r="E23" s="104"/>
      <c r="F23" s="104">
        <v>202</v>
      </c>
      <c r="G23" s="104"/>
      <c r="H23" s="94">
        <v>389.56099999999998</v>
      </c>
      <c r="I23" s="94"/>
      <c r="J23" s="94">
        <v>438.97899999999998</v>
      </c>
      <c r="K23" s="94"/>
      <c r="L23" s="94">
        <f>H23/D23*100</f>
        <v>214.0445054945055</v>
      </c>
      <c r="M23" s="94">
        <f>J23/F23*100</f>
        <v>217.31633663366335</v>
      </c>
    </row>
    <row r="24" spans="2:15" ht="17.100000000000001" customHeight="1" x14ac:dyDescent="0.25">
      <c r="B24" s="101" t="s">
        <v>270</v>
      </c>
      <c r="C24" s="91" t="s">
        <v>388</v>
      </c>
      <c r="D24" s="104">
        <v>149</v>
      </c>
      <c r="E24" s="104"/>
      <c r="F24" s="104">
        <v>151</v>
      </c>
      <c r="G24" s="104"/>
      <c r="H24" s="94">
        <v>278.21699999999998</v>
      </c>
      <c r="I24" s="94"/>
      <c r="J24" s="94">
        <v>280.88099999999997</v>
      </c>
      <c r="K24" s="94"/>
      <c r="L24" s="94">
        <f>H24/D24*100</f>
        <v>186.72281879194631</v>
      </c>
      <c r="M24" s="94">
        <f>J24/F24*100</f>
        <v>186.01390728476818</v>
      </c>
      <c r="O24" s="13"/>
    </row>
    <row r="25" spans="2:15" ht="20.100000000000001" customHeight="1" x14ac:dyDescent="0.25">
      <c r="B25" s="101"/>
      <c r="C25" s="125" t="s">
        <v>150</v>
      </c>
      <c r="D25" s="91"/>
      <c r="E25" s="91"/>
      <c r="F25" s="91"/>
      <c r="G25" s="91"/>
      <c r="H25" s="94"/>
      <c r="I25" s="94"/>
      <c r="J25" s="94"/>
      <c r="K25" s="94"/>
      <c r="L25" s="94"/>
      <c r="M25" s="94"/>
    </row>
    <row r="26" spans="2:15" ht="17.45" customHeight="1" x14ac:dyDescent="0.25">
      <c r="B26" s="101"/>
      <c r="C26" s="91" t="s">
        <v>151</v>
      </c>
      <c r="D26" s="104">
        <f>D15-D21+D23-D24</f>
        <v>81</v>
      </c>
      <c r="E26" s="91"/>
      <c r="F26" s="104">
        <f>F15-F21+F23-F24</f>
        <v>85</v>
      </c>
      <c r="G26" s="91"/>
      <c r="H26" s="94">
        <f>H15-H21+H23-H24</f>
        <v>4.7769999999990773</v>
      </c>
      <c r="I26" s="94"/>
      <c r="J26" s="94">
        <f>J15-J21+J23-J24</f>
        <v>12.82899999999978</v>
      </c>
      <c r="K26" s="94"/>
      <c r="L26" s="94">
        <f>H26/D26*100</f>
        <v>5.8975308641963915</v>
      </c>
      <c r="M26" s="94">
        <f>J26/F26*100</f>
        <v>15.092941176470328</v>
      </c>
      <c r="O26" s="328"/>
    </row>
    <row r="27" spans="2:15" ht="15.75" x14ac:dyDescent="0.25">
      <c r="B27" s="306"/>
      <c r="C27" s="307" t="s">
        <v>34</v>
      </c>
      <c r="D27" s="308">
        <v>2.5999999999999999E-2</v>
      </c>
      <c r="E27" s="307"/>
      <c r="F27" s="308">
        <v>2.7E-2</v>
      </c>
      <c r="G27" s="307"/>
      <c r="H27" s="308">
        <v>1.4E-3</v>
      </c>
      <c r="I27" s="329"/>
      <c r="J27" s="308">
        <v>3.7000000000000002E-3</v>
      </c>
      <c r="K27" s="329"/>
      <c r="L27" s="329"/>
      <c r="M27" s="329"/>
      <c r="O27" s="330"/>
    </row>
    <row r="28" spans="2:15" ht="15.75" x14ac:dyDescent="0.25">
      <c r="B28" s="101"/>
      <c r="C28" s="91" t="s">
        <v>389</v>
      </c>
      <c r="D28" s="104"/>
      <c r="E28" s="104"/>
      <c r="F28" s="104"/>
      <c r="G28" s="91"/>
      <c r="H28" s="97"/>
      <c r="I28" s="104"/>
      <c r="J28" s="97"/>
      <c r="K28" s="104"/>
      <c r="L28" s="104"/>
      <c r="M28" s="104"/>
      <c r="O28" s="330"/>
    </row>
    <row r="29" spans="2:15" ht="15.75" x14ac:dyDescent="0.25">
      <c r="B29" s="101"/>
      <c r="C29" s="91" t="s">
        <v>34</v>
      </c>
      <c r="D29" s="104"/>
      <c r="E29" s="104"/>
      <c r="F29" s="104"/>
      <c r="G29" s="91"/>
      <c r="H29" s="182"/>
      <c r="I29" s="104"/>
      <c r="J29" s="182"/>
      <c r="K29" s="104"/>
      <c r="L29" s="104"/>
      <c r="M29" s="104"/>
    </row>
    <row r="30" spans="2:15" ht="18.600000000000001" customHeight="1" x14ac:dyDescent="0.25">
      <c r="B30" s="101"/>
      <c r="C30" s="91" t="s">
        <v>152</v>
      </c>
      <c r="D30" s="313">
        <v>0.4</v>
      </c>
      <c r="E30" s="314"/>
      <c r="F30" s="313">
        <v>0.4</v>
      </c>
      <c r="G30" s="314"/>
      <c r="H30" s="331">
        <v>0.4</v>
      </c>
      <c r="I30" s="314"/>
      <c r="J30" s="331">
        <v>0.4</v>
      </c>
      <c r="K30" s="314"/>
      <c r="L30" s="104"/>
      <c r="M30" s="104"/>
      <c r="O30" s="21"/>
    </row>
    <row r="31" spans="2:15" ht="19.350000000000001" customHeight="1" x14ac:dyDescent="0.25">
      <c r="B31" s="363" t="s">
        <v>153</v>
      </c>
      <c r="C31" s="363"/>
      <c r="D31" s="183">
        <f>D30-D27</f>
        <v>0.374</v>
      </c>
      <c r="E31" s="183"/>
      <c r="F31" s="183">
        <f>F30-F27</f>
        <v>0.373</v>
      </c>
      <c r="G31" s="87"/>
      <c r="H31" s="183">
        <f>H30-H27</f>
        <v>0.39860000000000001</v>
      </c>
      <c r="I31" s="87"/>
      <c r="J31" s="183">
        <f>J30-J27</f>
        <v>0.39630000000000004</v>
      </c>
      <c r="K31" s="87"/>
      <c r="L31" s="87"/>
      <c r="M31" s="87"/>
      <c r="O31" s="21"/>
    </row>
    <row r="32" spans="2:15" ht="15.75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13" ht="15.75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3:13" ht="15.75" x14ac:dyDescent="0.25">
      <c r="C34" s="2"/>
      <c r="D34" s="4"/>
      <c r="E34" s="4"/>
      <c r="F34" s="4"/>
      <c r="G34" s="4"/>
      <c r="H34" s="4"/>
      <c r="I34" s="4"/>
      <c r="J34" s="4"/>
      <c r="K34" s="4"/>
      <c r="L34" s="4"/>
      <c r="M34" s="4"/>
    </row>
  </sheetData>
  <mergeCells count="15">
    <mergeCell ref="B4:M4"/>
    <mergeCell ref="B5:B7"/>
    <mergeCell ref="H5:K5"/>
    <mergeCell ref="L5:M5"/>
    <mergeCell ref="D6:E6"/>
    <mergeCell ref="F6:G6"/>
    <mergeCell ref="H6:I6"/>
    <mergeCell ref="J6:K6"/>
    <mergeCell ref="B15:C15"/>
    <mergeCell ref="B21:C21"/>
    <mergeCell ref="B31:C31"/>
    <mergeCell ref="C5:C7"/>
    <mergeCell ref="D5:G5"/>
    <mergeCell ref="C16:D16"/>
    <mergeCell ref="C22:D22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8137-3617-49A7-9AFD-63D624D989BA}">
  <dimension ref="B2:H23"/>
  <sheetViews>
    <sheetView workbookViewId="0"/>
  </sheetViews>
  <sheetFormatPr defaultRowHeight="15.75" x14ac:dyDescent="0.25"/>
  <cols>
    <col min="1" max="1" width="9.140625" style="2"/>
    <col min="2" max="2" width="7.5703125" style="2" customWidth="1"/>
    <col min="3" max="3" width="37.7109375" style="2" customWidth="1"/>
    <col min="4" max="4" width="17.140625" style="2" customWidth="1"/>
    <col min="5" max="5" width="16.5703125" style="2" customWidth="1"/>
    <col min="6" max="6" width="10.140625" style="2" customWidth="1"/>
    <col min="7" max="16384" width="9.140625" style="2"/>
  </cols>
  <sheetData>
    <row r="2" spans="2:8" x14ac:dyDescent="0.25">
      <c r="H2"/>
    </row>
    <row r="3" spans="2:8" ht="16.5" thickBot="1" x14ac:dyDescent="0.3">
      <c r="B3" s="126"/>
      <c r="C3" s="126"/>
      <c r="D3" s="126"/>
      <c r="E3" s="126"/>
      <c r="F3" s="148" t="s">
        <v>281</v>
      </c>
    </row>
    <row r="4" spans="2:8" ht="24.95" customHeight="1" thickTop="1" x14ac:dyDescent="0.25">
      <c r="B4" s="373" t="s">
        <v>741</v>
      </c>
      <c r="C4" s="373"/>
      <c r="D4" s="373"/>
      <c r="E4" s="373"/>
      <c r="F4" s="373"/>
    </row>
    <row r="5" spans="2:8" x14ac:dyDescent="0.25">
      <c r="B5" s="356" t="s">
        <v>102</v>
      </c>
      <c r="C5" s="356" t="s">
        <v>58</v>
      </c>
      <c r="D5" s="356" t="s">
        <v>639</v>
      </c>
      <c r="E5" s="356" t="s">
        <v>640</v>
      </c>
      <c r="F5" s="53" t="s">
        <v>1</v>
      </c>
    </row>
    <row r="6" spans="2:8" x14ac:dyDescent="0.25">
      <c r="B6" s="356"/>
      <c r="C6" s="356"/>
      <c r="D6" s="356"/>
      <c r="E6" s="356"/>
      <c r="F6" s="53" t="s">
        <v>50</v>
      </c>
    </row>
    <row r="7" spans="2:8" x14ac:dyDescent="0.25">
      <c r="B7" s="51">
        <v>1</v>
      </c>
      <c r="C7" s="51">
        <v>2</v>
      </c>
      <c r="D7" s="51">
        <v>3</v>
      </c>
      <c r="E7" s="51">
        <v>4</v>
      </c>
      <c r="F7" s="51">
        <v>5</v>
      </c>
    </row>
    <row r="8" spans="2:8" ht="20.100000000000001" customHeight="1" x14ac:dyDescent="0.25">
      <c r="B8" s="55" t="s">
        <v>260</v>
      </c>
      <c r="C8" s="56" t="s">
        <v>433</v>
      </c>
      <c r="D8" s="58">
        <v>234742</v>
      </c>
      <c r="E8" s="58">
        <v>299124</v>
      </c>
      <c r="F8" s="64">
        <f>E8/D8*100</f>
        <v>127.42670676742978</v>
      </c>
    </row>
    <row r="9" spans="2:8" ht="20.100000000000001" customHeight="1" x14ac:dyDescent="0.25">
      <c r="B9" s="55" t="s">
        <v>261</v>
      </c>
      <c r="C9" s="56" t="s">
        <v>434</v>
      </c>
      <c r="D9" s="58">
        <v>49349</v>
      </c>
      <c r="E9" s="58">
        <v>55061</v>
      </c>
      <c r="F9" s="64">
        <f t="shared" ref="F9:F13" si="0">E9/D9*100</f>
        <v>111.57470262821943</v>
      </c>
    </row>
    <row r="10" spans="2:8" ht="20.100000000000001" customHeight="1" x14ac:dyDescent="0.25">
      <c r="B10" s="55" t="s">
        <v>262</v>
      </c>
      <c r="C10" s="56" t="s">
        <v>435</v>
      </c>
      <c r="D10" s="58">
        <v>0</v>
      </c>
      <c r="E10" s="58">
        <v>0</v>
      </c>
      <c r="F10" s="64" t="s">
        <v>82</v>
      </c>
    </row>
    <row r="11" spans="2:8" ht="20.100000000000001" customHeight="1" x14ac:dyDescent="0.25">
      <c r="B11" s="55" t="s">
        <v>263</v>
      </c>
      <c r="C11" s="56" t="s">
        <v>436</v>
      </c>
      <c r="D11" s="58">
        <v>-8069</v>
      </c>
      <c r="E11" s="58">
        <v>-8673</v>
      </c>
      <c r="F11" s="64">
        <f t="shared" si="0"/>
        <v>107.48543809641839</v>
      </c>
    </row>
    <row r="12" spans="2:8" ht="34.5" customHeight="1" x14ac:dyDescent="0.25">
      <c r="B12" s="53" t="s">
        <v>437</v>
      </c>
      <c r="C12" s="185" t="s">
        <v>438</v>
      </c>
      <c r="D12" s="59">
        <f>SUM(D8:D11)</f>
        <v>276022</v>
      </c>
      <c r="E12" s="59">
        <f>SUM(E8:E11)</f>
        <v>345512</v>
      </c>
      <c r="F12" s="62">
        <f t="shared" si="0"/>
        <v>125.17552948678004</v>
      </c>
    </row>
    <row r="13" spans="2:8" ht="20.100000000000001" customHeight="1" x14ac:dyDescent="0.25">
      <c r="B13" s="55" t="s">
        <v>265</v>
      </c>
      <c r="C13" s="56" t="s">
        <v>59</v>
      </c>
      <c r="D13" s="58">
        <v>3152001</v>
      </c>
      <c r="E13" s="58">
        <v>3474199</v>
      </c>
      <c r="F13" s="64">
        <f t="shared" si="0"/>
        <v>110.22201452347255</v>
      </c>
    </row>
    <row r="14" spans="2:8" ht="30.75" customHeight="1" x14ac:dyDescent="0.25">
      <c r="B14" s="53" t="s">
        <v>439</v>
      </c>
      <c r="C14" s="52" t="s">
        <v>740</v>
      </c>
      <c r="D14" s="186">
        <f>D12/D13</f>
        <v>8.7570403689592735E-2</v>
      </c>
      <c r="E14" s="186">
        <f>E12/E13</f>
        <v>9.9450837444832602E-2</v>
      </c>
      <c r="F14" s="62"/>
    </row>
    <row r="17" spans="4:5" x14ac:dyDescent="0.25">
      <c r="D17" s="41"/>
      <c r="E17" s="41"/>
    </row>
    <row r="18" spans="4:5" x14ac:dyDescent="0.25">
      <c r="D18" s="41"/>
      <c r="E18" s="41"/>
    </row>
    <row r="20" spans="4:5" x14ac:dyDescent="0.25">
      <c r="D20" s="41"/>
      <c r="E20" s="41"/>
    </row>
    <row r="21" spans="4:5" x14ac:dyDescent="0.25">
      <c r="D21" s="41"/>
      <c r="E21" s="41"/>
    </row>
    <row r="22" spans="4:5" x14ac:dyDescent="0.25">
      <c r="D22" s="41"/>
      <c r="E22" s="41"/>
    </row>
    <row r="23" spans="4:5" x14ac:dyDescent="0.25">
      <c r="D23" s="48"/>
      <c r="E23" s="48"/>
    </row>
  </sheetData>
  <mergeCells count="5">
    <mergeCell ref="B5:B6"/>
    <mergeCell ref="C5:C6"/>
    <mergeCell ref="D5:D6"/>
    <mergeCell ref="E5:E6"/>
    <mergeCell ref="B4:F4"/>
  </mergeCells>
  <pageMargins left="0.7" right="0.7" top="0.75" bottom="0.75" header="0.3" footer="0.3"/>
  <pageSetup paperSize="9" orientation="portrait" r:id="rId1"/>
  <ignoredErrors>
    <ignoredError sqref="D12:E12" formulaRange="1"/>
    <ignoredError sqref="E14" evalError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FD61-8E18-48EE-A616-E9DE46E968D5}">
  <dimension ref="B3:J12"/>
  <sheetViews>
    <sheetView workbookViewId="0"/>
  </sheetViews>
  <sheetFormatPr defaultRowHeight="15" x14ac:dyDescent="0.25"/>
  <cols>
    <col min="2" max="2" width="6.85546875" customWidth="1"/>
    <col min="3" max="3" width="30" customWidth="1"/>
    <col min="4" max="4" width="13.85546875" customWidth="1"/>
    <col min="6" max="6" width="13.85546875" customWidth="1"/>
    <col min="7" max="7" width="8.28515625" customWidth="1"/>
    <col min="8" max="8" width="13.140625" customWidth="1"/>
  </cols>
  <sheetData>
    <row r="3" spans="2:10" ht="15.75" thickBot="1" x14ac:dyDescent="0.3">
      <c r="B3" s="50"/>
      <c r="C3" s="50"/>
      <c r="D3" s="50"/>
      <c r="E3" s="50"/>
      <c r="F3" s="50"/>
      <c r="G3" s="50"/>
      <c r="H3" s="50"/>
    </row>
    <row r="4" spans="2:10" ht="24.95" customHeight="1" thickTop="1" x14ac:dyDescent="0.25">
      <c r="B4" s="373" t="s">
        <v>742</v>
      </c>
      <c r="C4" s="373"/>
      <c r="D4" s="373"/>
      <c r="E4" s="373"/>
      <c r="F4" s="373"/>
      <c r="G4" s="373"/>
      <c r="H4" s="373"/>
    </row>
    <row r="5" spans="2:10" ht="15.75" x14ac:dyDescent="0.25">
      <c r="B5" s="381" t="s">
        <v>102</v>
      </c>
      <c r="C5" s="356" t="s">
        <v>12</v>
      </c>
      <c r="D5" s="356" t="s">
        <v>642</v>
      </c>
      <c r="E5" s="356"/>
      <c r="F5" s="356" t="s">
        <v>643</v>
      </c>
      <c r="G5" s="356"/>
      <c r="H5" s="53" t="s">
        <v>1</v>
      </c>
    </row>
    <row r="6" spans="2:10" ht="31.5" x14ac:dyDescent="0.25">
      <c r="B6" s="381"/>
      <c r="C6" s="356"/>
      <c r="D6" s="53" t="s">
        <v>13</v>
      </c>
      <c r="E6" s="53" t="s">
        <v>20</v>
      </c>
      <c r="F6" s="53" t="s">
        <v>13</v>
      </c>
      <c r="G6" s="53" t="s">
        <v>20</v>
      </c>
      <c r="H6" s="53" t="s">
        <v>352</v>
      </c>
    </row>
    <row r="7" spans="2:10" x14ac:dyDescent="0.25">
      <c r="B7" s="51">
        <v>1</v>
      </c>
      <c r="C7" s="51">
        <v>2</v>
      </c>
      <c r="D7" s="51">
        <v>3</v>
      </c>
      <c r="E7" s="51">
        <v>4</v>
      </c>
      <c r="F7" s="51">
        <v>5</v>
      </c>
      <c r="G7" s="51">
        <v>6</v>
      </c>
      <c r="H7" s="51">
        <v>7</v>
      </c>
    </row>
    <row r="8" spans="2:10" ht="15.75" x14ac:dyDescent="0.25">
      <c r="B8" s="55" t="s">
        <v>260</v>
      </c>
      <c r="C8" s="56" t="s">
        <v>14</v>
      </c>
      <c r="D8" s="57">
        <v>738</v>
      </c>
      <c r="E8" s="63">
        <f>D8/D12*100</f>
        <v>50.931677018633536</v>
      </c>
      <c r="F8" s="57">
        <v>773</v>
      </c>
      <c r="G8" s="63">
        <f>F8/F12*100</f>
        <v>51.879194630872483</v>
      </c>
      <c r="H8" s="187">
        <f>F8/D8*100</f>
        <v>104.74254742547427</v>
      </c>
    </row>
    <row r="9" spans="2:10" ht="15.75" x14ac:dyDescent="0.25">
      <c r="B9" s="55" t="s">
        <v>261</v>
      </c>
      <c r="C9" s="56" t="s">
        <v>15</v>
      </c>
      <c r="D9" s="57">
        <v>130</v>
      </c>
      <c r="E9" s="63">
        <f>D9/D12*100</f>
        <v>8.9717046238785372</v>
      </c>
      <c r="F9" s="57">
        <v>121</v>
      </c>
      <c r="G9" s="63">
        <f>F9/F12*100</f>
        <v>8.1208053691275168</v>
      </c>
      <c r="H9" s="187">
        <f>F9/D9*100</f>
        <v>93.07692307692308</v>
      </c>
    </row>
    <row r="10" spans="2:10" ht="15.75" x14ac:dyDescent="0.25">
      <c r="B10" s="55" t="s">
        <v>262</v>
      </c>
      <c r="C10" s="56" t="s">
        <v>16</v>
      </c>
      <c r="D10" s="57">
        <v>570</v>
      </c>
      <c r="E10" s="63">
        <f>D10/D12*100</f>
        <v>39.337474120082817</v>
      </c>
      <c r="F10" s="57">
        <v>585</v>
      </c>
      <c r="G10" s="63">
        <f>F10/F12*100</f>
        <v>39.261744966442954</v>
      </c>
      <c r="H10" s="187">
        <f>F10/D10*100</f>
        <v>102.63157894736842</v>
      </c>
    </row>
    <row r="11" spans="2:10" ht="15.75" x14ac:dyDescent="0.25">
      <c r="B11" s="55" t="s">
        <v>263</v>
      </c>
      <c r="C11" s="56" t="s">
        <v>17</v>
      </c>
      <c r="D11" s="57">
        <v>11</v>
      </c>
      <c r="E11" s="63">
        <f>D11/D12*100</f>
        <v>0.75914423740510695</v>
      </c>
      <c r="F11" s="57">
        <v>11</v>
      </c>
      <c r="G11" s="63">
        <f>F11/F12*100</f>
        <v>0.73825503355704702</v>
      </c>
      <c r="H11" s="187">
        <f>F11/D11*100</f>
        <v>100</v>
      </c>
    </row>
    <row r="12" spans="2:10" ht="15.75" x14ac:dyDescent="0.25">
      <c r="B12" s="356" t="s">
        <v>18</v>
      </c>
      <c r="C12" s="356"/>
      <c r="D12" s="59">
        <f>SUM(D8:D11)</f>
        <v>1449</v>
      </c>
      <c r="E12" s="188">
        <f>SUM(E8:E11)</f>
        <v>100</v>
      </c>
      <c r="F12" s="59">
        <f>SUM(F8:F11)</f>
        <v>1490</v>
      </c>
      <c r="G12" s="188">
        <f>SUM(G8:G11)</f>
        <v>100.00000000000001</v>
      </c>
      <c r="H12" s="188">
        <f>F12/D12*100</f>
        <v>102.82953761214631</v>
      </c>
      <c r="J12" s="13"/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2:F12" formulaRange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F8E87-893B-4403-A8C4-32EFDC9B0C92}">
  <dimension ref="B3:P24"/>
  <sheetViews>
    <sheetView workbookViewId="0"/>
  </sheetViews>
  <sheetFormatPr defaultRowHeight="15" x14ac:dyDescent="0.25"/>
  <cols>
    <col min="2" max="2" width="6" customWidth="1"/>
    <col min="3" max="3" width="45.5703125" customWidth="1"/>
    <col min="4" max="4" width="16.85546875" customWidth="1"/>
    <col min="5" max="5" width="16.5703125" customWidth="1"/>
    <col min="6" max="6" width="15.42578125" customWidth="1"/>
    <col min="7" max="7" width="10.85546875" customWidth="1"/>
    <col min="8" max="8" width="15.42578125" customWidth="1"/>
    <col min="9" max="9" width="16.7109375" customWidth="1"/>
    <col min="10" max="10" width="15" customWidth="1"/>
    <col min="11" max="11" width="10.85546875" style="21" customWidth="1"/>
    <col min="12" max="12" width="11.5703125" customWidth="1"/>
  </cols>
  <sheetData>
    <row r="3" spans="2:16" ht="16.5" thickBot="1" x14ac:dyDescent="0.3">
      <c r="B3" s="126"/>
      <c r="C3" s="126"/>
      <c r="D3" s="126"/>
      <c r="E3" s="126"/>
      <c r="F3" s="126"/>
      <c r="G3" s="126"/>
      <c r="H3" s="126"/>
      <c r="I3" s="126"/>
      <c r="J3" s="126"/>
      <c r="K3" s="196"/>
      <c r="L3" s="146" t="s">
        <v>283</v>
      </c>
    </row>
    <row r="4" spans="2:16" ht="24.95" customHeight="1" thickTop="1" x14ac:dyDescent="0.25">
      <c r="B4" s="382" t="s">
        <v>746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</row>
    <row r="5" spans="2:16" ht="15.75" x14ac:dyDescent="0.25">
      <c r="B5" s="356" t="s">
        <v>102</v>
      </c>
      <c r="C5" s="356" t="s">
        <v>58</v>
      </c>
      <c r="D5" s="362" t="s">
        <v>743</v>
      </c>
      <c r="E5" s="362"/>
      <c r="F5" s="362"/>
      <c r="G5" s="362"/>
      <c r="H5" s="362" t="s">
        <v>747</v>
      </c>
      <c r="I5" s="362"/>
      <c r="J5" s="362"/>
      <c r="K5" s="362"/>
      <c r="L5" s="53" t="s">
        <v>1</v>
      </c>
    </row>
    <row r="6" spans="2:16" ht="15.75" x14ac:dyDescent="0.25">
      <c r="B6" s="356"/>
      <c r="C6" s="356"/>
      <c r="D6" s="53" t="s">
        <v>156</v>
      </c>
      <c r="E6" s="53" t="s">
        <v>157</v>
      </c>
      <c r="F6" s="53" t="s">
        <v>18</v>
      </c>
      <c r="G6" s="53" t="s">
        <v>34</v>
      </c>
      <c r="H6" s="53" t="s">
        <v>156</v>
      </c>
      <c r="I6" s="53" t="s">
        <v>157</v>
      </c>
      <c r="J6" s="53" t="s">
        <v>18</v>
      </c>
      <c r="K6" s="189" t="s">
        <v>34</v>
      </c>
      <c r="L6" s="53" t="s">
        <v>387</v>
      </c>
    </row>
    <row r="7" spans="2:16" ht="15" customHeight="1" x14ac:dyDescent="0.25">
      <c r="B7" s="51">
        <v>1</v>
      </c>
      <c r="C7" s="51">
        <v>2</v>
      </c>
      <c r="D7" s="51">
        <v>3</v>
      </c>
      <c r="E7" s="51">
        <v>4</v>
      </c>
      <c r="F7" s="51" t="s">
        <v>312</v>
      </c>
      <c r="G7" s="51">
        <v>6</v>
      </c>
      <c r="H7" s="51">
        <v>7</v>
      </c>
      <c r="I7" s="51">
        <v>8</v>
      </c>
      <c r="J7" s="51" t="s">
        <v>313</v>
      </c>
      <c r="K7" s="107">
        <v>10</v>
      </c>
      <c r="L7" s="51">
        <v>11</v>
      </c>
    </row>
    <row r="8" spans="2:16" ht="15.75" x14ac:dyDescent="0.25">
      <c r="B8" s="143"/>
      <c r="C8" s="143" t="s">
        <v>159</v>
      </c>
      <c r="D8" s="384"/>
      <c r="E8" s="384"/>
      <c r="F8" s="384"/>
      <c r="G8" s="384"/>
      <c r="H8" s="384"/>
      <c r="I8" s="384"/>
      <c r="J8" s="384"/>
      <c r="K8" s="384"/>
      <c r="L8" s="384"/>
    </row>
    <row r="9" spans="2:16" ht="15.75" x14ac:dyDescent="0.25">
      <c r="B9" s="55" t="s">
        <v>260</v>
      </c>
      <c r="C9" s="56" t="s">
        <v>21</v>
      </c>
      <c r="D9" s="58">
        <v>31162</v>
      </c>
      <c r="E9" s="58">
        <v>17716</v>
      </c>
      <c r="F9" s="58">
        <f t="shared" ref="F9:F17" si="0">D9+E9</f>
        <v>48878</v>
      </c>
      <c r="G9" s="61">
        <f>F9/F18*100</f>
        <v>5.9074993745384576</v>
      </c>
      <c r="H9" s="58">
        <v>36967</v>
      </c>
      <c r="I9" s="58">
        <v>16986</v>
      </c>
      <c r="J9" s="58">
        <f t="shared" ref="J9:J17" si="1">H9+I9</f>
        <v>53953</v>
      </c>
      <c r="K9" s="190">
        <f>J9/J18*100</f>
        <v>6.0932927814024298</v>
      </c>
      <c r="L9" s="187">
        <f>J9/F9*100</f>
        <v>110.38299439420598</v>
      </c>
      <c r="N9" s="46"/>
      <c r="O9" s="46"/>
      <c r="P9" s="46"/>
    </row>
    <row r="10" spans="2:16" ht="15.75" x14ac:dyDescent="0.25">
      <c r="B10" s="192" t="s">
        <v>261</v>
      </c>
      <c r="C10" s="56" t="s">
        <v>345</v>
      </c>
      <c r="D10" s="58">
        <v>0</v>
      </c>
      <c r="E10" s="58">
        <v>0</v>
      </c>
      <c r="F10" s="58">
        <f t="shared" si="0"/>
        <v>0</v>
      </c>
      <c r="G10" s="61">
        <f>F10/F18*100</f>
        <v>0</v>
      </c>
      <c r="H10" s="58">
        <v>0</v>
      </c>
      <c r="I10" s="58">
        <v>0</v>
      </c>
      <c r="J10" s="58">
        <f t="shared" si="1"/>
        <v>0</v>
      </c>
      <c r="K10" s="190">
        <f>J10/J18*100</f>
        <v>0</v>
      </c>
      <c r="L10" s="187" t="s">
        <v>82</v>
      </c>
      <c r="N10" s="46"/>
      <c r="O10" s="46"/>
      <c r="P10" s="46"/>
    </row>
    <row r="11" spans="2:16" ht="15.75" x14ac:dyDescent="0.25">
      <c r="B11" s="55" t="s">
        <v>262</v>
      </c>
      <c r="C11" s="56" t="s">
        <v>744</v>
      </c>
      <c r="D11" s="58">
        <v>474936</v>
      </c>
      <c r="E11" s="58">
        <v>204121</v>
      </c>
      <c r="F11" s="58">
        <f t="shared" si="0"/>
        <v>679057</v>
      </c>
      <c r="G11" s="61">
        <f>F11/F18*100</f>
        <v>82.072277973238698</v>
      </c>
      <c r="H11" s="58">
        <v>493882</v>
      </c>
      <c r="I11" s="58">
        <v>226556</v>
      </c>
      <c r="J11" s="58">
        <f t="shared" si="1"/>
        <v>720438</v>
      </c>
      <c r="K11" s="190">
        <f>J11/J18*100</f>
        <v>81.364144067021357</v>
      </c>
      <c r="L11" s="187">
        <f t="shared" ref="L11:L18" si="2">J11/F11*100</f>
        <v>106.09389197077712</v>
      </c>
      <c r="N11" s="46"/>
      <c r="O11" s="46"/>
      <c r="P11" s="46"/>
    </row>
    <row r="12" spans="2:16" ht="15.75" x14ac:dyDescent="0.25">
      <c r="B12" s="55" t="s">
        <v>263</v>
      </c>
      <c r="C12" s="56" t="s">
        <v>178</v>
      </c>
      <c r="D12" s="58">
        <v>3012</v>
      </c>
      <c r="E12" s="58">
        <v>3034</v>
      </c>
      <c r="F12" s="58">
        <f t="shared" si="0"/>
        <v>6046</v>
      </c>
      <c r="G12" s="61">
        <f>F12/F18*100</f>
        <v>0.73073246078930232</v>
      </c>
      <c r="H12" s="58">
        <v>3613</v>
      </c>
      <c r="I12" s="58">
        <v>3113</v>
      </c>
      <c r="J12" s="58">
        <f t="shared" si="1"/>
        <v>6726</v>
      </c>
      <c r="K12" s="190">
        <f>J12/J18*100</f>
        <v>0.75961461360281612</v>
      </c>
      <c r="L12" s="187">
        <f t="shared" si="2"/>
        <v>111.24710552431361</v>
      </c>
      <c r="N12" s="46"/>
      <c r="O12" s="46"/>
      <c r="P12" s="46"/>
    </row>
    <row r="13" spans="2:16" ht="15.75" x14ac:dyDescent="0.25">
      <c r="B13" s="55" t="s">
        <v>264</v>
      </c>
      <c r="C13" s="56" t="s">
        <v>469</v>
      </c>
      <c r="D13" s="58">
        <f>D11-D12</f>
        <v>471924</v>
      </c>
      <c r="E13" s="58">
        <f>E11-E12</f>
        <v>201087</v>
      </c>
      <c r="F13" s="58">
        <f>D13+E13</f>
        <v>673011</v>
      </c>
      <c r="G13" s="61">
        <f>F13/F18*100</f>
        <v>81.341545512449414</v>
      </c>
      <c r="H13" s="58">
        <f>H11-H12</f>
        <v>490269</v>
      </c>
      <c r="I13" s="58">
        <f>I11-I12</f>
        <v>223443</v>
      </c>
      <c r="J13" s="58">
        <f>J11-J12</f>
        <v>713712</v>
      </c>
      <c r="K13" s="190">
        <f>J13/J18*100</f>
        <v>80.60452945341855</v>
      </c>
      <c r="L13" s="187">
        <f t="shared" si="2"/>
        <v>106.04759803331596</v>
      </c>
      <c r="N13" s="46"/>
      <c r="O13" s="46"/>
      <c r="P13" s="46"/>
    </row>
    <row r="14" spans="2:16" ht="15.75" x14ac:dyDescent="0.25">
      <c r="B14" s="55" t="s">
        <v>265</v>
      </c>
      <c r="C14" s="56" t="s">
        <v>745</v>
      </c>
      <c r="D14" s="58">
        <v>22466</v>
      </c>
      <c r="E14" s="58">
        <v>6652</v>
      </c>
      <c r="F14" s="58">
        <f t="shared" si="0"/>
        <v>29118</v>
      </c>
      <c r="G14" s="61">
        <f>F14/F18*100</f>
        <v>3.51926361119135</v>
      </c>
      <c r="H14" s="58">
        <v>26930</v>
      </c>
      <c r="I14" s="58">
        <v>8006</v>
      </c>
      <c r="J14" s="58">
        <f t="shared" si="1"/>
        <v>34936</v>
      </c>
      <c r="K14" s="190">
        <f>J14/J18*100</f>
        <v>3.9455688582854571</v>
      </c>
      <c r="L14" s="187">
        <f t="shared" si="2"/>
        <v>119.98076790988392</v>
      </c>
      <c r="N14" s="46"/>
      <c r="O14" s="46"/>
      <c r="P14" s="46"/>
    </row>
    <row r="15" spans="2:16" ht="15.75" x14ac:dyDescent="0.25">
      <c r="B15" s="55" t="s">
        <v>266</v>
      </c>
      <c r="C15" s="56" t="s">
        <v>347</v>
      </c>
      <c r="D15" s="58">
        <v>65379</v>
      </c>
      <c r="E15" s="58">
        <v>0</v>
      </c>
      <c r="F15" s="58">
        <f t="shared" si="0"/>
        <v>65379</v>
      </c>
      <c r="G15" s="61">
        <f>F15/F18*100</f>
        <v>7.9018454439205748</v>
      </c>
      <c r="H15" s="58">
        <v>70379</v>
      </c>
      <c r="I15" s="58">
        <v>0</v>
      </c>
      <c r="J15" s="58">
        <f t="shared" si="1"/>
        <v>70379</v>
      </c>
      <c r="K15" s="190">
        <f>J15/J18*100</f>
        <v>7.948396802074428</v>
      </c>
      <c r="L15" s="187">
        <f t="shared" si="2"/>
        <v>107.64771562734212</v>
      </c>
      <c r="N15" s="46"/>
      <c r="O15" s="46"/>
      <c r="P15" s="46"/>
    </row>
    <row r="16" spans="2:16" ht="15.75" x14ac:dyDescent="0.25">
      <c r="B16" s="55" t="s">
        <v>267</v>
      </c>
      <c r="C16" s="56" t="s">
        <v>22</v>
      </c>
      <c r="D16" s="58">
        <v>9300</v>
      </c>
      <c r="E16" s="58">
        <v>1704</v>
      </c>
      <c r="F16" s="58">
        <f t="shared" si="0"/>
        <v>11004</v>
      </c>
      <c r="G16" s="61">
        <f>F16/F18*100</f>
        <v>1.3299669200339865</v>
      </c>
      <c r="H16" s="58">
        <v>10278</v>
      </c>
      <c r="I16" s="58">
        <v>2195</v>
      </c>
      <c r="J16" s="58">
        <f t="shared" si="1"/>
        <v>12473</v>
      </c>
      <c r="K16" s="190">
        <f>J16/J18*100</f>
        <v>1.4086638530282378</v>
      </c>
      <c r="L16" s="187">
        <f t="shared" si="2"/>
        <v>113.34969102144674</v>
      </c>
      <c r="N16" s="46"/>
      <c r="O16" s="46"/>
      <c r="P16" s="46"/>
    </row>
    <row r="17" spans="2:16" ht="15.75" x14ac:dyDescent="0.25">
      <c r="B17" s="55" t="s">
        <v>268</v>
      </c>
      <c r="C17" s="191" t="s">
        <v>348</v>
      </c>
      <c r="D17" s="58">
        <v>0</v>
      </c>
      <c r="E17" s="58">
        <v>1</v>
      </c>
      <c r="F17" s="58">
        <f t="shared" si="0"/>
        <v>1</v>
      </c>
      <c r="G17" s="61">
        <f>F17/F18*100</f>
        <v>1.2086213377262691E-4</v>
      </c>
      <c r="H17" s="58">
        <v>3</v>
      </c>
      <c r="I17" s="58">
        <v>1</v>
      </c>
      <c r="J17" s="58">
        <f t="shared" si="1"/>
        <v>4</v>
      </c>
      <c r="K17" s="190">
        <f>J17/J18*100</f>
        <v>4.5174820910069355E-4</v>
      </c>
      <c r="L17" s="187">
        <f t="shared" si="2"/>
        <v>400</v>
      </c>
      <c r="N17" s="46"/>
      <c r="O17" s="46"/>
      <c r="P17" s="46"/>
    </row>
    <row r="18" spans="2:16" ht="15.75" x14ac:dyDescent="0.25">
      <c r="B18" s="356" t="s">
        <v>160</v>
      </c>
      <c r="C18" s="356"/>
      <c r="D18" s="59">
        <f>D9+D10+D13+D14+D15+D16-D17</f>
        <v>600231</v>
      </c>
      <c r="E18" s="59">
        <f>E9+E10+E13+E14+E15+E16-E17</f>
        <v>227158</v>
      </c>
      <c r="F18" s="59">
        <f>F9+F10+F13+F14+F15+F16-F17</f>
        <v>827389</v>
      </c>
      <c r="G18" s="62">
        <f>G9+G10+G13+G14+G15+G16+G17</f>
        <v>100.00024172426755</v>
      </c>
      <c r="H18" s="59">
        <f>H9+H10+H13+H14+H15+H16-H17</f>
        <v>634820</v>
      </c>
      <c r="I18" s="59">
        <f>I9+I10+I13+I14+I15+I16-I17</f>
        <v>250629</v>
      </c>
      <c r="J18" s="59">
        <f>J9+J10+J13+J14+J15+J16-J17</f>
        <v>885449</v>
      </c>
      <c r="K18" s="188">
        <f t="shared" ref="K18" si="3">K9+K10+K13+K14+K15+K16+K17</f>
        <v>100.0009034964182</v>
      </c>
      <c r="L18" s="188">
        <f t="shared" si="2"/>
        <v>107.01725548683871</v>
      </c>
      <c r="N18" s="46"/>
      <c r="O18" s="46"/>
      <c r="P18" s="46"/>
    </row>
    <row r="19" spans="2:16" ht="15.75" x14ac:dyDescent="0.25">
      <c r="B19" s="384" t="s">
        <v>161</v>
      </c>
      <c r="C19" s="384"/>
      <c r="D19" s="385"/>
      <c r="E19" s="385"/>
      <c r="F19" s="385"/>
      <c r="G19" s="385"/>
      <c r="H19" s="385"/>
      <c r="I19" s="385"/>
      <c r="J19" s="385"/>
      <c r="K19" s="385"/>
      <c r="L19" s="385"/>
      <c r="N19" s="383"/>
      <c r="O19" s="383"/>
      <c r="P19" s="383"/>
    </row>
    <row r="20" spans="2:16" ht="15.75" x14ac:dyDescent="0.25">
      <c r="B20" s="55" t="s">
        <v>269</v>
      </c>
      <c r="C20" s="56" t="s">
        <v>349</v>
      </c>
      <c r="D20" s="58">
        <v>251713</v>
      </c>
      <c r="E20" s="58">
        <v>132346</v>
      </c>
      <c r="F20" s="58">
        <f>D20+E20</f>
        <v>384059</v>
      </c>
      <c r="G20" s="61">
        <f>F20/F23*100</f>
        <v>46.418190234581317</v>
      </c>
      <c r="H20" s="58">
        <v>273994</v>
      </c>
      <c r="I20" s="58">
        <v>146468</v>
      </c>
      <c r="J20" s="58">
        <f>H20+I20</f>
        <v>420462</v>
      </c>
      <c r="K20" s="190">
        <f>J20/J23*100</f>
        <v>47.485738873723953</v>
      </c>
      <c r="L20" s="187">
        <f>J20/F20*100</f>
        <v>109.4784915859282</v>
      </c>
      <c r="N20" s="37"/>
      <c r="O20" s="37"/>
      <c r="P20" s="37"/>
    </row>
    <row r="21" spans="2:16" ht="15.75" x14ac:dyDescent="0.25">
      <c r="B21" s="55" t="s">
        <v>270</v>
      </c>
      <c r="C21" s="56" t="s">
        <v>25</v>
      </c>
      <c r="D21" s="58">
        <v>27939</v>
      </c>
      <c r="E21" s="58">
        <v>9997</v>
      </c>
      <c r="F21" s="58">
        <f>D21+E21</f>
        <v>37936</v>
      </c>
      <c r="G21" s="61">
        <f>F21/F23*100</f>
        <v>4.5850259067983741</v>
      </c>
      <c r="H21" s="58">
        <v>32122</v>
      </c>
      <c r="I21" s="58">
        <v>11301</v>
      </c>
      <c r="J21" s="58">
        <f>H21+I21</f>
        <v>43423</v>
      </c>
      <c r="K21" s="190">
        <f>J21/J23*100</f>
        <v>4.9040656209448539</v>
      </c>
      <c r="L21" s="187">
        <f>J21/F21*100</f>
        <v>114.46383382539014</v>
      </c>
      <c r="N21" s="37"/>
      <c r="O21" s="37"/>
      <c r="P21" s="45"/>
    </row>
    <row r="22" spans="2:16" ht="15.75" x14ac:dyDescent="0.25">
      <c r="B22" s="55" t="s">
        <v>271</v>
      </c>
      <c r="C22" s="56" t="s">
        <v>26</v>
      </c>
      <c r="D22" s="58">
        <v>320579</v>
      </c>
      <c r="E22" s="58">
        <v>84815</v>
      </c>
      <c r="F22" s="58">
        <f>D22+E22</f>
        <v>405394</v>
      </c>
      <c r="G22" s="61">
        <f>F22/F23*100</f>
        <v>48.996783858620311</v>
      </c>
      <c r="H22" s="58">
        <v>328704</v>
      </c>
      <c r="I22" s="58">
        <v>92860</v>
      </c>
      <c r="J22" s="58">
        <f>H22+I22</f>
        <v>421564</v>
      </c>
      <c r="K22" s="190">
        <f>J22/J23*100</f>
        <v>47.610195505331191</v>
      </c>
      <c r="L22" s="187">
        <f>J22/F22*100</f>
        <v>103.98871221577033</v>
      </c>
      <c r="N22" s="37"/>
      <c r="O22" s="37"/>
      <c r="P22" s="45"/>
    </row>
    <row r="23" spans="2:16" ht="15.75" x14ac:dyDescent="0.25">
      <c r="B23" s="356" t="s">
        <v>162</v>
      </c>
      <c r="C23" s="356"/>
      <c r="D23" s="59">
        <f t="shared" ref="D23:I23" si="4">SUM(D20:D22)</f>
        <v>600231</v>
      </c>
      <c r="E23" s="59">
        <f t="shared" si="4"/>
        <v>227158</v>
      </c>
      <c r="F23" s="59">
        <f t="shared" si="4"/>
        <v>827389</v>
      </c>
      <c r="G23" s="62">
        <f t="shared" si="4"/>
        <v>100</v>
      </c>
      <c r="H23" s="59">
        <f t="shared" si="4"/>
        <v>634820</v>
      </c>
      <c r="I23" s="59">
        <f t="shared" si="4"/>
        <v>250629</v>
      </c>
      <c r="J23" s="59">
        <f>H23+I23</f>
        <v>885449</v>
      </c>
      <c r="K23" s="193">
        <f>SUM(K20:K22)</f>
        <v>100</v>
      </c>
      <c r="L23" s="188">
        <f>J23/F23*100</f>
        <v>107.01725548683871</v>
      </c>
      <c r="N23" s="37"/>
      <c r="O23" s="46"/>
      <c r="P23" s="45"/>
    </row>
    <row r="24" spans="2:16" ht="15.75" x14ac:dyDescent="0.25">
      <c r="B24" s="55" t="s">
        <v>272</v>
      </c>
      <c r="C24" s="56" t="s">
        <v>350</v>
      </c>
      <c r="D24" s="58">
        <v>187267</v>
      </c>
      <c r="E24" s="58">
        <v>58263</v>
      </c>
      <c r="F24" s="58">
        <f>D24+E24</f>
        <v>245530</v>
      </c>
      <c r="G24" s="194"/>
      <c r="H24" s="58">
        <v>189028</v>
      </c>
      <c r="I24" s="58">
        <v>68016</v>
      </c>
      <c r="J24" s="58">
        <f>H24+I24</f>
        <v>257044</v>
      </c>
      <c r="K24" s="195"/>
      <c r="L24" s="187">
        <f>J24/F24*100</f>
        <v>104.68944731804667</v>
      </c>
      <c r="N24" s="37"/>
      <c r="O24" s="37"/>
      <c r="P24" s="37"/>
    </row>
  </sheetData>
  <mergeCells count="11">
    <mergeCell ref="N19:P19"/>
    <mergeCell ref="D8:L8"/>
    <mergeCell ref="B19:C19"/>
    <mergeCell ref="D19:L19"/>
    <mergeCell ref="B23:C23"/>
    <mergeCell ref="B18:C18"/>
    <mergeCell ref="B4:L4"/>
    <mergeCell ref="B5:B6"/>
    <mergeCell ref="C5:C6"/>
    <mergeCell ref="D5:G5"/>
    <mergeCell ref="H5:K5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G18 F23 J13 J23" formula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B777-F164-414F-B3CC-491F981E0395}">
  <dimension ref="B2:P26"/>
  <sheetViews>
    <sheetView workbookViewId="0"/>
  </sheetViews>
  <sheetFormatPr defaultRowHeight="15" x14ac:dyDescent="0.25"/>
  <cols>
    <col min="1" max="1" width="9.140625" style="332"/>
    <col min="2" max="2" width="8" style="332" customWidth="1"/>
    <col min="3" max="3" width="32.85546875" style="332" customWidth="1"/>
    <col min="4" max="4" width="13.140625" style="332" customWidth="1"/>
    <col min="5" max="5" width="13.42578125" style="332" customWidth="1"/>
    <col min="6" max="6" width="13.140625" style="332" customWidth="1"/>
    <col min="7" max="7" width="10.42578125" style="332" customWidth="1"/>
    <col min="8" max="8" width="12.42578125" style="332" customWidth="1"/>
    <col min="9" max="9" width="12.28515625" style="332" customWidth="1"/>
    <col min="10" max="10" width="12.42578125" style="332" customWidth="1"/>
    <col min="11" max="11" width="10.42578125" style="332" customWidth="1"/>
    <col min="12" max="12" width="11.28515625" style="332" customWidth="1"/>
    <col min="13" max="16384" width="9.140625" style="332"/>
  </cols>
  <sheetData>
    <row r="2" spans="2:16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6" ht="20.100000000000001" customHeight="1" thickBot="1" x14ac:dyDescent="0.3"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1" t="s">
        <v>285</v>
      </c>
    </row>
    <row r="4" spans="2:16" ht="24.95" customHeight="1" thickTop="1" x14ac:dyDescent="0.25">
      <c r="B4" s="373" t="s">
        <v>748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</row>
    <row r="5" spans="2:16" ht="14.45" customHeight="1" x14ac:dyDescent="0.25">
      <c r="B5" s="356" t="s">
        <v>102</v>
      </c>
      <c r="C5" s="362" t="s">
        <v>169</v>
      </c>
      <c r="D5" s="356" t="s">
        <v>743</v>
      </c>
      <c r="E5" s="356"/>
      <c r="F5" s="356"/>
      <c r="G5" s="356"/>
      <c r="H5" s="356" t="s">
        <v>747</v>
      </c>
      <c r="I5" s="356"/>
      <c r="J5" s="356"/>
      <c r="K5" s="356"/>
      <c r="L5" s="173" t="s">
        <v>1</v>
      </c>
    </row>
    <row r="6" spans="2:16" ht="15" customHeight="1" x14ac:dyDescent="0.25">
      <c r="B6" s="356"/>
      <c r="C6" s="362"/>
      <c r="D6" s="356" t="s">
        <v>156</v>
      </c>
      <c r="E6" s="356" t="s">
        <v>314</v>
      </c>
      <c r="F6" s="356" t="s">
        <v>18</v>
      </c>
      <c r="G6" s="356" t="s">
        <v>34</v>
      </c>
      <c r="H6" s="356" t="s">
        <v>170</v>
      </c>
      <c r="I6" s="356" t="s">
        <v>157</v>
      </c>
      <c r="J6" s="356" t="s">
        <v>18</v>
      </c>
      <c r="K6" s="356" t="s">
        <v>34</v>
      </c>
      <c r="L6" s="362" t="s">
        <v>387</v>
      </c>
    </row>
    <row r="7" spans="2:16" ht="15.75" customHeight="1" x14ac:dyDescent="0.25">
      <c r="B7" s="356"/>
      <c r="C7" s="362"/>
      <c r="D7" s="356"/>
      <c r="E7" s="356"/>
      <c r="F7" s="356"/>
      <c r="G7" s="356"/>
      <c r="H7" s="356"/>
      <c r="I7" s="356"/>
      <c r="J7" s="356"/>
      <c r="K7" s="356"/>
      <c r="L7" s="362"/>
    </row>
    <row r="8" spans="2:16" s="333" customFormat="1" x14ac:dyDescent="0.25">
      <c r="B8" s="51">
        <v>1</v>
      </c>
      <c r="C8" s="107">
        <v>2</v>
      </c>
      <c r="D8" s="107">
        <v>3</v>
      </c>
      <c r="E8" s="107">
        <v>4</v>
      </c>
      <c r="F8" s="107" t="s">
        <v>327</v>
      </c>
      <c r="G8" s="107">
        <v>6</v>
      </c>
      <c r="H8" s="107">
        <v>7</v>
      </c>
      <c r="I8" s="107">
        <v>8</v>
      </c>
      <c r="J8" s="107" t="s">
        <v>313</v>
      </c>
      <c r="K8" s="107">
        <v>10</v>
      </c>
      <c r="L8" s="107">
        <v>11</v>
      </c>
    </row>
    <row r="9" spans="2:16" ht="15.75" x14ac:dyDescent="0.25">
      <c r="B9" s="55" t="s">
        <v>260</v>
      </c>
      <c r="C9" s="204" t="s">
        <v>171</v>
      </c>
      <c r="D9" s="205">
        <v>48098</v>
      </c>
      <c r="E9" s="205">
        <v>0</v>
      </c>
      <c r="F9" s="205">
        <f t="shared" ref="F9:F15" si="0">D9+E9</f>
        <v>48098</v>
      </c>
      <c r="G9" s="206">
        <f>F9/F16*100</f>
        <v>11.864507121467017</v>
      </c>
      <c r="H9" s="198">
        <v>48098</v>
      </c>
      <c r="I9" s="200">
        <v>0</v>
      </c>
      <c r="J9" s="198">
        <f t="shared" ref="J9:J15" si="1">H9+I9</f>
        <v>48098</v>
      </c>
      <c r="K9" s="206">
        <f>J9/J16*100</f>
        <v>11.409418261521383</v>
      </c>
      <c r="L9" s="207">
        <f>J9/F9*100</f>
        <v>100</v>
      </c>
    </row>
    <row r="10" spans="2:16" ht="18.75" customHeight="1" x14ac:dyDescent="0.25">
      <c r="B10" s="55" t="s">
        <v>261</v>
      </c>
      <c r="C10" s="204" t="s">
        <v>61</v>
      </c>
      <c r="D10" s="205">
        <v>3626</v>
      </c>
      <c r="E10" s="205">
        <v>65711</v>
      </c>
      <c r="F10" s="205">
        <f t="shared" si="0"/>
        <v>69337</v>
      </c>
      <c r="G10" s="206">
        <f>F10/F16*100</f>
        <v>17.103607848167464</v>
      </c>
      <c r="H10" s="198">
        <v>3626</v>
      </c>
      <c r="I10" s="198">
        <v>70711</v>
      </c>
      <c r="J10" s="198">
        <f t="shared" si="1"/>
        <v>74337</v>
      </c>
      <c r="K10" s="206">
        <f>J10/J16*100</f>
        <v>17.633621466728659</v>
      </c>
      <c r="L10" s="207">
        <f>J10/F10*100</f>
        <v>107.21115710226863</v>
      </c>
    </row>
    <row r="11" spans="2:16" ht="20.25" customHeight="1" x14ac:dyDescent="0.25">
      <c r="B11" s="55" t="s">
        <v>262</v>
      </c>
      <c r="C11" s="86" t="s">
        <v>315</v>
      </c>
      <c r="D11" s="205">
        <v>268012</v>
      </c>
      <c r="E11" s="198">
        <v>0</v>
      </c>
      <c r="F11" s="198">
        <f t="shared" si="0"/>
        <v>268012</v>
      </c>
      <c r="G11" s="206">
        <f>F11/F16*100</f>
        <v>66.111486603156436</v>
      </c>
      <c r="H11" s="198">
        <v>276197</v>
      </c>
      <c r="I11" s="200">
        <v>0</v>
      </c>
      <c r="J11" s="198">
        <f t="shared" si="1"/>
        <v>276197</v>
      </c>
      <c r="K11" s="206">
        <f>J11/J16*100</f>
        <v>65.51721684014764</v>
      </c>
      <c r="L11" s="207">
        <f>J11/F11*100</f>
        <v>103.05396773278808</v>
      </c>
    </row>
    <row r="12" spans="2:16" ht="15.75" x14ac:dyDescent="0.25">
      <c r="B12" s="55" t="s">
        <v>263</v>
      </c>
      <c r="C12" s="204" t="s">
        <v>172</v>
      </c>
      <c r="D12" s="205">
        <v>0</v>
      </c>
      <c r="E12" s="205">
        <v>0</v>
      </c>
      <c r="F12" s="205">
        <f t="shared" si="0"/>
        <v>0</v>
      </c>
      <c r="G12" s="206">
        <f>F12/F16*100</f>
        <v>0</v>
      </c>
      <c r="H12" s="200">
        <v>0</v>
      </c>
      <c r="I12" s="200">
        <v>0</v>
      </c>
      <c r="J12" s="198">
        <f t="shared" si="1"/>
        <v>0</v>
      </c>
      <c r="K12" s="206">
        <f>J12/J16*100</f>
        <v>0</v>
      </c>
      <c r="L12" s="207" t="s">
        <v>82</v>
      </c>
    </row>
    <row r="13" spans="2:16" ht="15.75" x14ac:dyDescent="0.25">
      <c r="B13" s="55" t="s">
        <v>264</v>
      </c>
      <c r="C13" s="204" t="s">
        <v>173</v>
      </c>
      <c r="D13" s="205">
        <v>0</v>
      </c>
      <c r="E13" s="205">
        <v>10713</v>
      </c>
      <c r="F13" s="205">
        <f t="shared" si="0"/>
        <v>10713</v>
      </c>
      <c r="G13" s="206">
        <f>F13/F16*100</f>
        <v>2.6426143455502547</v>
      </c>
      <c r="H13" s="200">
        <v>0</v>
      </c>
      <c r="I13" s="198">
        <v>14985</v>
      </c>
      <c r="J13" s="198">
        <f t="shared" si="1"/>
        <v>14985</v>
      </c>
      <c r="K13" s="206">
        <f>J13/J16*100</f>
        <v>3.5546204135077946</v>
      </c>
      <c r="L13" s="207">
        <f>J13/F13*100</f>
        <v>139.87678521422572</v>
      </c>
    </row>
    <row r="14" spans="2:16" ht="15.75" x14ac:dyDescent="0.25">
      <c r="B14" s="55" t="s">
        <v>265</v>
      </c>
      <c r="C14" s="204" t="s">
        <v>174</v>
      </c>
      <c r="D14" s="205">
        <v>0</v>
      </c>
      <c r="E14" s="205">
        <v>6586</v>
      </c>
      <c r="F14" s="205">
        <f t="shared" si="0"/>
        <v>6586</v>
      </c>
      <c r="G14" s="206">
        <f>F14/F16*100</f>
        <v>1.6245923718653952</v>
      </c>
      <c r="H14" s="200">
        <v>0</v>
      </c>
      <c r="I14" s="198">
        <v>6586</v>
      </c>
      <c r="J14" s="198">
        <f t="shared" si="1"/>
        <v>6586</v>
      </c>
      <c r="K14" s="206">
        <f>J14/J16*100</f>
        <v>1.5622776138379937</v>
      </c>
      <c r="L14" s="207">
        <f>J14/F14*100</f>
        <v>100</v>
      </c>
    </row>
    <row r="15" spans="2:16" ht="15.75" x14ac:dyDescent="0.25">
      <c r="B15" s="55" t="s">
        <v>266</v>
      </c>
      <c r="C15" s="204" t="s">
        <v>175</v>
      </c>
      <c r="D15" s="205">
        <v>843</v>
      </c>
      <c r="E15" s="205">
        <v>1805</v>
      </c>
      <c r="F15" s="205">
        <f t="shared" si="0"/>
        <v>2648</v>
      </c>
      <c r="G15" s="206">
        <f>F15/F16*100</f>
        <v>0.65319170979343555</v>
      </c>
      <c r="H15" s="198">
        <v>783</v>
      </c>
      <c r="I15" s="198">
        <v>578</v>
      </c>
      <c r="J15" s="198">
        <f t="shared" si="1"/>
        <v>1361</v>
      </c>
      <c r="K15" s="206">
        <f>J15/J16*100</f>
        <v>0.32284540425653047</v>
      </c>
      <c r="L15" s="207">
        <f>J15/F15*100</f>
        <v>51.397280966767369</v>
      </c>
    </row>
    <row r="16" spans="2:16" ht="15.75" x14ac:dyDescent="0.25">
      <c r="B16" s="362" t="s">
        <v>176</v>
      </c>
      <c r="C16" s="362"/>
      <c r="D16" s="160">
        <f t="shared" ref="D16:K16" si="2">SUM(D9:D15)</f>
        <v>320579</v>
      </c>
      <c r="E16" s="160">
        <f t="shared" si="2"/>
        <v>84815</v>
      </c>
      <c r="F16" s="160">
        <f t="shared" si="2"/>
        <v>405394</v>
      </c>
      <c r="G16" s="208">
        <f t="shared" si="2"/>
        <v>100</v>
      </c>
      <c r="H16" s="160">
        <f t="shared" si="2"/>
        <v>328704</v>
      </c>
      <c r="I16" s="209">
        <f t="shared" si="2"/>
        <v>92860</v>
      </c>
      <c r="J16" s="209">
        <f t="shared" si="2"/>
        <v>421564</v>
      </c>
      <c r="K16" s="208">
        <f t="shared" si="2"/>
        <v>99.999999999999986</v>
      </c>
      <c r="L16" s="193">
        <f>J16/F16*100</f>
        <v>103.98871221577033</v>
      </c>
      <c r="N16" s="334"/>
      <c r="O16" s="334"/>
      <c r="P16" s="334"/>
    </row>
    <row r="19" spans="4:10" x14ac:dyDescent="0.25">
      <c r="D19" s="334"/>
      <c r="F19" s="334"/>
      <c r="H19" s="334"/>
      <c r="J19" s="334"/>
    </row>
    <row r="20" spans="4:10" x14ac:dyDescent="0.25">
      <c r="D20" s="334"/>
      <c r="E20" s="334"/>
      <c r="F20" s="334"/>
      <c r="H20" s="334"/>
      <c r="I20" s="334"/>
      <c r="J20" s="334"/>
    </row>
    <row r="21" spans="4:10" x14ac:dyDescent="0.25">
      <c r="D21" s="334"/>
      <c r="F21" s="334"/>
      <c r="H21" s="334"/>
      <c r="J21" s="334"/>
    </row>
    <row r="23" spans="4:10" x14ac:dyDescent="0.25">
      <c r="E23" s="334"/>
      <c r="F23" s="334"/>
      <c r="I23" s="334"/>
      <c r="J23" s="334"/>
    </row>
    <row r="24" spans="4:10" x14ac:dyDescent="0.25">
      <c r="E24" s="334"/>
      <c r="F24" s="334"/>
      <c r="I24" s="334"/>
      <c r="J24" s="334"/>
    </row>
    <row r="25" spans="4:10" x14ac:dyDescent="0.25">
      <c r="E25" s="334"/>
      <c r="F25" s="334"/>
      <c r="I25" s="334"/>
      <c r="J25" s="334"/>
    </row>
    <row r="26" spans="4:10" x14ac:dyDescent="0.25">
      <c r="D26" s="334"/>
      <c r="E26" s="334"/>
      <c r="F26" s="334"/>
      <c r="H26" s="334"/>
      <c r="I26" s="334"/>
      <c r="J26" s="334"/>
    </row>
  </sheetData>
  <mergeCells count="15">
    <mergeCell ref="L6:L7"/>
    <mergeCell ref="B16:C16"/>
    <mergeCell ref="B4:L4"/>
    <mergeCell ref="D5:G5"/>
    <mergeCell ref="H5:K5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16:K16" formulaRange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9415-79B8-49EA-AC6C-C80307C8FA46}">
  <dimension ref="B2:N12"/>
  <sheetViews>
    <sheetView workbookViewId="0"/>
  </sheetViews>
  <sheetFormatPr defaultRowHeight="15" x14ac:dyDescent="0.25"/>
  <cols>
    <col min="3" max="3" width="38.140625" customWidth="1"/>
    <col min="4" max="4" width="13.42578125" customWidth="1"/>
    <col min="5" max="5" width="13.140625" customWidth="1"/>
    <col min="6" max="7" width="12.140625" customWidth="1"/>
    <col min="8" max="8" width="11.85546875" customWidth="1"/>
    <col min="9" max="9" width="12.140625" customWidth="1"/>
    <col min="10" max="10" width="12.42578125" customWidth="1"/>
    <col min="11" max="11" width="12.140625" customWidth="1"/>
    <col min="12" max="12" width="11.85546875" customWidth="1"/>
  </cols>
  <sheetData>
    <row r="2" spans="2:14" ht="15.75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2:14" ht="16.5" thickBot="1" x14ac:dyDescent="0.3">
      <c r="B3" s="202"/>
      <c r="C3" s="170"/>
      <c r="D3" s="170"/>
      <c r="E3" s="170"/>
      <c r="F3" s="170"/>
      <c r="G3" s="170"/>
      <c r="H3" s="170"/>
      <c r="I3" s="170"/>
      <c r="J3" s="170"/>
      <c r="K3" s="170"/>
      <c r="L3" s="203" t="s">
        <v>284</v>
      </c>
    </row>
    <row r="4" spans="2:14" ht="24.95" customHeight="1" thickTop="1" x14ac:dyDescent="0.25">
      <c r="B4" s="387" t="s">
        <v>749</v>
      </c>
      <c r="C4" s="387"/>
      <c r="D4" s="387"/>
      <c r="E4" s="387"/>
      <c r="F4" s="387"/>
      <c r="G4" s="387"/>
      <c r="H4" s="387"/>
      <c r="I4" s="387"/>
      <c r="J4" s="387"/>
      <c r="K4" s="387"/>
      <c r="L4" s="387"/>
    </row>
    <row r="5" spans="2:14" ht="15.75" x14ac:dyDescent="0.25">
      <c r="B5" s="363" t="s">
        <v>102</v>
      </c>
      <c r="C5" s="386" t="s">
        <v>58</v>
      </c>
      <c r="D5" s="386" t="s">
        <v>743</v>
      </c>
      <c r="E5" s="386"/>
      <c r="F5" s="386"/>
      <c r="G5" s="386"/>
      <c r="H5" s="386" t="s">
        <v>747</v>
      </c>
      <c r="I5" s="386"/>
      <c r="J5" s="386"/>
      <c r="K5" s="386"/>
      <c r="L5" s="87" t="s">
        <v>1</v>
      </c>
    </row>
    <row r="6" spans="2:14" ht="15.75" x14ac:dyDescent="0.25">
      <c r="B6" s="363"/>
      <c r="C6" s="386"/>
      <c r="D6" s="264" t="s">
        <v>163</v>
      </c>
      <c r="E6" s="264" t="s">
        <v>164</v>
      </c>
      <c r="F6" s="264" t="s">
        <v>18</v>
      </c>
      <c r="G6" s="264" t="s">
        <v>34</v>
      </c>
      <c r="H6" s="264" t="s">
        <v>163</v>
      </c>
      <c r="I6" s="264" t="s">
        <v>164</v>
      </c>
      <c r="J6" s="264" t="s">
        <v>18</v>
      </c>
      <c r="K6" s="264" t="s">
        <v>34</v>
      </c>
      <c r="L6" s="87" t="s">
        <v>387</v>
      </c>
    </row>
    <row r="7" spans="2:14" x14ac:dyDescent="0.25">
      <c r="B7" s="89">
        <v>1</v>
      </c>
      <c r="C7" s="128">
        <v>2</v>
      </c>
      <c r="D7" s="128">
        <v>3</v>
      </c>
      <c r="E7" s="128">
        <v>4</v>
      </c>
      <c r="F7" s="128" t="s">
        <v>312</v>
      </c>
      <c r="G7" s="128">
        <v>6</v>
      </c>
      <c r="H7" s="128">
        <v>7</v>
      </c>
      <c r="I7" s="128">
        <v>8</v>
      </c>
      <c r="J7" s="128" t="s">
        <v>313</v>
      </c>
      <c r="K7" s="128">
        <v>10</v>
      </c>
      <c r="L7" s="128">
        <v>11</v>
      </c>
    </row>
    <row r="8" spans="2:14" ht="15.75" x14ac:dyDescent="0.25">
      <c r="B8" s="104" t="s">
        <v>260</v>
      </c>
      <c r="C8" s="135" t="s">
        <v>166</v>
      </c>
      <c r="D8" s="108">
        <v>16046</v>
      </c>
      <c r="E8" s="108">
        <v>6380</v>
      </c>
      <c r="F8" s="108">
        <f>D8+E8</f>
        <v>22426</v>
      </c>
      <c r="G8" s="197">
        <f>F8/F11*100</f>
        <v>5.8392069968416314</v>
      </c>
      <c r="H8" s="198">
        <v>17197</v>
      </c>
      <c r="I8" s="108">
        <v>5730</v>
      </c>
      <c r="J8" s="144">
        <f>H8+I8</f>
        <v>22927</v>
      </c>
      <c r="K8" s="197">
        <f>J8/J$11*100</f>
        <v>5.4528114312351654</v>
      </c>
      <c r="L8" s="199">
        <f>J8/F8*100</f>
        <v>102.23401409078747</v>
      </c>
    </row>
    <row r="9" spans="2:14" ht="15.75" x14ac:dyDescent="0.25">
      <c r="B9" s="104" t="s">
        <v>261</v>
      </c>
      <c r="C9" s="135" t="s">
        <v>167</v>
      </c>
      <c r="D9" s="108">
        <v>234273</v>
      </c>
      <c r="E9" s="108">
        <v>124622</v>
      </c>
      <c r="F9" s="108">
        <f>D9+E9</f>
        <v>358895</v>
      </c>
      <c r="G9" s="197">
        <f>F9/F11*100</f>
        <v>93.447881705675428</v>
      </c>
      <c r="H9" s="198">
        <v>255252</v>
      </c>
      <c r="I9" s="108">
        <v>139180</v>
      </c>
      <c r="J9" s="144">
        <f t="shared" ref="J9:J10" si="0">H9+I9</f>
        <v>394432</v>
      </c>
      <c r="K9" s="197">
        <f t="shared" ref="K9:K10" si="1">J9/J$11*100</f>
        <v>93.809190842454242</v>
      </c>
      <c r="L9" s="199">
        <f t="shared" ref="L9:L10" si="2">J9/F9*100</f>
        <v>109.90178185820365</v>
      </c>
    </row>
    <row r="10" spans="2:14" ht="15.75" x14ac:dyDescent="0.25">
      <c r="B10" s="104" t="s">
        <v>262</v>
      </c>
      <c r="C10" s="135" t="s">
        <v>326</v>
      </c>
      <c r="D10" s="108">
        <v>1394</v>
      </c>
      <c r="E10" s="108">
        <v>1344</v>
      </c>
      <c r="F10" s="108">
        <f>D10+E10</f>
        <v>2738</v>
      </c>
      <c r="G10" s="197">
        <f>F10/F11*100</f>
        <v>0.7129112974829388</v>
      </c>
      <c r="H10" s="198">
        <v>1545</v>
      </c>
      <c r="I10" s="108">
        <v>1558</v>
      </c>
      <c r="J10" s="144">
        <f t="shared" si="0"/>
        <v>3103</v>
      </c>
      <c r="K10" s="197">
        <f t="shared" si="1"/>
        <v>0.73799772631058225</v>
      </c>
      <c r="L10" s="199">
        <f t="shared" si="2"/>
        <v>113.33089846603359</v>
      </c>
    </row>
    <row r="11" spans="2:14" ht="15.75" x14ac:dyDescent="0.25">
      <c r="B11" s="386" t="s">
        <v>168</v>
      </c>
      <c r="C11" s="386"/>
      <c r="D11" s="109">
        <f t="shared" ref="D11:K11" si="3">SUM(D8:D10)</f>
        <v>251713</v>
      </c>
      <c r="E11" s="109">
        <f t="shared" si="3"/>
        <v>132346</v>
      </c>
      <c r="F11" s="109">
        <f t="shared" si="3"/>
        <v>384059</v>
      </c>
      <c r="G11" s="201">
        <f t="shared" si="3"/>
        <v>99.999999999999986</v>
      </c>
      <c r="H11" s="130">
        <f t="shared" si="3"/>
        <v>273994</v>
      </c>
      <c r="I11" s="109">
        <f t="shared" si="3"/>
        <v>146468</v>
      </c>
      <c r="J11" s="109">
        <f t="shared" si="3"/>
        <v>420462</v>
      </c>
      <c r="K11" s="201">
        <f t="shared" si="3"/>
        <v>99.999999999999986</v>
      </c>
      <c r="L11" s="201">
        <f>J11/F11*100</f>
        <v>109.4784915859282</v>
      </c>
      <c r="N11" s="13"/>
    </row>
    <row r="12" spans="2:14" x14ac:dyDescent="0.25">
      <c r="B12" s="335"/>
      <c r="C12" s="335"/>
      <c r="D12" s="335"/>
      <c r="E12" s="335"/>
      <c r="F12" s="335"/>
      <c r="G12" s="335"/>
      <c r="H12" s="335"/>
      <c r="I12" s="335"/>
      <c r="J12" s="335"/>
      <c r="K12" s="335"/>
      <c r="L12" s="335"/>
    </row>
  </sheetData>
  <mergeCells count="6">
    <mergeCell ref="B11:C11"/>
    <mergeCell ref="B4:L4"/>
    <mergeCell ref="B5:B6"/>
    <mergeCell ref="C5:C6"/>
    <mergeCell ref="D5:G5"/>
    <mergeCell ref="H5:K5"/>
  </mergeCells>
  <pageMargins left="0.7" right="0.7" top="0.75" bottom="0.75" header="0.3" footer="0.3"/>
  <pageSetup paperSize="9" orientation="portrait" r:id="rId1"/>
  <ignoredErrors>
    <ignoredError sqref="D11:K11" formulaRange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9049-350A-40B9-B356-DF3A4D04F71B}">
  <dimension ref="B2:J10"/>
  <sheetViews>
    <sheetView workbookViewId="0"/>
  </sheetViews>
  <sheetFormatPr defaultRowHeight="15" x14ac:dyDescent="0.25"/>
  <cols>
    <col min="2" max="2" width="7.140625" customWidth="1"/>
    <col min="3" max="3" width="29.5703125" customWidth="1"/>
    <col min="4" max="4" width="15" customWidth="1"/>
    <col min="5" max="5" width="12.7109375" customWidth="1"/>
    <col min="6" max="6" width="13.140625" customWidth="1"/>
    <col min="7" max="7" width="12.5703125" customWidth="1"/>
    <col min="8" max="8" width="13.85546875" customWidth="1"/>
    <col min="9" max="9" width="14" customWidth="1"/>
    <col min="10" max="10" width="14.7109375" customWidth="1"/>
  </cols>
  <sheetData>
    <row r="2" spans="2:10" x14ac:dyDescent="0.25">
      <c r="B2" s="26"/>
      <c r="C2" s="26"/>
      <c r="D2" s="26"/>
      <c r="E2" s="26"/>
      <c r="F2" s="26"/>
      <c r="G2" s="26"/>
      <c r="H2" s="26"/>
      <c r="I2" s="26"/>
      <c r="J2" s="26"/>
    </row>
    <row r="3" spans="2:10" ht="20.100000000000001" customHeight="1" thickBot="1" x14ac:dyDescent="0.3">
      <c r="B3" s="78"/>
      <c r="C3" s="126"/>
      <c r="D3" s="126"/>
      <c r="E3" s="126"/>
      <c r="F3" s="126"/>
      <c r="G3" s="126"/>
      <c r="H3" s="126"/>
      <c r="I3" s="126"/>
      <c r="J3" s="212" t="s">
        <v>286</v>
      </c>
    </row>
    <row r="4" spans="2:10" ht="24.95" customHeight="1" thickTop="1" x14ac:dyDescent="0.25">
      <c r="B4" s="382" t="s">
        <v>750</v>
      </c>
      <c r="C4" s="382"/>
      <c r="D4" s="382"/>
      <c r="E4" s="382"/>
      <c r="F4" s="382"/>
      <c r="G4" s="382"/>
      <c r="H4" s="382"/>
      <c r="I4" s="382"/>
      <c r="J4" s="382"/>
    </row>
    <row r="5" spans="2:10" ht="15.75" x14ac:dyDescent="0.25">
      <c r="B5" s="356" t="s">
        <v>102</v>
      </c>
      <c r="C5" s="356" t="s">
        <v>58</v>
      </c>
      <c r="D5" s="356" t="s">
        <v>743</v>
      </c>
      <c r="E5" s="356"/>
      <c r="F5" s="356"/>
      <c r="G5" s="356" t="s">
        <v>747</v>
      </c>
      <c r="H5" s="356"/>
      <c r="I5" s="356"/>
      <c r="J5" s="173" t="s">
        <v>1</v>
      </c>
    </row>
    <row r="6" spans="2:10" ht="15.75" x14ac:dyDescent="0.25">
      <c r="B6" s="356"/>
      <c r="C6" s="356"/>
      <c r="D6" s="53" t="s">
        <v>163</v>
      </c>
      <c r="E6" s="53" t="s">
        <v>164</v>
      </c>
      <c r="F6" s="53" t="s">
        <v>18</v>
      </c>
      <c r="G6" s="53" t="s">
        <v>163</v>
      </c>
      <c r="H6" s="53" t="s">
        <v>164</v>
      </c>
      <c r="I6" s="53" t="s">
        <v>18</v>
      </c>
      <c r="J6" s="173" t="s">
        <v>372</v>
      </c>
    </row>
    <row r="7" spans="2:10" ht="12" customHeight="1" x14ac:dyDescent="0.25">
      <c r="B7" s="107">
        <v>1</v>
      </c>
      <c r="C7" s="107">
        <v>2</v>
      </c>
      <c r="D7" s="107">
        <v>3</v>
      </c>
      <c r="E7" s="107">
        <v>4</v>
      </c>
      <c r="F7" s="107" t="s">
        <v>312</v>
      </c>
      <c r="G7" s="107">
        <v>6</v>
      </c>
      <c r="H7" s="107">
        <v>7</v>
      </c>
      <c r="I7" s="107" t="s">
        <v>328</v>
      </c>
      <c r="J7" s="107">
        <v>9</v>
      </c>
    </row>
    <row r="8" spans="2:10" ht="15.75" x14ac:dyDescent="0.25">
      <c r="B8" s="90" t="s">
        <v>260</v>
      </c>
      <c r="C8" s="204" t="s">
        <v>177</v>
      </c>
      <c r="D8" s="198">
        <v>474936</v>
      </c>
      <c r="E8" s="198">
        <v>204121</v>
      </c>
      <c r="F8" s="198">
        <f>D8+E8</f>
        <v>679057</v>
      </c>
      <c r="G8" s="198">
        <v>493882</v>
      </c>
      <c r="H8" s="198">
        <v>226556</v>
      </c>
      <c r="I8" s="198">
        <f>G8+H8</f>
        <v>720438</v>
      </c>
      <c r="J8" s="207">
        <f>I8/F8*100</f>
        <v>106.09389197077712</v>
      </c>
    </row>
    <row r="9" spans="2:10" ht="15.75" x14ac:dyDescent="0.25">
      <c r="B9" s="90" t="s">
        <v>261</v>
      </c>
      <c r="C9" s="204" t="s">
        <v>178</v>
      </c>
      <c r="D9" s="198">
        <v>3012</v>
      </c>
      <c r="E9" s="198">
        <v>3034</v>
      </c>
      <c r="F9" s="198">
        <f>D9+E9</f>
        <v>6046</v>
      </c>
      <c r="G9" s="198">
        <v>3613</v>
      </c>
      <c r="H9" s="198">
        <v>3113</v>
      </c>
      <c r="I9" s="198">
        <f>G9+H9</f>
        <v>6726</v>
      </c>
      <c r="J9" s="207">
        <f>I9/F9*100</f>
        <v>111.24710552431361</v>
      </c>
    </row>
    <row r="10" spans="2:10" ht="15.75" x14ac:dyDescent="0.25">
      <c r="B10" s="362" t="s">
        <v>329</v>
      </c>
      <c r="C10" s="362"/>
      <c r="D10" s="209">
        <f t="shared" ref="D10:I10" si="0">D8-D9</f>
        <v>471924</v>
      </c>
      <c r="E10" s="209">
        <f t="shared" si="0"/>
        <v>201087</v>
      </c>
      <c r="F10" s="209">
        <f>F8-F9</f>
        <v>673011</v>
      </c>
      <c r="G10" s="209">
        <f t="shared" si="0"/>
        <v>490269</v>
      </c>
      <c r="H10" s="209">
        <f t="shared" si="0"/>
        <v>223443</v>
      </c>
      <c r="I10" s="209">
        <f t="shared" si="0"/>
        <v>713712</v>
      </c>
      <c r="J10" s="193">
        <f>I10/F10*100</f>
        <v>106.04759803331596</v>
      </c>
    </row>
  </sheetData>
  <mergeCells count="6">
    <mergeCell ref="B10:C10"/>
    <mergeCell ref="B4:J4"/>
    <mergeCell ref="B5:B6"/>
    <mergeCell ref="C5:C6"/>
    <mergeCell ref="D5:F5"/>
    <mergeCell ref="G5:I5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83AA-45E4-4EAD-9E46-0A34FDC2CF47}">
  <dimension ref="B3:H23"/>
  <sheetViews>
    <sheetView workbookViewId="0"/>
  </sheetViews>
  <sheetFormatPr defaultRowHeight="15.75" x14ac:dyDescent="0.25"/>
  <cols>
    <col min="1" max="1" width="9.140625" style="1"/>
    <col min="2" max="2" width="7.85546875" style="1" customWidth="1"/>
    <col min="3" max="3" width="26.28515625" style="1" customWidth="1"/>
    <col min="4" max="4" width="19.7109375" style="1" customWidth="1"/>
    <col min="5" max="5" width="17.42578125" style="1" customWidth="1"/>
    <col min="6" max="6" width="16.42578125" style="1" customWidth="1"/>
    <col min="7" max="7" width="15" style="1" customWidth="1"/>
    <col min="8" max="8" width="13.28515625" style="1" customWidth="1"/>
    <col min="9" max="16384" width="9.140625" style="1"/>
  </cols>
  <sheetData>
    <row r="3" spans="2:8" ht="16.5" thickBot="1" x14ac:dyDescent="0.3">
      <c r="B3" s="217"/>
      <c r="C3" s="217"/>
      <c r="D3" s="217"/>
      <c r="E3" s="217"/>
      <c r="F3" s="217"/>
      <c r="G3" s="217"/>
      <c r="H3" s="211" t="s">
        <v>286</v>
      </c>
    </row>
    <row r="4" spans="2:8" ht="24.95" customHeight="1" thickTop="1" x14ac:dyDescent="0.25">
      <c r="B4" s="382" t="s">
        <v>751</v>
      </c>
      <c r="C4" s="382"/>
      <c r="D4" s="382"/>
      <c r="E4" s="382"/>
      <c r="F4" s="382"/>
      <c r="G4" s="382"/>
      <c r="H4" s="382"/>
    </row>
    <row r="5" spans="2:8" x14ac:dyDescent="0.25">
      <c r="B5" s="356" t="s">
        <v>102</v>
      </c>
      <c r="C5" s="356" t="s">
        <v>179</v>
      </c>
      <c r="D5" s="356" t="s">
        <v>180</v>
      </c>
      <c r="E5" s="53" t="s">
        <v>181</v>
      </c>
      <c r="F5" s="53" t="s">
        <v>183</v>
      </c>
      <c r="G5" s="356" t="s">
        <v>18</v>
      </c>
      <c r="H5" s="356" t="s">
        <v>34</v>
      </c>
    </row>
    <row r="6" spans="2:8" x14ac:dyDescent="0.25">
      <c r="B6" s="356"/>
      <c r="C6" s="356"/>
      <c r="D6" s="356"/>
      <c r="E6" s="53" t="s">
        <v>182</v>
      </c>
      <c r="F6" s="53" t="s">
        <v>184</v>
      </c>
      <c r="G6" s="356"/>
      <c r="H6" s="356"/>
    </row>
    <row r="7" spans="2:8" x14ac:dyDescent="0.25">
      <c r="B7" s="51">
        <v>1</v>
      </c>
      <c r="C7" s="51">
        <v>2</v>
      </c>
      <c r="D7" s="51">
        <v>3</v>
      </c>
      <c r="E7" s="51">
        <v>4</v>
      </c>
      <c r="F7" s="51">
        <v>5</v>
      </c>
      <c r="G7" s="51" t="s">
        <v>330</v>
      </c>
      <c r="H7" s="51">
        <v>7</v>
      </c>
    </row>
    <row r="8" spans="2:8" x14ac:dyDescent="0.25">
      <c r="B8" s="215" t="s">
        <v>260</v>
      </c>
      <c r="C8" s="388" t="s">
        <v>120</v>
      </c>
      <c r="D8" s="388"/>
      <c r="E8" s="213"/>
      <c r="F8" s="204"/>
      <c r="G8" s="56"/>
      <c r="H8" s="55"/>
    </row>
    <row r="9" spans="2:8" x14ac:dyDescent="0.25">
      <c r="B9" s="90" t="s">
        <v>246</v>
      </c>
      <c r="C9" s="204" t="s">
        <v>185</v>
      </c>
      <c r="D9" s="200">
        <v>313</v>
      </c>
      <c r="E9" s="198">
        <v>11681</v>
      </c>
      <c r="F9" s="200">
        <v>26</v>
      </c>
      <c r="G9" s="198">
        <f>D9+E9+F9</f>
        <v>12020</v>
      </c>
      <c r="H9" s="190">
        <f>G9/G$14*100</f>
        <v>58.835046500244736</v>
      </c>
    </row>
    <row r="10" spans="2:8" x14ac:dyDescent="0.25">
      <c r="B10" s="90" t="s">
        <v>247</v>
      </c>
      <c r="C10" s="204" t="s">
        <v>186</v>
      </c>
      <c r="D10" s="200">
        <v>166</v>
      </c>
      <c r="E10" s="198">
        <v>3282</v>
      </c>
      <c r="F10" s="200">
        <v>20</v>
      </c>
      <c r="G10" s="198">
        <f>D10+E10+F10</f>
        <v>3468</v>
      </c>
      <c r="H10" s="190">
        <f t="shared" ref="H10:H13" si="0">G10/G$14*100</f>
        <v>16.975036710719529</v>
      </c>
    </row>
    <row r="11" spans="2:8" x14ac:dyDescent="0.25">
      <c r="B11" s="90" t="s">
        <v>248</v>
      </c>
      <c r="C11" s="204" t="s">
        <v>187</v>
      </c>
      <c r="D11" s="200">
        <v>47</v>
      </c>
      <c r="E11" s="198">
        <v>1574</v>
      </c>
      <c r="F11" s="200">
        <v>9</v>
      </c>
      <c r="G11" s="198">
        <f>D11+E11+F11</f>
        <v>1630</v>
      </c>
      <c r="H11" s="190">
        <f t="shared" si="0"/>
        <v>7.9784630445423401</v>
      </c>
    </row>
    <row r="12" spans="2:8" x14ac:dyDescent="0.25">
      <c r="B12" s="90" t="s">
        <v>249</v>
      </c>
      <c r="C12" s="204" t="s">
        <v>188</v>
      </c>
      <c r="D12" s="200">
        <v>152</v>
      </c>
      <c r="E12" s="198">
        <v>3079</v>
      </c>
      <c r="F12" s="200">
        <v>13</v>
      </c>
      <c r="G12" s="198">
        <f>D12+E12+F12</f>
        <v>3244</v>
      </c>
      <c r="H12" s="190">
        <f t="shared" si="0"/>
        <v>15.878609887420462</v>
      </c>
    </row>
    <row r="13" spans="2:8" x14ac:dyDescent="0.25">
      <c r="B13" s="90" t="s">
        <v>250</v>
      </c>
      <c r="C13" s="204" t="s">
        <v>48</v>
      </c>
      <c r="D13" s="200">
        <v>0</v>
      </c>
      <c r="E13" s="200">
        <v>62</v>
      </c>
      <c r="F13" s="200">
        <v>6</v>
      </c>
      <c r="G13" s="198">
        <f>D13+E13+F13</f>
        <v>68</v>
      </c>
      <c r="H13" s="190">
        <f t="shared" si="0"/>
        <v>0.33284385707293196</v>
      </c>
    </row>
    <row r="14" spans="2:8" x14ac:dyDescent="0.25">
      <c r="B14" s="362" t="s">
        <v>390</v>
      </c>
      <c r="C14" s="362"/>
      <c r="D14" s="209">
        <f>SUM(D9:D13)</f>
        <v>678</v>
      </c>
      <c r="E14" s="209">
        <f>SUM(E9:E13)</f>
        <v>19678</v>
      </c>
      <c r="F14" s="209">
        <f>SUM(F9:F13)</f>
        <v>74</v>
      </c>
      <c r="G14" s="209">
        <f>SUM(G9:G13)</f>
        <v>20430</v>
      </c>
      <c r="H14" s="193">
        <f>SUM(H9:H13)</f>
        <v>100</v>
      </c>
    </row>
    <row r="15" spans="2:8" x14ac:dyDescent="0.25">
      <c r="B15" s="215" t="s">
        <v>261</v>
      </c>
      <c r="C15" s="388" t="s">
        <v>575</v>
      </c>
      <c r="D15" s="388"/>
      <c r="E15" s="214"/>
      <c r="F15" s="214"/>
      <c r="G15" s="198"/>
      <c r="H15" s="216"/>
    </row>
    <row r="16" spans="2:8" x14ac:dyDescent="0.25">
      <c r="B16" s="90" t="s">
        <v>246</v>
      </c>
      <c r="C16" s="204" t="s">
        <v>185</v>
      </c>
      <c r="D16" s="198">
        <v>336</v>
      </c>
      <c r="E16" s="198">
        <v>18782</v>
      </c>
      <c r="F16" s="200">
        <v>84</v>
      </c>
      <c r="G16" s="198">
        <f t="shared" ref="G16:G21" si="1">D16+E16+F16</f>
        <v>19202</v>
      </c>
      <c r="H16" s="190">
        <f>G16/G22*100</f>
        <v>2.7562389295423686</v>
      </c>
    </row>
    <row r="17" spans="2:8" x14ac:dyDescent="0.25">
      <c r="B17" s="90" t="s">
        <v>247</v>
      </c>
      <c r="C17" s="204" t="s">
        <v>186</v>
      </c>
      <c r="D17" s="200">
        <v>148</v>
      </c>
      <c r="E17" s="198">
        <v>4307</v>
      </c>
      <c r="F17" s="200">
        <v>7</v>
      </c>
      <c r="G17" s="198">
        <f t="shared" si="1"/>
        <v>4462</v>
      </c>
      <c r="H17" s="190">
        <f>G17/G22*100</f>
        <v>0.64047172709186795</v>
      </c>
    </row>
    <row r="18" spans="2:8" x14ac:dyDescent="0.25">
      <c r="B18" s="90" t="s">
        <v>248</v>
      </c>
      <c r="C18" s="204" t="s">
        <v>187</v>
      </c>
      <c r="D18" s="198">
        <v>5882</v>
      </c>
      <c r="E18" s="198">
        <v>191061</v>
      </c>
      <c r="F18" s="200">
        <v>354</v>
      </c>
      <c r="G18" s="198">
        <f t="shared" si="1"/>
        <v>197297</v>
      </c>
      <c r="H18" s="190">
        <f>G18/G22*100</f>
        <v>28.319845437033674</v>
      </c>
    </row>
    <row r="19" spans="2:8" x14ac:dyDescent="0.25">
      <c r="B19" s="90" t="s">
        <v>249</v>
      </c>
      <c r="C19" s="204" t="s">
        <v>188</v>
      </c>
      <c r="D19" s="200">
        <v>126</v>
      </c>
      <c r="E19" s="198">
        <v>2456</v>
      </c>
      <c r="F19" s="200">
        <v>9</v>
      </c>
      <c r="G19" s="198">
        <f t="shared" si="1"/>
        <v>2591</v>
      </c>
      <c r="H19" s="190">
        <f>G19/G22*100</f>
        <v>0.37190996075639399</v>
      </c>
    </row>
    <row r="20" spans="2:8" x14ac:dyDescent="0.25">
      <c r="B20" s="90" t="s">
        <v>250</v>
      </c>
      <c r="C20" s="204" t="s">
        <v>189</v>
      </c>
      <c r="D20" s="198">
        <v>3540</v>
      </c>
      <c r="E20" s="198">
        <v>251627</v>
      </c>
      <c r="F20" s="200">
        <v>342</v>
      </c>
      <c r="G20" s="198">
        <f t="shared" si="1"/>
        <v>255509</v>
      </c>
      <c r="H20" s="190">
        <f>G20/G22*100</f>
        <v>36.675546955965054</v>
      </c>
    </row>
    <row r="21" spans="2:8" x14ac:dyDescent="0.25">
      <c r="B21" s="90" t="s">
        <v>251</v>
      </c>
      <c r="C21" s="204" t="s">
        <v>48</v>
      </c>
      <c r="D21" s="198">
        <v>13310</v>
      </c>
      <c r="E21" s="198">
        <v>203599</v>
      </c>
      <c r="F21" s="198">
        <v>704</v>
      </c>
      <c r="G21" s="198">
        <f t="shared" si="1"/>
        <v>217613</v>
      </c>
      <c r="H21" s="190">
        <f>G21/G22*100</f>
        <v>31.235986989610637</v>
      </c>
    </row>
    <row r="22" spans="2:8" x14ac:dyDescent="0.25">
      <c r="B22" s="362" t="s">
        <v>391</v>
      </c>
      <c r="C22" s="362"/>
      <c r="D22" s="209">
        <f>SUM(D16:D21)</f>
        <v>23342</v>
      </c>
      <c r="E22" s="209">
        <f>SUM(E16:E21)</f>
        <v>671832</v>
      </c>
      <c r="F22" s="209">
        <f>SUM(F16:F21)</f>
        <v>1500</v>
      </c>
      <c r="G22" s="209">
        <f>SUM(G16:G21)</f>
        <v>696674</v>
      </c>
      <c r="H22" s="193">
        <f>SUM(H16:H21)</f>
        <v>100</v>
      </c>
    </row>
    <row r="23" spans="2:8" x14ac:dyDescent="0.25">
      <c r="B23" s="362" t="s">
        <v>392</v>
      </c>
      <c r="C23" s="362"/>
      <c r="D23" s="209">
        <f>D14+D22</f>
        <v>24020</v>
      </c>
      <c r="E23" s="209">
        <f>E14+E22</f>
        <v>691510</v>
      </c>
      <c r="F23" s="209">
        <f>F14+F22</f>
        <v>1574</v>
      </c>
      <c r="G23" s="209">
        <f>G14+G22</f>
        <v>717104</v>
      </c>
      <c r="H23" s="173"/>
    </row>
  </sheetData>
  <mergeCells count="11">
    <mergeCell ref="B4:H4"/>
    <mergeCell ref="B5:B6"/>
    <mergeCell ref="C5:C6"/>
    <mergeCell ref="D5:D6"/>
    <mergeCell ref="G5:G6"/>
    <mergeCell ref="H5:H6"/>
    <mergeCell ref="C8:D8"/>
    <mergeCell ref="B14:C14"/>
    <mergeCell ref="C15:D15"/>
    <mergeCell ref="B22:C22"/>
    <mergeCell ref="B23:C23"/>
  </mergeCells>
  <pageMargins left="0.7" right="0.7" top="0.75" bottom="0.75" header="0.3" footer="0.3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B282-2A2E-4B61-A6C2-A125E7733172}">
  <dimension ref="A1:N16"/>
  <sheetViews>
    <sheetView workbookViewId="0"/>
  </sheetViews>
  <sheetFormatPr defaultRowHeight="15" x14ac:dyDescent="0.25"/>
  <cols>
    <col min="2" max="2" width="7" customWidth="1"/>
    <col min="3" max="3" width="14.28515625" customWidth="1"/>
    <col min="4" max="4" width="15.5703125" customWidth="1"/>
    <col min="5" max="5" width="15" customWidth="1"/>
    <col min="6" max="6" width="12.28515625" customWidth="1"/>
    <col min="7" max="7" width="15.5703125" customWidth="1"/>
    <col min="8" max="8" width="14.140625" customWidth="1"/>
    <col min="9" max="9" width="15.85546875" customWidth="1"/>
    <col min="10" max="10" width="14.28515625" customWidth="1"/>
    <col min="11" max="12" width="15.140625" customWidth="1"/>
    <col min="13" max="13" width="14.85546875" customWidth="1"/>
    <col min="14" max="14" width="19.85546875" customWidth="1"/>
  </cols>
  <sheetData>
    <row r="1" spans="1:14" x14ac:dyDescent="0.25">
      <c r="A1" s="43"/>
    </row>
    <row r="2" spans="1:14" ht="15.75" x14ac:dyDescent="0.25">
      <c r="B2" s="2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6.5" thickBot="1" x14ac:dyDescent="0.3">
      <c r="B3" s="223" t="s">
        <v>190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212" t="s">
        <v>285</v>
      </c>
    </row>
    <row r="4" spans="1:14" ht="24.95" customHeight="1" thickTop="1" x14ac:dyDescent="0.25">
      <c r="B4" s="382" t="s">
        <v>752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</row>
    <row r="5" spans="1:14" ht="15.75" x14ac:dyDescent="0.25">
      <c r="B5" s="356" t="s">
        <v>102</v>
      </c>
      <c r="C5" s="356" t="s">
        <v>191</v>
      </c>
      <c r="D5" s="356" t="s">
        <v>192</v>
      </c>
      <c r="E5" s="356" t="s">
        <v>333</v>
      </c>
      <c r="F5" s="356" t="s">
        <v>193</v>
      </c>
      <c r="G5" s="356" t="s">
        <v>194</v>
      </c>
      <c r="H5" s="356"/>
      <c r="I5" s="356" t="s">
        <v>331</v>
      </c>
      <c r="J5" s="356" t="s">
        <v>195</v>
      </c>
      <c r="K5" s="356"/>
      <c r="L5" s="356"/>
      <c r="M5" s="356"/>
      <c r="N5" s="356" t="s">
        <v>196</v>
      </c>
    </row>
    <row r="6" spans="1:14" ht="15" customHeight="1" x14ac:dyDescent="0.25">
      <c r="B6" s="356"/>
      <c r="C6" s="356"/>
      <c r="D6" s="356"/>
      <c r="E6" s="356"/>
      <c r="F6" s="356"/>
      <c r="G6" s="356" t="s">
        <v>197</v>
      </c>
      <c r="H6" s="356" t="s">
        <v>198</v>
      </c>
      <c r="I6" s="356"/>
      <c r="J6" s="356" t="s">
        <v>199</v>
      </c>
      <c r="K6" s="356" t="s">
        <v>200</v>
      </c>
      <c r="L6" s="356" t="s">
        <v>201</v>
      </c>
      <c r="M6" s="356" t="s">
        <v>332</v>
      </c>
      <c r="N6" s="356"/>
    </row>
    <row r="7" spans="1:14" x14ac:dyDescent="0.25"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</row>
    <row r="8" spans="1:14" s="33" customFormat="1" ht="12.75" x14ac:dyDescent="0.2">
      <c r="B8" s="107">
        <v>1</v>
      </c>
      <c r="C8" s="107">
        <v>2</v>
      </c>
      <c r="D8" s="107">
        <v>3</v>
      </c>
      <c r="E8" s="107">
        <v>4</v>
      </c>
      <c r="F8" s="51">
        <v>5</v>
      </c>
      <c r="G8" s="107">
        <v>6</v>
      </c>
      <c r="H8" s="107">
        <v>7</v>
      </c>
      <c r="I8" s="107">
        <v>8</v>
      </c>
      <c r="J8" s="107" t="s">
        <v>406</v>
      </c>
      <c r="K8" s="107" t="s">
        <v>407</v>
      </c>
      <c r="L8" s="107" t="s">
        <v>408</v>
      </c>
      <c r="M8" s="107">
        <v>12</v>
      </c>
      <c r="N8" s="107" t="s">
        <v>409</v>
      </c>
    </row>
    <row r="9" spans="1:14" ht="15.95" customHeight="1" x14ac:dyDescent="0.25">
      <c r="B9" s="90" t="s">
        <v>260</v>
      </c>
      <c r="C9" s="90">
        <v>0</v>
      </c>
      <c r="D9" s="218">
        <v>0</v>
      </c>
      <c r="E9" s="198">
        <v>699525</v>
      </c>
      <c r="F9" s="63">
        <f>E9/E15*100</f>
        <v>97.548612195720565</v>
      </c>
      <c r="G9" s="218">
        <v>0</v>
      </c>
      <c r="H9" s="200">
        <v>48</v>
      </c>
      <c r="I9" s="200">
        <v>529</v>
      </c>
      <c r="J9" s="198">
        <f>E9*D9</f>
        <v>0</v>
      </c>
      <c r="K9" s="200">
        <f>H9*G9</f>
        <v>0</v>
      </c>
      <c r="L9" s="336">
        <f>I9*D9</f>
        <v>0</v>
      </c>
      <c r="M9" s="57">
        <v>116</v>
      </c>
      <c r="N9" s="198">
        <f t="shared" ref="N9:N14" si="0">J9+K9+L9+M9</f>
        <v>116</v>
      </c>
    </row>
    <row r="10" spans="1:14" ht="15.95" customHeight="1" x14ac:dyDescent="0.25">
      <c r="B10" s="90" t="s">
        <v>261</v>
      </c>
      <c r="C10" s="90" t="s">
        <v>202</v>
      </c>
      <c r="D10" s="218">
        <v>0.02</v>
      </c>
      <c r="E10" s="198">
        <v>5730</v>
      </c>
      <c r="F10" s="63">
        <f>E10/E15*100</f>
        <v>0.79904727905575768</v>
      </c>
      <c r="G10" s="218">
        <v>0.02</v>
      </c>
      <c r="H10" s="200">
        <v>85</v>
      </c>
      <c r="I10" s="200">
        <v>1</v>
      </c>
      <c r="J10" s="198">
        <f>E10*D10</f>
        <v>114.60000000000001</v>
      </c>
      <c r="K10" s="198">
        <f t="shared" ref="K10:K14" si="1">H10*G10</f>
        <v>1.7</v>
      </c>
      <c r="L10" s="336">
        <f t="shared" ref="L10:L13" si="2">I10*D10</f>
        <v>0.02</v>
      </c>
      <c r="M10" s="57">
        <v>10</v>
      </c>
      <c r="N10" s="198">
        <f t="shared" si="0"/>
        <v>126.32000000000001</v>
      </c>
    </row>
    <row r="11" spans="1:14" ht="15.95" customHeight="1" x14ac:dyDescent="0.25">
      <c r="B11" s="90" t="s">
        <v>262</v>
      </c>
      <c r="C11" s="90" t="s">
        <v>203</v>
      </c>
      <c r="D11" s="218">
        <v>0.15</v>
      </c>
      <c r="E11" s="198">
        <v>5173</v>
      </c>
      <c r="F11" s="63">
        <f>E11/E15*100</f>
        <v>0.72137374774091345</v>
      </c>
      <c r="G11" s="218">
        <v>1</v>
      </c>
      <c r="H11" s="200">
        <v>71</v>
      </c>
      <c r="I11" s="200">
        <v>3</v>
      </c>
      <c r="J11" s="198">
        <f t="shared" ref="J11:J14" si="3">E11*D11</f>
        <v>775.94999999999993</v>
      </c>
      <c r="K11" s="200">
        <f t="shared" si="1"/>
        <v>71</v>
      </c>
      <c r="L11" s="336">
        <f t="shared" si="2"/>
        <v>0.44999999999999996</v>
      </c>
      <c r="M11" s="57">
        <v>30</v>
      </c>
      <c r="N11" s="198">
        <f t="shared" si="0"/>
        <v>877.4</v>
      </c>
    </row>
    <row r="12" spans="1:14" ht="15.95" customHeight="1" x14ac:dyDescent="0.25">
      <c r="B12" s="90" t="s">
        <v>263</v>
      </c>
      <c r="C12" s="90" t="s">
        <v>204</v>
      </c>
      <c r="D12" s="218">
        <v>0.5</v>
      </c>
      <c r="E12" s="198">
        <v>2182</v>
      </c>
      <c r="F12" s="63">
        <f>E12/E15*100</f>
        <v>0.30427943506102323</v>
      </c>
      <c r="G12" s="218">
        <v>1</v>
      </c>
      <c r="H12" s="200">
        <v>64</v>
      </c>
      <c r="I12" s="200">
        <v>2</v>
      </c>
      <c r="J12" s="198">
        <f t="shared" si="3"/>
        <v>1091</v>
      </c>
      <c r="K12" s="200">
        <f t="shared" si="1"/>
        <v>64</v>
      </c>
      <c r="L12" s="336">
        <f t="shared" si="2"/>
        <v>1</v>
      </c>
      <c r="M12" s="57">
        <v>19</v>
      </c>
      <c r="N12" s="198">
        <f t="shared" si="0"/>
        <v>1175</v>
      </c>
    </row>
    <row r="13" spans="1:14" ht="15.95" customHeight="1" x14ac:dyDescent="0.25">
      <c r="B13" s="90" t="s">
        <v>264</v>
      </c>
      <c r="C13" s="90" t="s">
        <v>205</v>
      </c>
      <c r="D13" s="218">
        <v>0.8</v>
      </c>
      <c r="E13" s="198">
        <v>1636</v>
      </c>
      <c r="F13" s="63">
        <f>E13/E15*100</f>
        <v>0.22813985140230705</v>
      </c>
      <c r="G13" s="218">
        <v>1</v>
      </c>
      <c r="H13" s="200">
        <v>70</v>
      </c>
      <c r="I13" s="200">
        <v>2</v>
      </c>
      <c r="J13" s="198">
        <f>E13*D13+0.2</f>
        <v>1309.0000000000002</v>
      </c>
      <c r="K13" s="200">
        <f t="shared" si="1"/>
        <v>70</v>
      </c>
      <c r="L13" s="336">
        <f t="shared" si="2"/>
        <v>1.6</v>
      </c>
      <c r="M13" s="57">
        <v>9</v>
      </c>
      <c r="N13" s="198">
        <f t="shared" si="0"/>
        <v>1389.6000000000001</v>
      </c>
    </row>
    <row r="14" spans="1:14" ht="15.95" customHeight="1" x14ac:dyDescent="0.25">
      <c r="B14" s="90" t="s">
        <v>265</v>
      </c>
      <c r="C14" s="90" t="s">
        <v>206</v>
      </c>
      <c r="D14" s="218">
        <v>1</v>
      </c>
      <c r="E14" s="198">
        <v>2858</v>
      </c>
      <c r="F14" s="63">
        <f>E14/E15*100</f>
        <v>0.39854749101943376</v>
      </c>
      <c r="G14" s="218">
        <v>1</v>
      </c>
      <c r="H14" s="200">
        <v>185</v>
      </c>
      <c r="I14" s="200">
        <v>2</v>
      </c>
      <c r="J14" s="198">
        <f t="shared" si="3"/>
        <v>2858</v>
      </c>
      <c r="K14" s="200">
        <f t="shared" si="1"/>
        <v>185</v>
      </c>
      <c r="L14" s="336">
        <f>I14*D14+0.2</f>
        <v>2.2000000000000002</v>
      </c>
      <c r="M14" s="57">
        <v>0</v>
      </c>
      <c r="N14" s="198">
        <f t="shared" si="0"/>
        <v>3045.2</v>
      </c>
    </row>
    <row r="15" spans="1:14" ht="15.95" customHeight="1" x14ac:dyDescent="0.25">
      <c r="B15" s="362" t="s">
        <v>207</v>
      </c>
      <c r="C15" s="362"/>
      <c r="D15" s="362"/>
      <c r="E15" s="209">
        <f>SUM(E9:E14)</f>
        <v>717104</v>
      </c>
      <c r="F15" s="188">
        <f>SUM(F9:F14)</f>
        <v>99.999999999999986</v>
      </c>
      <c r="G15" s="219"/>
      <c r="H15" s="220">
        <f t="shared" ref="H15:M15" si="4">SUM(H9:H14)</f>
        <v>523</v>
      </c>
      <c r="I15" s="220">
        <f t="shared" si="4"/>
        <v>539</v>
      </c>
      <c r="J15" s="209">
        <f>SUM(J9:J14)</f>
        <v>6148.55</v>
      </c>
      <c r="K15" s="221">
        <f>SUM(K9:K14)</f>
        <v>391.7</v>
      </c>
      <c r="L15" s="221">
        <f t="shared" si="4"/>
        <v>5.2700000000000005</v>
      </c>
      <c r="M15" s="220">
        <f t="shared" si="4"/>
        <v>184</v>
      </c>
      <c r="N15" s="160">
        <f>J15+K15+L15+M15</f>
        <v>6729.52</v>
      </c>
    </row>
    <row r="16" spans="1:14" ht="15.95" customHeight="1" x14ac:dyDescent="0.25">
      <c r="B16" s="90" t="s">
        <v>266</v>
      </c>
      <c r="C16" s="90" t="s">
        <v>208</v>
      </c>
      <c r="D16" s="90" t="s">
        <v>209</v>
      </c>
      <c r="E16" s="198">
        <v>1841</v>
      </c>
      <c r="F16" s="55"/>
      <c r="G16" s="218"/>
      <c r="H16" s="200">
        <v>155</v>
      </c>
      <c r="I16" s="222"/>
      <c r="J16" s="222"/>
      <c r="K16" s="222"/>
      <c r="L16" s="222"/>
      <c r="M16" s="222"/>
      <c r="N16" s="222"/>
    </row>
  </sheetData>
  <mergeCells count="17">
    <mergeCell ref="B4:N4"/>
    <mergeCell ref="B5:B7"/>
    <mergeCell ref="C5:C7"/>
    <mergeCell ref="D5:D7"/>
    <mergeCell ref="E5:E7"/>
    <mergeCell ref="F5:F7"/>
    <mergeCell ref="G5:H5"/>
    <mergeCell ref="I5:I7"/>
    <mergeCell ref="J5:M5"/>
    <mergeCell ref="N5:N7"/>
    <mergeCell ref="G6:G7"/>
    <mergeCell ref="H6:H7"/>
    <mergeCell ref="J6:J7"/>
    <mergeCell ref="K6:K7"/>
    <mergeCell ref="L6:L7"/>
    <mergeCell ref="M6:M7"/>
    <mergeCell ref="B15:D15"/>
  </mergeCells>
  <pageMargins left="0.7" right="0.7" top="0.75" bottom="0.75" header="0.3" footer="0.3"/>
  <ignoredErrors>
    <ignoredError sqref="E15:I15 K15:M15" formulaRange="1"/>
    <ignoredError sqref="J13" formula="1"/>
  </ignoredErrors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52FFE-300E-4718-B750-CE409986CA76}">
  <dimension ref="B3:R11"/>
  <sheetViews>
    <sheetView workbookViewId="0"/>
  </sheetViews>
  <sheetFormatPr defaultRowHeight="15" x14ac:dyDescent="0.25"/>
  <cols>
    <col min="2" max="2" width="7.28515625" customWidth="1"/>
    <col min="3" max="3" width="41.85546875" customWidth="1"/>
    <col min="4" max="15" width="12.7109375" customWidth="1"/>
  </cols>
  <sheetData>
    <row r="3" spans="2:18" ht="16.5" thickBot="1" x14ac:dyDescent="0.3">
      <c r="O3" s="212" t="s">
        <v>285</v>
      </c>
    </row>
    <row r="4" spans="2:18" ht="24.95" customHeight="1" thickTop="1" x14ac:dyDescent="0.25">
      <c r="B4" s="389" t="s">
        <v>753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</row>
    <row r="5" spans="2:18" ht="15.75" x14ac:dyDescent="0.25">
      <c r="B5" s="356" t="s">
        <v>470</v>
      </c>
      <c r="C5" s="356" t="s">
        <v>58</v>
      </c>
      <c r="D5" s="356" t="s">
        <v>626</v>
      </c>
      <c r="E5" s="356"/>
      <c r="F5" s="356"/>
      <c r="G5" s="356"/>
      <c r="H5" s="356"/>
      <c r="I5" s="356"/>
      <c r="J5" s="356" t="s">
        <v>688</v>
      </c>
      <c r="K5" s="356"/>
      <c r="L5" s="356"/>
      <c r="M5" s="356"/>
      <c r="N5" s="356"/>
      <c r="O5" s="356"/>
    </row>
    <row r="6" spans="2:18" ht="15.75" x14ac:dyDescent="0.25">
      <c r="B6" s="356"/>
      <c r="C6" s="356"/>
      <c r="D6" s="356" t="s">
        <v>2</v>
      </c>
      <c r="E6" s="356"/>
      <c r="F6" s="356"/>
      <c r="G6" s="356" t="s">
        <v>471</v>
      </c>
      <c r="H6" s="356"/>
      <c r="I6" s="356"/>
      <c r="J6" s="356" t="s">
        <v>2</v>
      </c>
      <c r="K6" s="356"/>
      <c r="L6" s="356"/>
      <c r="M6" s="356" t="s">
        <v>471</v>
      </c>
      <c r="N6" s="356"/>
      <c r="O6" s="356"/>
    </row>
    <row r="7" spans="2:18" ht="15.75" x14ac:dyDescent="0.25">
      <c r="B7" s="356"/>
      <c r="C7" s="356"/>
      <c r="D7" s="53" t="s">
        <v>163</v>
      </c>
      <c r="E7" s="53" t="s">
        <v>164</v>
      </c>
      <c r="F7" s="53" t="s">
        <v>18</v>
      </c>
      <c r="G7" s="53" t="s">
        <v>163</v>
      </c>
      <c r="H7" s="53" t="s">
        <v>164</v>
      </c>
      <c r="I7" s="53" t="s">
        <v>18</v>
      </c>
      <c r="J7" s="53" t="s">
        <v>163</v>
      </c>
      <c r="K7" s="53" t="s">
        <v>164</v>
      </c>
      <c r="L7" s="53" t="s">
        <v>18</v>
      </c>
      <c r="M7" s="53" t="s">
        <v>163</v>
      </c>
      <c r="N7" s="53" t="s">
        <v>164</v>
      </c>
      <c r="O7" s="53" t="s">
        <v>18</v>
      </c>
    </row>
    <row r="8" spans="2:18" x14ac:dyDescent="0.25">
      <c r="B8" s="51">
        <v>1</v>
      </c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51">
        <v>7</v>
      </c>
      <c r="I8" s="51">
        <v>8</v>
      </c>
      <c r="J8" s="51">
        <v>9</v>
      </c>
      <c r="K8" s="51">
        <v>10</v>
      </c>
      <c r="L8" s="51">
        <v>11</v>
      </c>
      <c r="M8" s="51">
        <v>12</v>
      </c>
      <c r="N8" s="51">
        <v>13</v>
      </c>
      <c r="O8" s="51">
        <v>14</v>
      </c>
    </row>
    <row r="9" spans="2:18" ht="20.100000000000001" customHeight="1" x14ac:dyDescent="0.25">
      <c r="B9" s="55" t="s">
        <v>260</v>
      </c>
      <c r="C9" s="60" t="s">
        <v>472</v>
      </c>
      <c r="D9" s="58">
        <v>18302</v>
      </c>
      <c r="E9" s="58">
        <v>2938</v>
      </c>
      <c r="F9" s="58">
        <f>D9+E9</f>
        <v>21240</v>
      </c>
      <c r="G9" s="57">
        <v>7</v>
      </c>
      <c r="H9" s="57">
        <v>2</v>
      </c>
      <c r="I9" s="57">
        <f>G9+H9</f>
        <v>9</v>
      </c>
      <c r="J9" s="58">
        <v>8409</v>
      </c>
      <c r="K9" s="58">
        <v>3881</v>
      </c>
      <c r="L9" s="58">
        <f>J9+K9</f>
        <v>12290</v>
      </c>
      <c r="M9" s="57">
        <v>7</v>
      </c>
      <c r="N9" s="57">
        <v>3</v>
      </c>
      <c r="O9" s="57">
        <f>M9+N9</f>
        <v>10</v>
      </c>
      <c r="Q9" s="13"/>
      <c r="R9" s="13"/>
    </row>
    <row r="10" spans="2:18" ht="20.100000000000001" customHeight="1" x14ac:dyDescent="0.25">
      <c r="B10" s="55" t="s">
        <v>261</v>
      </c>
      <c r="C10" s="60" t="s">
        <v>473</v>
      </c>
      <c r="D10" s="57">
        <v>117</v>
      </c>
      <c r="E10" s="58">
        <v>1880</v>
      </c>
      <c r="F10" s="58">
        <f>D10+E10</f>
        <v>1997</v>
      </c>
      <c r="G10" s="57">
        <v>3</v>
      </c>
      <c r="H10" s="57">
        <v>2</v>
      </c>
      <c r="I10" s="57">
        <f>G10+H10</f>
        <v>5</v>
      </c>
      <c r="J10" s="57">
        <v>172</v>
      </c>
      <c r="K10" s="58">
        <v>759</v>
      </c>
      <c r="L10" s="58">
        <f>J10+K10</f>
        <v>931</v>
      </c>
      <c r="M10" s="57">
        <v>2</v>
      </c>
      <c r="N10" s="57">
        <v>2</v>
      </c>
      <c r="O10" s="57">
        <f>M10+N10</f>
        <v>4</v>
      </c>
    </row>
    <row r="11" spans="2:18" ht="15.75" x14ac:dyDescent="0.25">
      <c r="B11" s="267"/>
      <c r="C11" s="267" t="s">
        <v>18</v>
      </c>
      <c r="D11" s="59">
        <f>D9-D10</f>
        <v>18185</v>
      </c>
      <c r="E11" s="59">
        <f>E9-E10</f>
        <v>1058</v>
      </c>
      <c r="F11" s="59">
        <f>F9-F10</f>
        <v>19243</v>
      </c>
      <c r="G11" s="268">
        <f>G9+G10</f>
        <v>10</v>
      </c>
      <c r="H11" s="268">
        <f t="shared" ref="H11:I11" si="0">H9+H10</f>
        <v>4</v>
      </c>
      <c r="I11" s="268">
        <f t="shared" si="0"/>
        <v>14</v>
      </c>
      <c r="J11" s="59">
        <f>J9-J10</f>
        <v>8237</v>
      </c>
      <c r="K11" s="59">
        <f>K9-K10</f>
        <v>3122</v>
      </c>
      <c r="L11" s="59">
        <f>L9-L10</f>
        <v>11359</v>
      </c>
      <c r="M11" s="268">
        <f>M9+M10</f>
        <v>9</v>
      </c>
      <c r="N11" s="268">
        <f t="shared" ref="N11:O11" si="1">N9+N10</f>
        <v>5</v>
      </c>
      <c r="O11" s="268">
        <f t="shared" si="1"/>
        <v>14</v>
      </c>
      <c r="Q11" s="13"/>
      <c r="R11" s="13"/>
    </row>
  </sheetData>
  <mergeCells count="9">
    <mergeCell ref="B4:O4"/>
    <mergeCell ref="B5:B7"/>
    <mergeCell ref="C5:C7"/>
    <mergeCell ref="D5:I5"/>
    <mergeCell ref="J5:O5"/>
    <mergeCell ref="D6:F6"/>
    <mergeCell ref="G6:I6"/>
    <mergeCell ref="J6:L6"/>
    <mergeCell ref="M6:O6"/>
  </mergeCells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5D11E-6836-4D4F-914E-59FF212F5E7A}">
  <dimension ref="B3:N23"/>
  <sheetViews>
    <sheetView workbookViewId="0"/>
  </sheetViews>
  <sheetFormatPr defaultRowHeight="15" x14ac:dyDescent="0.25"/>
  <cols>
    <col min="2" max="2" width="7.140625" customWidth="1"/>
    <col min="3" max="3" width="49.7109375" customWidth="1"/>
    <col min="4" max="4" width="11.42578125" customWidth="1"/>
    <col min="5" max="5" width="12.28515625" customWidth="1"/>
    <col min="6" max="6" width="11.42578125" customWidth="1"/>
    <col min="8" max="8" width="10.140625" customWidth="1"/>
    <col min="9" max="9" width="12.140625" customWidth="1"/>
    <col min="12" max="12" width="10.7109375" customWidth="1"/>
  </cols>
  <sheetData>
    <row r="3" spans="2:14" ht="16.5" thickBot="1" x14ac:dyDescent="0.3">
      <c r="B3" s="78"/>
      <c r="C3" s="78"/>
      <c r="D3" s="78"/>
      <c r="E3" s="78"/>
      <c r="F3" s="78"/>
      <c r="G3" s="78"/>
      <c r="H3" s="78"/>
      <c r="I3" s="78"/>
      <c r="J3" s="78"/>
      <c r="K3" s="78"/>
      <c r="L3" s="229" t="s">
        <v>285</v>
      </c>
    </row>
    <row r="4" spans="2:14" ht="24.95" customHeight="1" thickTop="1" x14ac:dyDescent="0.25">
      <c r="B4" s="373" t="s">
        <v>754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</row>
    <row r="5" spans="2:14" ht="15.75" x14ac:dyDescent="0.25">
      <c r="B5" s="356" t="s">
        <v>102</v>
      </c>
      <c r="C5" s="356" t="s">
        <v>128</v>
      </c>
      <c r="D5" s="362" t="s">
        <v>626</v>
      </c>
      <c r="E5" s="362"/>
      <c r="F5" s="362"/>
      <c r="G5" s="362"/>
      <c r="H5" s="362" t="s">
        <v>688</v>
      </c>
      <c r="I5" s="362"/>
      <c r="J5" s="362"/>
      <c r="K5" s="362"/>
      <c r="L5" s="173" t="s">
        <v>1</v>
      </c>
    </row>
    <row r="6" spans="2:14" ht="15.75" x14ac:dyDescent="0.25">
      <c r="B6" s="356"/>
      <c r="C6" s="356"/>
      <c r="D6" s="362" t="s">
        <v>163</v>
      </c>
      <c r="E6" s="356" t="s">
        <v>164</v>
      </c>
      <c r="F6" s="356" t="s">
        <v>18</v>
      </c>
      <c r="G6" s="53" t="s">
        <v>410</v>
      </c>
      <c r="H6" s="362" t="s">
        <v>163</v>
      </c>
      <c r="I6" s="356" t="s">
        <v>164</v>
      </c>
      <c r="J6" s="356" t="s">
        <v>18</v>
      </c>
      <c r="K6" s="53" t="s">
        <v>410</v>
      </c>
      <c r="L6" s="356" t="s">
        <v>387</v>
      </c>
    </row>
    <row r="7" spans="2:14" ht="15.75" x14ac:dyDescent="0.25">
      <c r="B7" s="356"/>
      <c r="C7" s="356"/>
      <c r="D7" s="362"/>
      <c r="E7" s="356"/>
      <c r="F7" s="356"/>
      <c r="G7" s="53" t="s">
        <v>34</v>
      </c>
      <c r="H7" s="362"/>
      <c r="I7" s="356"/>
      <c r="J7" s="356"/>
      <c r="K7" s="53" t="s">
        <v>34</v>
      </c>
      <c r="L7" s="356"/>
    </row>
    <row r="8" spans="2:14" x14ac:dyDescent="0.25">
      <c r="B8" s="51">
        <v>1</v>
      </c>
      <c r="C8" s="107">
        <v>2</v>
      </c>
      <c r="D8" s="107">
        <v>3</v>
      </c>
      <c r="E8" s="107">
        <v>4</v>
      </c>
      <c r="F8" s="51" t="s">
        <v>158</v>
      </c>
      <c r="G8" s="51">
        <v>6</v>
      </c>
      <c r="H8" s="107">
        <v>7</v>
      </c>
      <c r="I8" s="107">
        <v>8</v>
      </c>
      <c r="J8" s="51" t="s">
        <v>165</v>
      </c>
      <c r="K8" s="51">
        <v>10</v>
      </c>
      <c r="L8" s="107">
        <v>11</v>
      </c>
    </row>
    <row r="9" spans="2:14" ht="15.75" x14ac:dyDescent="0.25">
      <c r="B9" s="143" t="s">
        <v>260</v>
      </c>
      <c r="C9" s="224" t="s">
        <v>411</v>
      </c>
      <c r="D9" s="200"/>
      <c r="E9" s="90"/>
      <c r="F9" s="55"/>
      <c r="G9" s="55"/>
      <c r="H9" s="90"/>
      <c r="I9" s="90"/>
      <c r="J9" s="55"/>
      <c r="K9" s="55"/>
      <c r="L9" s="90"/>
    </row>
    <row r="10" spans="2:14" ht="31.5" x14ac:dyDescent="0.25">
      <c r="B10" s="55" t="s">
        <v>60</v>
      </c>
      <c r="C10" s="56" t="s">
        <v>412</v>
      </c>
      <c r="D10" s="198">
        <v>0</v>
      </c>
      <c r="E10" s="198">
        <v>1</v>
      </c>
      <c r="F10" s="58">
        <f>D10+E10</f>
        <v>1</v>
      </c>
      <c r="G10" s="63">
        <f>F10/F$23*100</f>
        <v>1.3236442573693894E-3</v>
      </c>
      <c r="H10" s="198">
        <v>0</v>
      </c>
      <c r="I10" s="198">
        <v>3</v>
      </c>
      <c r="J10" s="58">
        <f>H10+I10</f>
        <v>3</v>
      </c>
      <c r="K10" s="63">
        <f>J10/J$23*100</f>
        <v>4.0704458495020492E-3</v>
      </c>
      <c r="L10" s="225">
        <f t="shared" ref="L10:L23" si="0">J10/F10*100</f>
        <v>300</v>
      </c>
      <c r="N10" s="13"/>
    </row>
    <row r="11" spans="2:14" ht="15.75" x14ac:dyDescent="0.25">
      <c r="B11" s="55" t="s">
        <v>90</v>
      </c>
      <c r="C11" s="204" t="s">
        <v>413</v>
      </c>
      <c r="D11" s="198">
        <v>0</v>
      </c>
      <c r="E11" s="198">
        <v>0</v>
      </c>
      <c r="F11" s="58">
        <f t="shared" ref="F11:F15" si="1">D11+E11</f>
        <v>0</v>
      </c>
      <c r="G11" s="63">
        <f t="shared" ref="G11:G22" si="2">F11/F$23*100</f>
        <v>0</v>
      </c>
      <c r="H11" s="198">
        <v>0</v>
      </c>
      <c r="I11" s="198">
        <v>0</v>
      </c>
      <c r="J11" s="58">
        <f t="shared" ref="J11:J15" si="3">H11+I11</f>
        <v>0</v>
      </c>
      <c r="K11" s="63">
        <f t="shared" ref="K11:K15" si="4">J11/J$23*100</f>
        <v>0</v>
      </c>
      <c r="L11" s="225" t="s">
        <v>82</v>
      </c>
      <c r="N11" s="13"/>
    </row>
    <row r="12" spans="2:14" ht="15.75" x14ac:dyDescent="0.25">
      <c r="B12" s="55" t="s">
        <v>288</v>
      </c>
      <c r="C12" s="204" t="s">
        <v>414</v>
      </c>
      <c r="D12" s="198">
        <v>41826</v>
      </c>
      <c r="E12" s="198">
        <v>14148</v>
      </c>
      <c r="F12" s="58">
        <f t="shared" si="1"/>
        <v>55974</v>
      </c>
      <c r="G12" s="63">
        <f t="shared" si="2"/>
        <v>74.089663661994194</v>
      </c>
      <c r="H12" s="198">
        <v>45424</v>
      </c>
      <c r="I12" s="198">
        <v>17735</v>
      </c>
      <c r="J12" s="58">
        <f t="shared" si="3"/>
        <v>63159</v>
      </c>
      <c r="K12" s="63">
        <f t="shared" si="4"/>
        <v>85.695096469566636</v>
      </c>
      <c r="L12" s="225">
        <f t="shared" si="0"/>
        <v>112.83631686139995</v>
      </c>
      <c r="N12" s="13"/>
    </row>
    <row r="13" spans="2:14" ht="15.75" x14ac:dyDescent="0.25">
      <c r="B13" s="55" t="s">
        <v>289</v>
      </c>
      <c r="C13" s="204" t="s">
        <v>235</v>
      </c>
      <c r="D13" s="198">
        <v>2849</v>
      </c>
      <c r="E13" s="198">
        <v>627</v>
      </c>
      <c r="F13" s="58">
        <f t="shared" si="1"/>
        <v>3476</v>
      </c>
      <c r="G13" s="63">
        <f t="shared" si="2"/>
        <v>4.6009874386159977</v>
      </c>
      <c r="H13" s="198">
        <v>3545</v>
      </c>
      <c r="I13" s="198">
        <v>779</v>
      </c>
      <c r="J13" s="58">
        <f t="shared" si="3"/>
        <v>4324</v>
      </c>
      <c r="K13" s="63">
        <f t="shared" si="4"/>
        <v>5.8668692844156194</v>
      </c>
      <c r="L13" s="225">
        <f t="shared" si="0"/>
        <v>124.39585730724971</v>
      </c>
      <c r="N13" s="13"/>
    </row>
    <row r="14" spans="2:14" ht="15.75" x14ac:dyDescent="0.25">
      <c r="B14" s="55" t="s">
        <v>290</v>
      </c>
      <c r="C14" s="204" t="s">
        <v>415</v>
      </c>
      <c r="D14" s="198">
        <v>351</v>
      </c>
      <c r="E14" s="198">
        <v>120</v>
      </c>
      <c r="F14" s="58">
        <f t="shared" si="1"/>
        <v>471</v>
      </c>
      <c r="G14" s="63">
        <f t="shared" si="2"/>
        <v>0.6234364452209824</v>
      </c>
      <c r="H14" s="198">
        <v>437</v>
      </c>
      <c r="I14" s="198">
        <v>146</v>
      </c>
      <c r="J14" s="58">
        <f t="shared" si="3"/>
        <v>583</v>
      </c>
      <c r="K14" s="63">
        <f t="shared" si="4"/>
        <v>0.79102331008656479</v>
      </c>
      <c r="L14" s="225">
        <f t="shared" si="0"/>
        <v>123.77919320594479</v>
      </c>
      <c r="N14" s="13"/>
    </row>
    <row r="15" spans="2:14" ht="15.75" x14ac:dyDescent="0.25">
      <c r="B15" s="55" t="s">
        <v>416</v>
      </c>
      <c r="C15" s="204" t="s">
        <v>417</v>
      </c>
      <c r="D15" s="198">
        <v>542</v>
      </c>
      <c r="E15" s="198">
        <v>59</v>
      </c>
      <c r="F15" s="58">
        <f t="shared" si="1"/>
        <v>601</v>
      </c>
      <c r="G15" s="63">
        <f t="shared" si="2"/>
        <v>0.79551019867900308</v>
      </c>
      <c r="H15" s="198">
        <v>570</v>
      </c>
      <c r="I15" s="198">
        <v>54</v>
      </c>
      <c r="J15" s="58">
        <f t="shared" si="3"/>
        <v>624</v>
      </c>
      <c r="K15" s="63">
        <f t="shared" si="4"/>
        <v>0.84665273669642604</v>
      </c>
      <c r="L15" s="225">
        <f t="shared" si="0"/>
        <v>103.8269550748752</v>
      </c>
      <c r="N15" s="13"/>
    </row>
    <row r="16" spans="2:14" ht="15.75" x14ac:dyDescent="0.25">
      <c r="B16" s="226"/>
      <c r="C16" s="227" t="s">
        <v>390</v>
      </c>
      <c r="D16" s="209">
        <f>SUM(D10:D15)</f>
        <v>45568</v>
      </c>
      <c r="E16" s="209">
        <f>SUM(E10:E15)</f>
        <v>14955</v>
      </c>
      <c r="F16" s="209">
        <f>SUM(F10:F15)</f>
        <v>60523</v>
      </c>
      <c r="G16" s="228">
        <f t="shared" si="2"/>
        <v>80.110921388767551</v>
      </c>
      <c r="H16" s="209">
        <f>SUM(H10:H15)</f>
        <v>49976</v>
      </c>
      <c r="I16" s="209">
        <f>SUM(I10:I15)</f>
        <v>18717</v>
      </c>
      <c r="J16" s="59">
        <f>SUM(J10:J15)</f>
        <v>68693</v>
      </c>
      <c r="K16" s="228">
        <f>J16/J23*100</f>
        <v>93.203712246614742</v>
      </c>
      <c r="L16" s="208">
        <f t="shared" si="0"/>
        <v>113.4990003800208</v>
      </c>
      <c r="N16" s="13"/>
    </row>
    <row r="17" spans="2:14" ht="15.75" x14ac:dyDescent="0.25">
      <c r="B17" s="143" t="s">
        <v>261</v>
      </c>
      <c r="C17" s="224" t="s">
        <v>210</v>
      </c>
      <c r="D17" s="200"/>
      <c r="E17" s="200"/>
      <c r="F17" s="57"/>
      <c r="G17" s="63"/>
      <c r="H17" s="200"/>
      <c r="I17" s="200"/>
      <c r="J17" s="57"/>
      <c r="K17" s="63"/>
      <c r="L17" s="225"/>
      <c r="N17" s="13"/>
    </row>
    <row r="18" spans="2:14" ht="15.75" x14ac:dyDescent="0.25">
      <c r="B18" s="55" t="s">
        <v>291</v>
      </c>
      <c r="C18" s="204" t="s">
        <v>380</v>
      </c>
      <c r="D18" s="200">
        <v>116</v>
      </c>
      <c r="E18" s="200">
        <v>0</v>
      </c>
      <c r="F18" s="57">
        <f>D18+E18</f>
        <v>116</v>
      </c>
      <c r="G18" s="63">
        <f t="shared" si="2"/>
        <v>0.15354273385484918</v>
      </c>
      <c r="H18" s="200">
        <v>137</v>
      </c>
      <c r="I18" s="200">
        <v>0</v>
      </c>
      <c r="J18" s="57">
        <f>H18+I18</f>
        <v>137</v>
      </c>
      <c r="K18" s="63">
        <f>J18/J$23*100</f>
        <v>0.18588369379392691</v>
      </c>
      <c r="L18" s="225">
        <f t="shared" si="0"/>
        <v>118.10344827586208</v>
      </c>
      <c r="N18" s="13"/>
    </row>
    <row r="19" spans="2:14" ht="15.75" x14ac:dyDescent="0.25">
      <c r="B19" s="55" t="s">
        <v>292</v>
      </c>
      <c r="C19" s="204" t="s">
        <v>418</v>
      </c>
      <c r="D19" s="198">
        <v>3415</v>
      </c>
      <c r="E19" s="200">
        <v>527</v>
      </c>
      <c r="F19" s="57">
        <f t="shared" ref="F19:F20" si="5">D19+E19</f>
        <v>3942</v>
      </c>
      <c r="G19" s="63">
        <f t="shared" si="2"/>
        <v>5.2178056625501332</v>
      </c>
      <c r="H19" s="198">
        <v>3136</v>
      </c>
      <c r="I19" s="200">
        <v>574</v>
      </c>
      <c r="J19" s="57">
        <f t="shared" ref="J19:J20" si="6">H19+I19</f>
        <v>3710</v>
      </c>
      <c r="K19" s="63">
        <f t="shared" ref="K19:K22" si="7">J19/J$23*100</f>
        <v>5.0337847005508669</v>
      </c>
      <c r="L19" s="225">
        <f t="shared" si="0"/>
        <v>94.114662607813287</v>
      </c>
      <c r="N19" s="13"/>
    </row>
    <row r="20" spans="2:14" ht="15.75" x14ac:dyDescent="0.25">
      <c r="B20" s="55" t="s">
        <v>293</v>
      </c>
      <c r="C20" s="204" t="s">
        <v>419</v>
      </c>
      <c r="D20" s="200">
        <v>4</v>
      </c>
      <c r="E20" s="200">
        <v>4</v>
      </c>
      <c r="F20" s="57">
        <f t="shared" si="5"/>
        <v>8</v>
      </c>
      <c r="G20" s="63">
        <f t="shared" si="2"/>
        <v>1.0589154058955115E-2</v>
      </c>
      <c r="H20" s="200">
        <v>5</v>
      </c>
      <c r="I20" s="200">
        <v>1</v>
      </c>
      <c r="J20" s="57">
        <f t="shared" si="6"/>
        <v>6</v>
      </c>
      <c r="K20" s="63">
        <f t="shared" si="7"/>
        <v>8.1408916990040985E-3</v>
      </c>
      <c r="L20" s="225">
        <f t="shared" si="0"/>
        <v>75</v>
      </c>
      <c r="N20" s="13"/>
    </row>
    <row r="21" spans="2:14" ht="15.75" x14ac:dyDescent="0.25">
      <c r="B21" s="226"/>
      <c r="C21" s="227" t="s">
        <v>391</v>
      </c>
      <c r="D21" s="209">
        <f>SUM(D18:D20)</f>
        <v>3535</v>
      </c>
      <c r="E21" s="209">
        <f t="shared" ref="E21:F21" si="8">SUM(E18:E20)</f>
        <v>531</v>
      </c>
      <c r="F21" s="209">
        <f t="shared" si="8"/>
        <v>4066</v>
      </c>
      <c r="G21" s="228">
        <f t="shared" si="2"/>
        <v>5.3819375504639373</v>
      </c>
      <c r="H21" s="209">
        <f>SUM(H18:H20)</f>
        <v>3278</v>
      </c>
      <c r="I21" s="209">
        <f>SUM(I18:I20)</f>
        <v>575</v>
      </c>
      <c r="J21" s="59">
        <f>SUM(J18:J20)</f>
        <v>3853</v>
      </c>
      <c r="K21" s="228">
        <f t="shared" si="7"/>
        <v>5.2278092860437981</v>
      </c>
      <c r="L21" s="208">
        <f t="shared" si="0"/>
        <v>94.761436301032958</v>
      </c>
      <c r="N21" s="13"/>
    </row>
    <row r="22" spans="2:14" ht="15.75" x14ac:dyDescent="0.25">
      <c r="B22" s="143" t="s">
        <v>262</v>
      </c>
      <c r="C22" s="224" t="s">
        <v>334</v>
      </c>
      <c r="D22" s="232">
        <v>10707</v>
      </c>
      <c r="E22" s="232">
        <v>253</v>
      </c>
      <c r="F22" s="172">
        <f>D22+E22</f>
        <v>10960</v>
      </c>
      <c r="G22" s="230">
        <f t="shared" si="2"/>
        <v>14.507141060768507</v>
      </c>
      <c r="H22" s="232">
        <v>973</v>
      </c>
      <c r="I22" s="214">
        <v>183</v>
      </c>
      <c r="J22" s="172">
        <f>H22+I22</f>
        <v>1156</v>
      </c>
      <c r="K22" s="230">
        <f t="shared" si="7"/>
        <v>1.568478467341456</v>
      </c>
      <c r="L22" s="231">
        <f t="shared" si="0"/>
        <v>10.547445255474452</v>
      </c>
      <c r="N22" s="13"/>
    </row>
    <row r="23" spans="2:14" ht="15.75" x14ac:dyDescent="0.25">
      <c r="B23" s="53"/>
      <c r="C23" s="227" t="s">
        <v>420</v>
      </c>
      <c r="D23" s="209">
        <f>D16+D21+D22</f>
        <v>59810</v>
      </c>
      <c r="E23" s="209">
        <f t="shared" ref="E23:J23" si="9">E16+E21+E22</f>
        <v>15739</v>
      </c>
      <c r="F23" s="209">
        <f t="shared" si="9"/>
        <v>75549</v>
      </c>
      <c r="G23" s="208">
        <f t="shared" si="9"/>
        <v>99.999999999999986</v>
      </c>
      <c r="H23" s="209">
        <f t="shared" si="9"/>
        <v>54227</v>
      </c>
      <c r="I23" s="209">
        <f t="shared" si="9"/>
        <v>19475</v>
      </c>
      <c r="J23" s="209">
        <f t="shared" si="9"/>
        <v>73702</v>
      </c>
      <c r="K23" s="53">
        <f>K16+K21+K22</f>
        <v>99.999999999999986</v>
      </c>
      <c r="L23" s="208">
        <f t="shared" si="0"/>
        <v>97.555229056638737</v>
      </c>
      <c r="N23" s="13"/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6 F21 G21:J21" formula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7B28-5FDF-4A20-A8A5-B3047447F5B4}">
  <dimension ref="B3:N25"/>
  <sheetViews>
    <sheetView workbookViewId="0"/>
  </sheetViews>
  <sheetFormatPr defaultRowHeight="15" x14ac:dyDescent="0.25"/>
  <cols>
    <col min="2" max="2" width="6" customWidth="1"/>
    <col min="3" max="3" width="41.85546875" customWidth="1"/>
    <col min="4" max="4" width="12.5703125" customWidth="1"/>
    <col min="5" max="5" width="11.140625" customWidth="1"/>
    <col min="6" max="6" width="11.5703125" customWidth="1"/>
    <col min="8" max="8" width="11" customWidth="1"/>
    <col min="9" max="9" width="10.7109375" customWidth="1"/>
    <col min="10" max="10" width="11.28515625" customWidth="1"/>
    <col min="12" max="12" width="10.5703125" customWidth="1"/>
  </cols>
  <sheetData>
    <row r="3" spans="2:14" ht="16.5" thickBot="1" x14ac:dyDescent="0.3">
      <c r="B3" s="78"/>
      <c r="C3" s="78"/>
      <c r="D3" s="78"/>
      <c r="E3" s="78"/>
      <c r="F3" s="78"/>
      <c r="G3" s="78"/>
      <c r="H3" s="78"/>
      <c r="I3" s="78"/>
      <c r="J3" s="78"/>
      <c r="K3" s="78"/>
      <c r="L3" s="229" t="s">
        <v>285</v>
      </c>
    </row>
    <row r="4" spans="2:14" ht="24.95" customHeight="1" thickTop="1" x14ac:dyDescent="0.25">
      <c r="B4" s="373" t="s">
        <v>755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</row>
    <row r="5" spans="2:14" ht="15.75" x14ac:dyDescent="0.25">
      <c r="B5" s="356" t="s">
        <v>102</v>
      </c>
      <c r="C5" s="356" t="s">
        <v>135</v>
      </c>
      <c r="D5" s="362" t="s">
        <v>626</v>
      </c>
      <c r="E5" s="362"/>
      <c r="F5" s="362"/>
      <c r="G5" s="362"/>
      <c r="H5" s="362" t="s">
        <v>688</v>
      </c>
      <c r="I5" s="362"/>
      <c r="J5" s="362"/>
      <c r="K5" s="362"/>
      <c r="L5" s="173" t="s">
        <v>1</v>
      </c>
    </row>
    <row r="6" spans="2:14" ht="15.75" x14ac:dyDescent="0.25">
      <c r="B6" s="356"/>
      <c r="C6" s="356"/>
      <c r="D6" s="362" t="s">
        <v>163</v>
      </c>
      <c r="E6" s="356" t="s">
        <v>164</v>
      </c>
      <c r="F6" s="356" t="s">
        <v>18</v>
      </c>
      <c r="G6" s="53" t="s">
        <v>410</v>
      </c>
      <c r="H6" s="362" t="s">
        <v>163</v>
      </c>
      <c r="I6" s="356" t="s">
        <v>164</v>
      </c>
      <c r="J6" s="356" t="s">
        <v>18</v>
      </c>
      <c r="K6" s="53" t="s">
        <v>410</v>
      </c>
      <c r="L6" s="356" t="s">
        <v>387</v>
      </c>
    </row>
    <row r="7" spans="2:14" ht="15.75" x14ac:dyDescent="0.25">
      <c r="B7" s="356"/>
      <c r="C7" s="356"/>
      <c r="D7" s="362"/>
      <c r="E7" s="356"/>
      <c r="F7" s="356"/>
      <c r="G7" s="53" t="s">
        <v>34</v>
      </c>
      <c r="H7" s="362"/>
      <c r="I7" s="356"/>
      <c r="J7" s="356"/>
      <c r="K7" s="53" t="s">
        <v>34</v>
      </c>
      <c r="L7" s="356"/>
    </row>
    <row r="8" spans="2:14" x14ac:dyDescent="0.25">
      <c r="B8" s="51">
        <v>1</v>
      </c>
      <c r="C8" s="107">
        <v>2</v>
      </c>
      <c r="D8" s="107">
        <v>3</v>
      </c>
      <c r="E8" s="107">
        <v>4</v>
      </c>
      <c r="F8" s="51" t="s">
        <v>158</v>
      </c>
      <c r="G8" s="51">
        <v>6</v>
      </c>
      <c r="H8" s="107">
        <v>7</v>
      </c>
      <c r="I8" s="107">
        <v>8</v>
      </c>
      <c r="J8" s="51" t="s">
        <v>165</v>
      </c>
      <c r="K8" s="51">
        <v>10</v>
      </c>
      <c r="L8" s="107">
        <v>11</v>
      </c>
    </row>
    <row r="9" spans="2:14" ht="15.75" x14ac:dyDescent="0.25">
      <c r="B9" s="143" t="s">
        <v>260</v>
      </c>
      <c r="C9" s="224" t="s">
        <v>421</v>
      </c>
      <c r="D9" s="200"/>
      <c r="E9" s="90"/>
      <c r="F9" s="55"/>
      <c r="G9" s="55"/>
      <c r="H9" s="90"/>
      <c r="I9" s="90"/>
      <c r="J9" s="55"/>
      <c r="K9" s="55"/>
      <c r="L9" s="90"/>
    </row>
    <row r="10" spans="2:14" ht="15.75" x14ac:dyDescent="0.25">
      <c r="B10" s="55" t="s">
        <v>60</v>
      </c>
      <c r="C10" s="204" t="s">
        <v>234</v>
      </c>
      <c r="D10" s="198">
        <v>3954</v>
      </c>
      <c r="E10" s="198">
        <v>2204</v>
      </c>
      <c r="F10" s="58">
        <f>D10+E10</f>
        <v>6158</v>
      </c>
      <c r="G10" s="63">
        <f>F10/F$25*100</f>
        <v>10.936667495471175</v>
      </c>
      <c r="H10" s="198">
        <v>4975</v>
      </c>
      <c r="I10" s="198">
        <v>3064</v>
      </c>
      <c r="J10" s="58">
        <f>H10+I10</f>
        <v>8039</v>
      </c>
      <c r="K10" s="63">
        <f>J10/J$25*100</f>
        <v>12.894791716792584</v>
      </c>
      <c r="L10" s="207">
        <f>J10/F10*100</f>
        <v>130.54563169860344</v>
      </c>
      <c r="N10" s="13"/>
    </row>
    <row r="11" spans="2:14" ht="15.75" x14ac:dyDescent="0.25">
      <c r="B11" s="55" t="s">
        <v>90</v>
      </c>
      <c r="C11" s="204" t="s">
        <v>422</v>
      </c>
      <c r="D11" s="198">
        <v>335</v>
      </c>
      <c r="E11" s="198">
        <v>240</v>
      </c>
      <c r="F11" s="58">
        <f t="shared" ref="F11:F13" si="0">D11+E11</f>
        <v>575</v>
      </c>
      <c r="G11" s="63">
        <f t="shared" ref="G11:G13" si="1">F11/F$25*100</f>
        <v>1.0212055553582211</v>
      </c>
      <c r="H11" s="198">
        <v>372</v>
      </c>
      <c r="I11" s="198">
        <v>228</v>
      </c>
      <c r="J11" s="58">
        <f t="shared" ref="J11:J13" si="2">H11+I11</f>
        <v>600</v>
      </c>
      <c r="K11" s="63">
        <f t="shared" ref="K11:K13" si="3">J11/J$25*100</f>
        <v>0.96241759299359986</v>
      </c>
      <c r="L11" s="207">
        <f t="shared" ref="L11:L13" si="4">J11/F11*100</f>
        <v>104.34782608695652</v>
      </c>
      <c r="N11" s="13"/>
    </row>
    <row r="12" spans="2:14" ht="15.75" x14ac:dyDescent="0.25">
      <c r="B12" s="55" t="s">
        <v>288</v>
      </c>
      <c r="C12" s="204" t="s">
        <v>415</v>
      </c>
      <c r="D12" s="198">
        <v>19</v>
      </c>
      <c r="E12" s="198">
        <v>0</v>
      </c>
      <c r="F12" s="58">
        <f t="shared" si="0"/>
        <v>19</v>
      </c>
      <c r="G12" s="63">
        <f t="shared" si="1"/>
        <v>3.3744183568358614E-2</v>
      </c>
      <c r="H12" s="198">
        <v>0</v>
      </c>
      <c r="I12" s="198">
        <v>0</v>
      </c>
      <c r="J12" s="58">
        <f t="shared" si="2"/>
        <v>0</v>
      </c>
      <c r="K12" s="63">
        <f t="shared" si="3"/>
        <v>0</v>
      </c>
      <c r="L12" s="207">
        <f t="shared" si="4"/>
        <v>0</v>
      </c>
      <c r="N12" s="13"/>
    </row>
    <row r="13" spans="2:14" ht="15.75" x14ac:dyDescent="0.25">
      <c r="B13" s="55" t="s">
        <v>289</v>
      </c>
      <c r="C13" s="204" t="s">
        <v>423</v>
      </c>
      <c r="D13" s="198">
        <v>201</v>
      </c>
      <c r="E13" s="198">
        <v>105</v>
      </c>
      <c r="F13" s="58">
        <f t="shared" si="0"/>
        <v>306</v>
      </c>
      <c r="G13" s="63">
        <f t="shared" si="1"/>
        <v>0.54345895641672282</v>
      </c>
      <c r="H13" s="198">
        <v>281</v>
      </c>
      <c r="I13" s="198">
        <v>59</v>
      </c>
      <c r="J13" s="58">
        <f t="shared" si="2"/>
        <v>340</v>
      </c>
      <c r="K13" s="63">
        <f t="shared" si="3"/>
        <v>0.54536996936303994</v>
      </c>
      <c r="L13" s="207">
        <f t="shared" si="4"/>
        <v>111.11111111111111</v>
      </c>
      <c r="N13" s="13"/>
    </row>
    <row r="14" spans="2:14" ht="15.75" x14ac:dyDescent="0.25">
      <c r="B14" s="53"/>
      <c r="C14" s="227" t="s">
        <v>390</v>
      </c>
      <c r="D14" s="209">
        <f>SUM(D10:D13)</f>
        <v>4509</v>
      </c>
      <c r="E14" s="209">
        <f>SUM(E10:E13)</f>
        <v>2549</v>
      </c>
      <c r="F14" s="59">
        <f>SUM(F10:F13)</f>
        <v>7058</v>
      </c>
      <c r="G14" s="228">
        <f>F14/F$25*100</f>
        <v>12.535076190814479</v>
      </c>
      <c r="H14" s="209">
        <f>SUM(H10:H13)</f>
        <v>5628</v>
      </c>
      <c r="I14" s="209">
        <f>SUM(I10:I13)</f>
        <v>3351</v>
      </c>
      <c r="J14" s="59">
        <f>SUM(J10:J13)</f>
        <v>8979</v>
      </c>
      <c r="K14" s="228">
        <f>SUM(K10:K13)</f>
        <v>14.402579279149224</v>
      </c>
      <c r="L14" s="193">
        <f>J14/F14*100</f>
        <v>127.21734202323604</v>
      </c>
      <c r="N14" s="13"/>
    </row>
    <row r="15" spans="2:14" ht="15.75" x14ac:dyDescent="0.25">
      <c r="B15" s="143" t="s">
        <v>261</v>
      </c>
      <c r="C15" s="224" t="s">
        <v>211</v>
      </c>
      <c r="D15" s="200"/>
      <c r="E15" s="200"/>
      <c r="F15" s="57"/>
      <c r="G15" s="63"/>
      <c r="H15" s="198"/>
      <c r="I15" s="198"/>
      <c r="J15" s="58"/>
      <c r="K15" s="63"/>
      <c r="L15" s="207"/>
      <c r="N15" s="13"/>
    </row>
    <row r="16" spans="2:14" ht="15.75" x14ac:dyDescent="0.25">
      <c r="B16" s="55" t="s">
        <v>291</v>
      </c>
      <c r="C16" s="204" t="s">
        <v>136</v>
      </c>
      <c r="D16" s="198">
        <v>21472</v>
      </c>
      <c r="E16" s="198">
        <v>5211</v>
      </c>
      <c r="F16" s="58">
        <f>D16+E16</f>
        <v>26683</v>
      </c>
      <c r="G16" s="63">
        <f>F16/F$25*100</f>
        <v>47.389265797605937</v>
      </c>
      <c r="H16" s="198">
        <v>23263</v>
      </c>
      <c r="I16" s="198">
        <v>6518</v>
      </c>
      <c r="J16" s="58">
        <f>H16+I16</f>
        <v>29781</v>
      </c>
      <c r="K16" s="63">
        <f>J16/J$25*100</f>
        <v>47.76959722823733</v>
      </c>
      <c r="L16" s="207">
        <f>J16/F16*100</f>
        <v>111.61038863695987</v>
      </c>
      <c r="N16" s="13"/>
    </row>
    <row r="17" spans="2:14" ht="15.75" x14ac:dyDescent="0.25">
      <c r="B17" s="55" t="s">
        <v>292</v>
      </c>
      <c r="C17" s="204" t="s">
        <v>424</v>
      </c>
      <c r="D17" s="198">
        <v>2387</v>
      </c>
      <c r="E17" s="198">
        <v>649</v>
      </c>
      <c r="F17" s="58">
        <f t="shared" ref="F17:F20" si="5">D17+E17</f>
        <v>3036</v>
      </c>
      <c r="G17" s="63">
        <f t="shared" ref="G17:G20" si="6">F17/F$25*100</f>
        <v>5.3919653322914076</v>
      </c>
      <c r="H17" s="198">
        <v>2465</v>
      </c>
      <c r="I17" s="198">
        <v>846</v>
      </c>
      <c r="J17" s="58">
        <f t="shared" ref="J17:J20" si="7">H17+I17</f>
        <v>3311</v>
      </c>
      <c r="K17" s="63">
        <f t="shared" ref="K17:K20" si="8">J17/J$25*100</f>
        <v>5.3109410840030149</v>
      </c>
      <c r="L17" s="207">
        <f t="shared" ref="L17:L20" si="9">J17/F17*100</f>
        <v>109.05797101449275</v>
      </c>
      <c r="N17" s="13"/>
    </row>
    <row r="18" spans="2:14" ht="15.75" x14ac:dyDescent="0.25">
      <c r="B18" s="55" t="s">
        <v>293</v>
      </c>
      <c r="C18" s="204" t="s">
        <v>425</v>
      </c>
      <c r="D18" s="198">
        <v>1188</v>
      </c>
      <c r="E18" s="198">
        <v>267</v>
      </c>
      <c r="F18" s="58">
        <f t="shared" si="5"/>
        <v>1455</v>
      </c>
      <c r="G18" s="63">
        <f t="shared" si="6"/>
        <v>2.5840940574716726</v>
      </c>
      <c r="H18" s="198">
        <v>1152</v>
      </c>
      <c r="I18" s="198">
        <v>279</v>
      </c>
      <c r="J18" s="58">
        <f>H18+I18</f>
        <v>1431</v>
      </c>
      <c r="K18" s="63">
        <f t="shared" si="8"/>
        <v>2.295365959289736</v>
      </c>
      <c r="L18" s="207">
        <f t="shared" si="9"/>
        <v>98.350515463917517</v>
      </c>
      <c r="N18" s="13"/>
    </row>
    <row r="19" spans="2:14" ht="15.75" x14ac:dyDescent="0.25">
      <c r="B19" s="55" t="s">
        <v>294</v>
      </c>
      <c r="C19" s="204" t="s">
        <v>426</v>
      </c>
      <c r="D19" s="198">
        <v>7550</v>
      </c>
      <c r="E19" s="198">
        <v>2731</v>
      </c>
      <c r="F19" s="58">
        <f t="shared" si="5"/>
        <v>10281</v>
      </c>
      <c r="G19" s="63">
        <f t="shared" si="6"/>
        <v>18.259155329804994</v>
      </c>
      <c r="H19" s="198">
        <v>8201</v>
      </c>
      <c r="I19" s="198">
        <v>2443</v>
      </c>
      <c r="J19" s="58">
        <f t="shared" si="7"/>
        <v>10644</v>
      </c>
      <c r="K19" s="63">
        <f t="shared" si="8"/>
        <v>17.073288099706463</v>
      </c>
      <c r="L19" s="207">
        <f t="shared" si="9"/>
        <v>103.53078494309894</v>
      </c>
      <c r="N19" s="13"/>
    </row>
    <row r="20" spans="2:14" ht="15.75" x14ac:dyDescent="0.25">
      <c r="B20" s="55" t="s">
        <v>427</v>
      </c>
      <c r="C20" s="204" t="s">
        <v>428</v>
      </c>
      <c r="D20" s="198">
        <v>1438</v>
      </c>
      <c r="E20" s="198">
        <v>640</v>
      </c>
      <c r="F20" s="58">
        <f t="shared" si="5"/>
        <v>2078</v>
      </c>
      <c r="G20" s="63">
        <f t="shared" si="6"/>
        <v>3.6905480765815368</v>
      </c>
      <c r="H20" s="198">
        <v>1291</v>
      </c>
      <c r="I20" s="198">
        <v>649</v>
      </c>
      <c r="J20" s="58">
        <f t="shared" si="7"/>
        <v>1940</v>
      </c>
      <c r="K20" s="63">
        <f t="shared" si="8"/>
        <v>3.1118168840126397</v>
      </c>
      <c r="L20" s="207">
        <f t="shared" si="9"/>
        <v>93.358999037536094</v>
      </c>
      <c r="N20" s="13"/>
    </row>
    <row r="21" spans="2:14" ht="15.75" x14ac:dyDescent="0.25">
      <c r="B21" s="53"/>
      <c r="C21" s="227" t="s">
        <v>391</v>
      </c>
      <c r="D21" s="209">
        <f>SUM(D16:D20)</f>
        <v>34035</v>
      </c>
      <c r="E21" s="209">
        <f>SUM(E16:E20)</f>
        <v>9498</v>
      </c>
      <c r="F21" s="59">
        <f>SUM(F16:F20)</f>
        <v>43533</v>
      </c>
      <c r="G21" s="228">
        <f>F21/F$25*100</f>
        <v>77.315028593755557</v>
      </c>
      <c r="H21" s="209">
        <f>SUM(H16:H20)</f>
        <v>36372</v>
      </c>
      <c r="I21" s="209">
        <f>SUM(I16:I20)</f>
        <v>10735</v>
      </c>
      <c r="J21" s="59">
        <f>SUM(J16:J20)</f>
        <v>47107</v>
      </c>
      <c r="K21" s="228">
        <f>J21/J$25*100</f>
        <v>75.561009255249189</v>
      </c>
      <c r="L21" s="193">
        <f>J21/F21*100</f>
        <v>108.20986378149908</v>
      </c>
      <c r="N21" s="13"/>
    </row>
    <row r="22" spans="2:14" ht="15.75" x14ac:dyDescent="0.25">
      <c r="B22" s="55" t="s">
        <v>262</v>
      </c>
      <c r="C22" s="204" t="s">
        <v>335</v>
      </c>
      <c r="D22" s="198">
        <v>260</v>
      </c>
      <c r="E22" s="198">
        <v>127</v>
      </c>
      <c r="F22" s="58">
        <f>D22+E22</f>
        <v>387</v>
      </c>
      <c r="G22" s="63">
        <f>F22/F$25*100</f>
        <v>0.68731573899762022</v>
      </c>
      <c r="H22" s="198">
        <v>323</v>
      </c>
      <c r="I22" s="198">
        <v>168</v>
      </c>
      <c r="J22" s="58">
        <f>H22+I22</f>
        <v>491</v>
      </c>
      <c r="K22" s="63">
        <f>J22/J$25*100</f>
        <v>0.78757839693309606</v>
      </c>
      <c r="L22" s="207">
        <f>J22/F22*100</f>
        <v>126.8733850129199</v>
      </c>
      <c r="N22" s="13"/>
    </row>
    <row r="23" spans="2:14" ht="15.75" x14ac:dyDescent="0.25">
      <c r="B23" s="55" t="s">
        <v>263</v>
      </c>
      <c r="C23" s="204" t="s">
        <v>429</v>
      </c>
      <c r="D23" s="198">
        <v>2137</v>
      </c>
      <c r="E23" s="198">
        <v>2180</v>
      </c>
      <c r="F23" s="58">
        <f>D23+E23</f>
        <v>4317</v>
      </c>
      <c r="G23" s="63">
        <f>F23/F$25*100</f>
        <v>7.6670337086633751</v>
      </c>
      <c r="H23" s="198">
        <v>2928</v>
      </c>
      <c r="I23" s="198">
        <v>1692</v>
      </c>
      <c r="J23" s="58">
        <f>H23+I23</f>
        <v>4620</v>
      </c>
      <c r="K23" s="63">
        <f>J23/J$25*100</f>
        <v>7.4106154660507197</v>
      </c>
      <c r="L23" s="207">
        <f>J23/F23*100</f>
        <v>107.01876302988187</v>
      </c>
      <c r="N23" s="13"/>
    </row>
    <row r="24" spans="2:14" ht="15.75" x14ac:dyDescent="0.25">
      <c r="B24" s="55" t="s">
        <v>264</v>
      </c>
      <c r="C24" s="204" t="s">
        <v>430</v>
      </c>
      <c r="D24" s="198">
        <v>684</v>
      </c>
      <c r="E24" s="198">
        <v>327</v>
      </c>
      <c r="F24" s="58">
        <f>D24+E24</f>
        <v>1011</v>
      </c>
      <c r="G24" s="63">
        <f>F24/F$25*100</f>
        <v>1.7955457677689766</v>
      </c>
      <c r="H24" s="198">
        <v>739</v>
      </c>
      <c r="I24" s="198">
        <v>407</v>
      </c>
      <c r="J24" s="58">
        <f>H24+I24</f>
        <v>1146</v>
      </c>
      <c r="K24" s="63">
        <f>J24/J$25*100</f>
        <v>1.8382176026177759</v>
      </c>
      <c r="L24" s="207">
        <f>J24/F24*100</f>
        <v>113.35311572700297</v>
      </c>
      <c r="N24" s="13"/>
    </row>
    <row r="25" spans="2:14" ht="15.75" x14ac:dyDescent="0.25">
      <c r="B25" s="53"/>
      <c r="C25" s="227" t="s">
        <v>431</v>
      </c>
      <c r="D25" s="209">
        <f t="shared" ref="D25:K25" si="10">D14+D21+D22+D23+D24</f>
        <v>41625</v>
      </c>
      <c r="E25" s="209">
        <f t="shared" si="10"/>
        <v>14681</v>
      </c>
      <c r="F25" s="59">
        <f t="shared" si="10"/>
        <v>56306</v>
      </c>
      <c r="G25" s="53">
        <f t="shared" si="10"/>
        <v>100</v>
      </c>
      <c r="H25" s="209">
        <f t="shared" si="10"/>
        <v>45990</v>
      </c>
      <c r="I25" s="209">
        <f t="shared" si="10"/>
        <v>16353</v>
      </c>
      <c r="J25" s="59">
        <f t="shared" si="10"/>
        <v>62343</v>
      </c>
      <c r="K25" s="188">
        <f t="shared" si="10"/>
        <v>100</v>
      </c>
      <c r="L25" s="193">
        <f>J25/F25*100</f>
        <v>110.72177032643057</v>
      </c>
      <c r="N25" s="13"/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4 F21:G21 J21" formula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187E-B68F-4455-968D-0B566C8E2F70}">
  <dimension ref="B3:H12"/>
  <sheetViews>
    <sheetView workbookViewId="0"/>
  </sheetViews>
  <sheetFormatPr defaultRowHeight="15" x14ac:dyDescent="0.25"/>
  <cols>
    <col min="2" max="2" width="6" customWidth="1"/>
    <col min="3" max="3" width="30.5703125" customWidth="1"/>
    <col min="4" max="4" width="17.85546875" customWidth="1"/>
    <col min="5" max="5" width="10.85546875" customWidth="1"/>
    <col min="6" max="6" width="17.5703125" customWidth="1"/>
    <col min="7" max="7" width="10.85546875" customWidth="1"/>
    <col min="8" max="8" width="10.42578125" customWidth="1"/>
  </cols>
  <sheetData>
    <row r="3" spans="2:8" ht="15.75" thickBot="1" x14ac:dyDescent="0.3">
      <c r="B3" s="50"/>
      <c r="C3" s="50"/>
      <c r="D3" s="50"/>
      <c r="E3" s="50"/>
      <c r="F3" s="50"/>
      <c r="G3" s="50"/>
      <c r="H3" s="50"/>
    </row>
    <row r="4" spans="2:8" ht="24.95" customHeight="1" thickTop="1" x14ac:dyDescent="0.25">
      <c r="B4" s="373" t="s">
        <v>756</v>
      </c>
      <c r="C4" s="373"/>
      <c r="D4" s="373"/>
      <c r="E4" s="373"/>
      <c r="F4" s="373"/>
      <c r="G4" s="373"/>
      <c r="H4" s="373"/>
    </row>
    <row r="5" spans="2:8" ht="15.75" x14ac:dyDescent="0.25">
      <c r="B5" s="381" t="s">
        <v>102</v>
      </c>
      <c r="C5" s="356" t="s">
        <v>12</v>
      </c>
      <c r="D5" s="356" t="s">
        <v>642</v>
      </c>
      <c r="E5" s="356"/>
      <c r="F5" s="356" t="s">
        <v>643</v>
      </c>
      <c r="G5" s="356"/>
      <c r="H5" s="53" t="s">
        <v>1</v>
      </c>
    </row>
    <row r="6" spans="2:8" ht="15.75" x14ac:dyDescent="0.25">
      <c r="B6" s="381"/>
      <c r="C6" s="356"/>
      <c r="D6" s="53" t="s">
        <v>13</v>
      </c>
      <c r="E6" s="53" t="s">
        <v>20</v>
      </c>
      <c r="F6" s="53" t="s">
        <v>13</v>
      </c>
      <c r="G6" s="53" t="s">
        <v>20</v>
      </c>
      <c r="H6" s="53" t="s">
        <v>352</v>
      </c>
    </row>
    <row r="7" spans="2:8" x14ac:dyDescent="0.25">
      <c r="B7" s="51">
        <v>1</v>
      </c>
      <c r="C7" s="51">
        <v>2</v>
      </c>
      <c r="D7" s="51">
        <v>3</v>
      </c>
      <c r="E7" s="51">
        <v>4</v>
      </c>
      <c r="F7" s="51">
        <v>5</v>
      </c>
      <c r="G7" s="51">
        <v>6</v>
      </c>
      <c r="H7" s="51">
        <v>7</v>
      </c>
    </row>
    <row r="8" spans="2:8" ht="24" customHeight="1" x14ac:dyDescent="0.25">
      <c r="B8" s="55" t="s">
        <v>260</v>
      </c>
      <c r="C8" s="56" t="s">
        <v>14</v>
      </c>
      <c r="D8" s="55">
        <v>81</v>
      </c>
      <c r="E8" s="63">
        <f>D8/D12*100</f>
        <v>71.05263157894737</v>
      </c>
      <c r="F8" s="55">
        <v>85</v>
      </c>
      <c r="G8" s="63">
        <f>F8/F12*100</f>
        <v>72.033898305084747</v>
      </c>
      <c r="H8" s="187">
        <f>F8/D8*100</f>
        <v>104.93827160493827</v>
      </c>
    </row>
    <row r="9" spans="2:8" ht="15.75" x14ac:dyDescent="0.25">
      <c r="B9" s="55" t="s">
        <v>261</v>
      </c>
      <c r="C9" s="56" t="s">
        <v>15</v>
      </c>
      <c r="D9" s="55">
        <v>2</v>
      </c>
      <c r="E9" s="63">
        <f>D9/D12*100</f>
        <v>1.7543859649122806</v>
      </c>
      <c r="F9" s="55">
        <v>2</v>
      </c>
      <c r="G9" s="63">
        <f>F9/F12*100</f>
        <v>1.6949152542372881</v>
      </c>
      <c r="H9" s="187">
        <f>F9/D9*100</f>
        <v>100</v>
      </c>
    </row>
    <row r="10" spans="2:8" ht="19.5" customHeight="1" x14ac:dyDescent="0.25">
      <c r="B10" s="55" t="s">
        <v>262</v>
      </c>
      <c r="C10" s="56" t="s">
        <v>16</v>
      </c>
      <c r="D10" s="55">
        <v>24</v>
      </c>
      <c r="E10" s="63">
        <f>D10/D12*100</f>
        <v>21.052631578947366</v>
      </c>
      <c r="F10" s="55">
        <v>24</v>
      </c>
      <c r="G10" s="63">
        <f>F10/F12*100</f>
        <v>20.33898305084746</v>
      </c>
      <c r="H10" s="187">
        <f>F10/D10*100</f>
        <v>100</v>
      </c>
    </row>
    <row r="11" spans="2:8" ht="15.75" x14ac:dyDescent="0.25">
      <c r="B11" s="55" t="s">
        <v>263</v>
      </c>
      <c r="C11" s="56" t="s">
        <v>17</v>
      </c>
      <c r="D11" s="55">
        <v>7</v>
      </c>
      <c r="E11" s="63">
        <f>D11/D12*100</f>
        <v>6.140350877192982</v>
      </c>
      <c r="F11" s="55">
        <v>7</v>
      </c>
      <c r="G11" s="63">
        <f>F11/F12*100</f>
        <v>5.9322033898305087</v>
      </c>
      <c r="H11" s="187">
        <f>F11/D11*100</f>
        <v>100</v>
      </c>
    </row>
    <row r="12" spans="2:8" ht="15.75" x14ac:dyDescent="0.25">
      <c r="B12" s="356" t="s">
        <v>18</v>
      </c>
      <c r="C12" s="356"/>
      <c r="D12" s="53">
        <f>SUM(D8:D11)</f>
        <v>114</v>
      </c>
      <c r="E12" s="53">
        <f>SUM(E8:E11)</f>
        <v>100</v>
      </c>
      <c r="F12" s="53">
        <f>SUM(F8:F11)</f>
        <v>118</v>
      </c>
      <c r="G12" s="53">
        <f>SUM(G8:G11)</f>
        <v>100</v>
      </c>
      <c r="H12" s="188">
        <f>F12/D12*100</f>
        <v>103.50877192982458</v>
      </c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2:F12" formulaRange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5AD4D-E170-4679-84C0-A2842ED11205}">
  <dimension ref="B3:O27"/>
  <sheetViews>
    <sheetView workbookViewId="0"/>
  </sheetViews>
  <sheetFormatPr defaultRowHeight="15" x14ac:dyDescent="0.25"/>
  <cols>
    <col min="2" max="2" width="6.7109375" customWidth="1"/>
    <col min="3" max="3" width="59.42578125" customWidth="1"/>
    <col min="4" max="4" width="16.7109375" customWidth="1"/>
    <col min="5" max="5" width="11.140625" customWidth="1"/>
    <col min="6" max="6" width="15.5703125" customWidth="1"/>
    <col min="7" max="7" width="12.85546875" customWidth="1"/>
    <col min="8" max="8" width="12.5703125" customWidth="1"/>
  </cols>
  <sheetData>
    <row r="3" spans="2:15" ht="16.5" thickBot="1" x14ac:dyDescent="0.3">
      <c r="B3" s="126"/>
      <c r="C3" s="80"/>
      <c r="D3" s="80"/>
      <c r="E3" s="80"/>
      <c r="F3" s="80"/>
      <c r="G3" s="390" t="s">
        <v>285</v>
      </c>
      <c r="H3" s="390"/>
    </row>
    <row r="4" spans="2:15" ht="16.5" thickTop="1" x14ac:dyDescent="0.25">
      <c r="B4" s="373" t="s">
        <v>757</v>
      </c>
      <c r="C4" s="373"/>
      <c r="D4" s="373"/>
      <c r="E4" s="373"/>
      <c r="F4" s="373"/>
      <c r="G4" s="373"/>
      <c r="H4" s="373"/>
    </row>
    <row r="5" spans="2:15" ht="31.5" x14ac:dyDescent="0.25">
      <c r="B5" s="53" t="s">
        <v>102</v>
      </c>
      <c r="C5" s="53" t="s">
        <v>58</v>
      </c>
      <c r="D5" s="53" t="s">
        <v>639</v>
      </c>
      <c r="E5" s="53" t="s">
        <v>555</v>
      </c>
      <c r="F5" s="53" t="s">
        <v>640</v>
      </c>
      <c r="G5" s="53" t="s">
        <v>556</v>
      </c>
      <c r="H5" s="53" t="s">
        <v>557</v>
      </c>
    </row>
    <row r="6" spans="2:15" s="33" customFormat="1" ht="12.75" x14ac:dyDescent="0.2">
      <c r="B6" s="51">
        <v>1</v>
      </c>
      <c r="C6" s="51">
        <v>2</v>
      </c>
      <c r="D6" s="51">
        <v>3</v>
      </c>
      <c r="E6" s="51">
        <v>4</v>
      </c>
      <c r="F6" s="51">
        <v>5</v>
      </c>
      <c r="G6" s="51">
        <v>6</v>
      </c>
      <c r="H6" s="51">
        <v>7</v>
      </c>
    </row>
    <row r="7" spans="2:15" s="33" customFormat="1" ht="15.75" x14ac:dyDescent="0.2">
      <c r="B7" s="143"/>
      <c r="C7" s="143" t="s">
        <v>159</v>
      </c>
      <c r="D7" s="143"/>
      <c r="E7" s="143"/>
      <c r="F7" s="143"/>
      <c r="G7" s="143"/>
      <c r="H7" s="143"/>
    </row>
    <row r="8" spans="2:15" ht="15.75" x14ac:dyDescent="0.25">
      <c r="B8" s="55" t="s">
        <v>260</v>
      </c>
      <c r="C8" s="56" t="s">
        <v>558</v>
      </c>
      <c r="D8" s="58">
        <v>6316</v>
      </c>
      <c r="E8" s="63">
        <f>D8/D$21%</f>
        <v>1.2023285120899119</v>
      </c>
      <c r="F8" s="58">
        <v>3858</v>
      </c>
      <c r="G8" s="63">
        <f>F8/F$21%</f>
        <v>0.69741965573717157</v>
      </c>
      <c r="H8" s="187">
        <f>F8/D8%</f>
        <v>61.0829639012033</v>
      </c>
      <c r="J8" s="13"/>
    </row>
    <row r="9" spans="2:15" ht="15.75" x14ac:dyDescent="0.25">
      <c r="B9" s="55" t="s">
        <v>261</v>
      </c>
      <c r="C9" s="56" t="s">
        <v>345</v>
      </c>
      <c r="D9" s="198">
        <v>4805</v>
      </c>
      <c r="E9" s="63">
        <f t="shared" ref="E9:E20" si="0">D9/D$21%</f>
        <v>0.91469102289297444</v>
      </c>
      <c r="F9" s="198">
        <v>204</v>
      </c>
      <c r="G9" s="63">
        <f t="shared" ref="G9:G20" si="1">F9/F$21%</f>
        <v>3.6877555668839553E-2</v>
      </c>
      <c r="H9" s="187">
        <f t="shared" ref="H9:H21" si="2">F9/D9%</f>
        <v>4.2455775234131119</v>
      </c>
      <c r="J9" s="13"/>
      <c r="L9" s="296"/>
      <c r="M9" s="296"/>
      <c r="N9" s="296"/>
      <c r="O9" s="296"/>
    </row>
    <row r="10" spans="2:15" ht="15.75" x14ac:dyDescent="0.25">
      <c r="B10" s="55" t="s">
        <v>262</v>
      </c>
      <c r="C10" s="86" t="s">
        <v>559</v>
      </c>
      <c r="D10" s="198">
        <f>D11-D12-D13-D14</f>
        <v>411385</v>
      </c>
      <c r="E10" s="63">
        <f t="shared" si="0"/>
        <v>78.312209459485175</v>
      </c>
      <c r="F10" s="198">
        <f>F11-F12-F13-F14</f>
        <v>442636</v>
      </c>
      <c r="G10" s="63">
        <f t="shared" si="1"/>
        <v>80.016341818786586</v>
      </c>
      <c r="H10" s="187">
        <f t="shared" si="2"/>
        <v>107.59653366068281</v>
      </c>
      <c r="J10" s="13"/>
      <c r="L10" s="296"/>
      <c r="M10" s="296"/>
      <c r="N10" s="296"/>
      <c r="O10" s="296"/>
    </row>
    <row r="11" spans="2:15" ht="15.75" x14ac:dyDescent="0.25">
      <c r="B11" s="55" t="s">
        <v>560</v>
      </c>
      <c r="C11" s="56" t="s">
        <v>561</v>
      </c>
      <c r="D11" s="198">
        <v>471735</v>
      </c>
      <c r="E11" s="63">
        <f t="shared" si="0"/>
        <v>89.800576417152399</v>
      </c>
      <c r="F11" s="198">
        <v>504380</v>
      </c>
      <c r="G11" s="63">
        <f t="shared" si="1"/>
        <v>91.177948667888685</v>
      </c>
      <c r="H11" s="187">
        <f t="shared" si="2"/>
        <v>106.92019884045067</v>
      </c>
      <c r="J11" s="13"/>
      <c r="L11" s="296"/>
      <c r="M11" s="296"/>
      <c r="N11" s="296"/>
      <c r="O11" s="296"/>
    </row>
    <row r="12" spans="2:15" ht="15.75" x14ac:dyDescent="0.25">
      <c r="B12" s="55" t="s">
        <v>562</v>
      </c>
      <c r="C12" s="56" t="s">
        <v>563</v>
      </c>
      <c r="D12" s="198">
        <v>5400</v>
      </c>
      <c r="E12" s="63">
        <f t="shared" si="0"/>
        <v>1.0279566126164541</v>
      </c>
      <c r="F12" s="198">
        <v>5231</v>
      </c>
      <c r="G12" s="63">
        <f t="shared" si="1"/>
        <v>0.94562006717499847</v>
      </c>
      <c r="H12" s="187">
        <f t="shared" si="2"/>
        <v>96.870370370370367</v>
      </c>
      <c r="J12" s="13"/>
      <c r="L12" s="296"/>
      <c r="M12" s="296"/>
      <c r="N12" s="296"/>
      <c r="O12" s="296"/>
    </row>
    <row r="13" spans="2:15" ht="15.75" x14ac:dyDescent="0.25">
      <c r="B13" s="55" t="s">
        <v>564</v>
      </c>
      <c r="C13" s="56" t="s">
        <v>565</v>
      </c>
      <c r="D13" s="198">
        <v>54513</v>
      </c>
      <c r="E13" s="63">
        <f t="shared" si="0"/>
        <v>10.377222004363103</v>
      </c>
      <c r="F13" s="198">
        <v>56019</v>
      </c>
      <c r="G13" s="63">
        <f t="shared" si="1"/>
        <v>10.126685250062367</v>
      </c>
      <c r="H13" s="187">
        <f t="shared" si="2"/>
        <v>102.76264377304496</v>
      </c>
      <c r="J13" s="13"/>
      <c r="L13" s="296"/>
      <c r="M13" s="296"/>
      <c r="N13" s="296"/>
      <c r="O13" s="296"/>
    </row>
    <row r="14" spans="2:15" ht="15.75" x14ac:dyDescent="0.25">
      <c r="B14" s="55" t="s">
        <v>566</v>
      </c>
      <c r="C14" s="56" t="s">
        <v>567</v>
      </c>
      <c r="D14" s="198">
        <v>437</v>
      </c>
      <c r="E14" s="63">
        <f t="shared" si="0"/>
        <v>8.3188340687664897E-2</v>
      </c>
      <c r="F14" s="198">
        <v>494</v>
      </c>
      <c r="G14" s="63">
        <f t="shared" si="1"/>
        <v>8.9301531864738909E-2</v>
      </c>
      <c r="H14" s="187">
        <f t="shared" si="2"/>
        <v>113.04347826086956</v>
      </c>
      <c r="J14" s="13"/>
      <c r="L14" s="296"/>
      <c r="M14" s="296"/>
      <c r="N14" s="296"/>
      <c r="O14" s="296"/>
    </row>
    <row r="15" spans="2:15" ht="15.75" x14ac:dyDescent="0.25">
      <c r="B15" s="55" t="s">
        <v>263</v>
      </c>
      <c r="C15" s="56" t="s">
        <v>568</v>
      </c>
      <c r="D15" s="198">
        <v>0</v>
      </c>
      <c r="E15" s="63">
        <f t="shared" si="0"/>
        <v>0</v>
      </c>
      <c r="F15" s="198">
        <v>0</v>
      </c>
      <c r="G15" s="63">
        <f t="shared" si="1"/>
        <v>0</v>
      </c>
      <c r="H15" s="187" t="s">
        <v>82</v>
      </c>
      <c r="J15" s="13"/>
      <c r="L15" s="296"/>
      <c r="M15" s="296"/>
      <c r="N15" s="296"/>
      <c r="O15" s="296"/>
    </row>
    <row r="16" spans="2:15" ht="15.75" x14ac:dyDescent="0.25">
      <c r="B16" s="55" t="s">
        <v>264</v>
      </c>
      <c r="C16" s="56" t="s">
        <v>569</v>
      </c>
      <c r="D16" s="198">
        <f>D17+D18</f>
        <v>87080</v>
      </c>
      <c r="E16" s="63">
        <f t="shared" si="0"/>
        <v>16.576752190118672</v>
      </c>
      <c r="F16" s="198">
        <f>F17+F18</f>
        <v>97686</v>
      </c>
      <c r="G16" s="63">
        <f t="shared" si="1"/>
        <v>17.658925995422845</v>
      </c>
      <c r="H16" s="187">
        <f t="shared" si="2"/>
        <v>112.17960496095544</v>
      </c>
      <c r="J16" s="13"/>
      <c r="L16" s="296"/>
      <c r="M16" s="296"/>
      <c r="N16" s="296"/>
      <c r="O16" s="296"/>
    </row>
    <row r="17" spans="2:15" ht="15.75" x14ac:dyDescent="0.25">
      <c r="B17" s="55" t="s">
        <v>570</v>
      </c>
      <c r="C17" s="56" t="s">
        <v>571</v>
      </c>
      <c r="D17" s="198">
        <v>1278</v>
      </c>
      <c r="E17" s="63">
        <f t="shared" si="0"/>
        <v>0.24328306498589414</v>
      </c>
      <c r="F17" s="198">
        <v>1367</v>
      </c>
      <c r="G17" s="63">
        <f t="shared" si="1"/>
        <v>0.24711577744756699</v>
      </c>
      <c r="H17" s="187">
        <f t="shared" si="2"/>
        <v>106.96400625978092</v>
      </c>
      <c r="J17" s="13"/>
      <c r="L17" s="296"/>
      <c r="M17" s="296"/>
      <c r="N17" s="296"/>
      <c r="O17" s="296"/>
    </row>
    <row r="18" spans="2:15" ht="31.5" x14ac:dyDescent="0.25">
      <c r="B18" s="55" t="s">
        <v>572</v>
      </c>
      <c r="C18" s="56" t="s">
        <v>573</v>
      </c>
      <c r="D18" s="198">
        <v>85802</v>
      </c>
      <c r="E18" s="63">
        <f t="shared" si="0"/>
        <v>16.333469125132776</v>
      </c>
      <c r="F18" s="198">
        <v>96319</v>
      </c>
      <c r="G18" s="63">
        <f t="shared" si="1"/>
        <v>17.41181021797528</v>
      </c>
      <c r="H18" s="187">
        <f t="shared" si="2"/>
        <v>112.25729003985921</v>
      </c>
      <c r="J18" s="13"/>
      <c r="L18" s="296"/>
      <c r="M18" s="296"/>
      <c r="N18" s="296"/>
      <c r="O18" s="296"/>
    </row>
    <row r="19" spans="2:15" ht="15.75" x14ac:dyDescent="0.25">
      <c r="B19" s="55" t="s">
        <v>265</v>
      </c>
      <c r="C19" s="56" t="s">
        <v>347</v>
      </c>
      <c r="D19" s="198">
        <v>466</v>
      </c>
      <c r="E19" s="63">
        <f t="shared" si="0"/>
        <v>8.8708848422086595E-2</v>
      </c>
      <c r="F19" s="198">
        <v>470</v>
      </c>
      <c r="G19" s="63">
        <f t="shared" si="1"/>
        <v>8.4962995903698962E-2</v>
      </c>
      <c r="H19" s="187">
        <f t="shared" si="2"/>
        <v>100.85836909871244</v>
      </c>
      <c r="J19" s="13"/>
      <c r="L19" s="296"/>
      <c r="M19" s="296"/>
      <c r="N19" s="296"/>
      <c r="O19" s="296"/>
    </row>
    <row r="20" spans="2:15" ht="15.75" x14ac:dyDescent="0.25">
      <c r="B20" s="55" t="s">
        <v>266</v>
      </c>
      <c r="C20" s="56" t="s">
        <v>22</v>
      </c>
      <c r="D20" s="198">
        <v>15262</v>
      </c>
      <c r="E20" s="63">
        <f t="shared" si="0"/>
        <v>2.9053099669911706</v>
      </c>
      <c r="F20" s="198">
        <v>8328</v>
      </c>
      <c r="G20" s="63">
        <f t="shared" si="1"/>
        <v>1.5054719784808617</v>
      </c>
      <c r="H20" s="187">
        <f t="shared" si="2"/>
        <v>54.566898178482504</v>
      </c>
      <c r="J20" s="13"/>
      <c r="L20" s="296"/>
      <c r="M20" s="296"/>
      <c r="N20" s="296"/>
      <c r="O20" s="296"/>
    </row>
    <row r="21" spans="2:15" ht="15.75" customHeight="1" x14ac:dyDescent="0.25">
      <c r="B21" s="356" t="s">
        <v>160</v>
      </c>
      <c r="C21" s="356"/>
      <c r="D21" s="209">
        <f>D9+D8+D10+D15+D16+D19+D20</f>
        <v>525314</v>
      </c>
      <c r="E21" s="193">
        <f>E9+E8+E10+E15+E16+E19+E20</f>
        <v>99.999999999999986</v>
      </c>
      <c r="F21" s="209">
        <f>F9+F8+F10+F15+F16+F19+F20</f>
        <v>553182</v>
      </c>
      <c r="G21" s="193">
        <f>G9+G8+G10+G15+G16+G19+G20</f>
        <v>100</v>
      </c>
      <c r="H21" s="188">
        <f t="shared" si="2"/>
        <v>105.30501757044358</v>
      </c>
      <c r="J21" s="13"/>
      <c r="L21" s="289"/>
      <c r="M21" s="289"/>
      <c r="N21" s="289"/>
      <c r="O21" s="289"/>
    </row>
    <row r="22" spans="2:15" ht="15.75" x14ac:dyDescent="0.25">
      <c r="B22" s="143"/>
      <c r="C22" s="143" t="s">
        <v>161</v>
      </c>
      <c r="D22" s="234"/>
      <c r="E22" s="230"/>
      <c r="F22" s="234"/>
      <c r="G22" s="230"/>
      <c r="H22" s="187"/>
      <c r="L22" s="291"/>
      <c r="M22" s="291"/>
      <c r="N22" s="291"/>
      <c r="O22" s="291"/>
    </row>
    <row r="23" spans="2:15" ht="15.75" x14ac:dyDescent="0.25">
      <c r="B23" s="55" t="s">
        <v>267</v>
      </c>
      <c r="C23" s="56" t="s">
        <v>24</v>
      </c>
      <c r="D23" s="198">
        <v>462941</v>
      </c>
      <c r="E23" s="190">
        <f>D23/D$26%</f>
        <v>88.126530037272943</v>
      </c>
      <c r="F23" s="198">
        <v>489338</v>
      </c>
      <c r="G23" s="190">
        <f>F23/F$26%</f>
        <v>88.45877125430691</v>
      </c>
      <c r="H23" s="187">
        <f>F23/D23%</f>
        <v>105.70202250394759</v>
      </c>
      <c r="L23" s="296"/>
      <c r="M23" s="296"/>
      <c r="N23" s="296"/>
      <c r="O23" s="296"/>
    </row>
    <row r="24" spans="2:15" ht="15.75" x14ac:dyDescent="0.25">
      <c r="B24" s="55" t="s">
        <v>268</v>
      </c>
      <c r="C24" s="56" t="s">
        <v>25</v>
      </c>
      <c r="D24" s="198">
        <v>18430</v>
      </c>
      <c r="E24" s="190">
        <f t="shared" ref="E24:E25" si="3">D24/D$26%</f>
        <v>3.5083778463928237</v>
      </c>
      <c r="F24" s="198">
        <v>17340</v>
      </c>
      <c r="G24" s="190">
        <f t="shared" ref="G24:G26" si="4">F24/F$26%</f>
        <v>3.1345922318513617</v>
      </c>
      <c r="H24" s="187">
        <f t="shared" ref="H24:H27" si="5">F24/D24%</f>
        <v>94.085729788388491</v>
      </c>
      <c r="L24" s="296"/>
      <c r="M24" s="296"/>
      <c r="N24" s="296"/>
      <c r="O24" s="296"/>
    </row>
    <row r="25" spans="2:15" ht="15.75" x14ac:dyDescent="0.25">
      <c r="B25" s="55" t="s">
        <v>269</v>
      </c>
      <c r="C25" s="56" t="s">
        <v>26</v>
      </c>
      <c r="D25" s="198">
        <v>43943</v>
      </c>
      <c r="E25" s="190">
        <f t="shared" si="3"/>
        <v>8.36509211633423</v>
      </c>
      <c r="F25" s="198">
        <v>46504</v>
      </c>
      <c r="G25" s="190">
        <f t="shared" si="4"/>
        <v>8.4066365138417378</v>
      </c>
      <c r="H25" s="187">
        <f t="shared" si="5"/>
        <v>105.8280044603236</v>
      </c>
      <c r="L25" s="296"/>
      <c r="M25" s="296"/>
      <c r="N25" s="296"/>
      <c r="O25" s="296"/>
    </row>
    <row r="26" spans="2:15" ht="15.75" x14ac:dyDescent="0.25">
      <c r="B26" s="226"/>
      <c r="C26" s="53" t="s">
        <v>574</v>
      </c>
      <c r="D26" s="209">
        <f>SUM(D23:D25)</f>
        <v>525314</v>
      </c>
      <c r="E26" s="193">
        <f>SUM(E23:E25)</f>
        <v>99.999999999999986</v>
      </c>
      <c r="F26" s="209">
        <f>SUM(F23:F25)</f>
        <v>553182</v>
      </c>
      <c r="G26" s="193">
        <f t="shared" si="4"/>
        <v>100</v>
      </c>
      <c r="H26" s="188">
        <f t="shared" si="5"/>
        <v>105.30501757044358</v>
      </c>
      <c r="L26" s="296"/>
      <c r="M26" s="296"/>
      <c r="N26" s="296"/>
      <c r="O26" s="296"/>
    </row>
    <row r="27" spans="2:15" ht="15.75" x14ac:dyDescent="0.25">
      <c r="B27" s="55" t="s">
        <v>270</v>
      </c>
      <c r="C27" s="56" t="s">
        <v>350</v>
      </c>
      <c r="D27" s="198">
        <v>133645</v>
      </c>
      <c r="E27" s="297"/>
      <c r="F27" s="198">
        <v>135138</v>
      </c>
      <c r="G27" s="297"/>
      <c r="H27" s="187">
        <f t="shared" si="5"/>
        <v>101.11713868831606</v>
      </c>
      <c r="L27" s="289"/>
      <c r="M27" s="289"/>
      <c r="N27" s="289"/>
      <c r="O27" s="289"/>
    </row>
  </sheetData>
  <mergeCells count="3">
    <mergeCell ref="G3:H3"/>
    <mergeCell ref="B4:H4"/>
    <mergeCell ref="B21:C21"/>
  </mergeCells>
  <pageMargins left="0.7" right="0.7" top="0.75" bottom="0.75" header="0.3" footer="0.3"/>
  <ignoredErrors>
    <ignoredError sqref="E10:F10 E16:F16" formula="1"/>
  </ignoredErrors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4782D-F5B8-479B-9B65-89A62E029125}">
  <dimension ref="B3:J19"/>
  <sheetViews>
    <sheetView workbookViewId="0"/>
  </sheetViews>
  <sheetFormatPr defaultRowHeight="15" x14ac:dyDescent="0.25"/>
  <cols>
    <col min="2" max="2" width="6.7109375" customWidth="1"/>
    <col min="3" max="3" width="31.7109375" customWidth="1"/>
    <col min="4" max="4" width="16.7109375" customWidth="1"/>
    <col min="5" max="5" width="18" customWidth="1"/>
    <col min="6" max="6" width="16.85546875" customWidth="1"/>
    <col min="7" max="7" width="20.7109375" customWidth="1"/>
  </cols>
  <sheetData>
    <row r="3" spans="2:10" ht="16.5" thickBot="1" x14ac:dyDescent="0.3">
      <c r="B3" s="126"/>
      <c r="C3" s="80"/>
      <c r="D3" s="80"/>
      <c r="E3" s="80"/>
      <c r="F3" s="80"/>
      <c r="G3" s="390" t="s">
        <v>285</v>
      </c>
      <c r="H3" s="390"/>
    </row>
    <row r="4" spans="2:10" ht="24.95" customHeight="1" thickTop="1" x14ac:dyDescent="0.25">
      <c r="B4" s="373" t="s">
        <v>758</v>
      </c>
      <c r="C4" s="373"/>
      <c r="D4" s="373"/>
      <c r="E4" s="373"/>
      <c r="F4" s="373"/>
      <c r="G4" s="373"/>
      <c r="H4" s="373"/>
    </row>
    <row r="5" spans="2:10" ht="31.5" x14ac:dyDescent="0.25">
      <c r="B5" s="53" t="s">
        <v>102</v>
      </c>
      <c r="C5" s="53" t="s">
        <v>58</v>
      </c>
      <c r="D5" s="53" t="s">
        <v>213</v>
      </c>
      <c r="E5" s="53" t="s">
        <v>214</v>
      </c>
      <c r="F5" s="53" t="s">
        <v>215</v>
      </c>
      <c r="G5" s="53" t="s">
        <v>216</v>
      </c>
      <c r="H5" s="53" t="s">
        <v>20</v>
      </c>
    </row>
    <row r="6" spans="2:10" s="33" customFormat="1" ht="12.75" x14ac:dyDescent="0.2">
      <c r="B6" s="51">
        <v>1</v>
      </c>
      <c r="C6" s="51">
        <v>2</v>
      </c>
      <c r="D6" s="51">
        <v>3</v>
      </c>
      <c r="E6" s="51">
        <v>4</v>
      </c>
      <c r="F6" s="51">
        <v>5</v>
      </c>
      <c r="G6" s="51">
        <v>6</v>
      </c>
      <c r="H6" s="51">
        <v>7</v>
      </c>
    </row>
    <row r="7" spans="2:10" ht="15.75" x14ac:dyDescent="0.25">
      <c r="B7" s="143" t="s">
        <v>260</v>
      </c>
      <c r="C7" s="54" t="s">
        <v>212</v>
      </c>
      <c r="D7" s="143"/>
      <c r="E7" s="143"/>
      <c r="F7" s="143"/>
      <c r="G7" s="143"/>
      <c r="H7" s="143"/>
    </row>
    <row r="8" spans="2:10" ht="15.75" x14ac:dyDescent="0.25">
      <c r="B8" s="55" t="s">
        <v>60</v>
      </c>
      <c r="C8" s="56" t="s">
        <v>226</v>
      </c>
      <c r="D8" s="198">
        <v>69633</v>
      </c>
      <c r="E8" s="198">
        <v>157979</v>
      </c>
      <c r="F8" s="198">
        <v>1725</v>
      </c>
      <c r="G8" s="198">
        <f>D8+E8+F8</f>
        <v>229337</v>
      </c>
      <c r="H8" s="190">
        <f>G8/G13*100</f>
        <v>51.206496571526813</v>
      </c>
      <c r="J8" s="13"/>
    </row>
    <row r="9" spans="2:10" ht="32.25" customHeight="1" x14ac:dyDescent="0.25">
      <c r="B9" s="55" t="s">
        <v>90</v>
      </c>
      <c r="C9" s="86" t="s">
        <v>337</v>
      </c>
      <c r="D9" s="198">
        <v>55610</v>
      </c>
      <c r="E9" s="198">
        <v>112246</v>
      </c>
      <c r="F9" s="198">
        <v>1171</v>
      </c>
      <c r="G9" s="198">
        <f>D9+E9+F9</f>
        <v>169027</v>
      </c>
      <c r="H9" s="190">
        <f>G9/G13*100</f>
        <v>37.74044526611695</v>
      </c>
      <c r="J9" s="13"/>
    </row>
    <row r="10" spans="2:10" ht="15.75" x14ac:dyDescent="0.25">
      <c r="B10" s="55" t="s">
        <v>288</v>
      </c>
      <c r="C10" s="56" t="s">
        <v>336</v>
      </c>
      <c r="D10" s="198">
        <v>19008</v>
      </c>
      <c r="E10" s="198">
        <v>29392</v>
      </c>
      <c r="F10" s="198">
        <v>811</v>
      </c>
      <c r="G10" s="198">
        <f>D10+E10+F10</f>
        <v>49211</v>
      </c>
      <c r="H10" s="190">
        <f>G10/G13*100</f>
        <v>10.987860235293066</v>
      </c>
      <c r="J10" s="13"/>
    </row>
    <row r="11" spans="2:10" ht="15.75" x14ac:dyDescent="0.25">
      <c r="B11" s="55" t="s">
        <v>289</v>
      </c>
      <c r="C11" s="56" t="s">
        <v>227</v>
      </c>
      <c r="D11" s="198">
        <v>72</v>
      </c>
      <c r="E11" s="198">
        <v>156</v>
      </c>
      <c r="F11" s="198">
        <v>1</v>
      </c>
      <c r="G11" s="198">
        <f>D11+E11+F11</f>
        <v>229</v>
      </c>
      <c r="H11" s="190">
        <f>G11/G13*100</f>
        <v>5.1131251018717613E-2</v>
      </c>
    </row>
    <row r="12" spans="2:10" ht="15.75" x14ac:dyDescent="0.25">
      <c r="B12" s="55" t="s">
        <v>290</v>
      </c>
      <c r="C12" s="56" t="s">
        <v>48</v>
      </c>
      <c r="D12" s="198">
        <v>46</v>
      </c>
      <c r="E12" s="198">
        <v>17</v>
      </c>
      <c r="F12" s="198">
        <v>0</v>
      </c>
      <c r="G12" s="198">
        <f>D12+E12+F12</f>
        <v>63</v>
      </c>
      <c r="H12" s="190">
        <f>G12/G13*100</f>
        <v>1.4066676044450697E-2</v>
      </c>
    </row>
    <row r="13" spans="2:10" ht="15.75" x14ac:dyDescent="0.25">
      <c r="B13" s="356" t="s">
        <v>18</v>
      </c>
      <c r="C13" s="356"/>
      <c r="D13" s="209">
        <f>SUM(D8:D12)</f>
        <v>144369</v>
      </c>
      <c r="E13" s="209">
        <f>SUM(E8:E12)</f>
        <v>299790</v>
      </c>
      <c r="F13" s="209">
        <f>SUM(F8:F12)</f>
        <v>3708</v>
      </c>
      <c r="G13" s="209">
        <f>SUM(G8:G12)</f>
        <v>447867</v>
      </c>
      <c r="H13" s="193">
        <f>SUM(H8:H12)</f>
        <v>100</v>
      </c>
      <c r="J13" s="13"/>
    </row>
    <row r="14" spans="2:10" ht="15.75" x14ac:dyDescent="0.25">
      <c r="B14" s="143" t="s">
        <v>261</v>
      </c>
      <c r="C14" s="54" t="s">
        <v>287</v>
      </c>
      <c r="D14" s="234"/>
      <c r="E14" s="234"/>
      <c r="F14" s="234"/>
      <c r="G14" s="234"/>
      <c r="H14" s="143"/>
    </row>
    <row r="15" spans="2:10" ht="15.75" x14ac:dyDescent="0.25">
      <c r="B15" s="55" t="s">
        <v>291</v>
      </c>
      <c r="C15" s="56" t="s">
        <v>120</v>
      </c>
      <c r="D15" s="198">
        <v>132281</v>
      </c>
      <c r="E15" s="198">
        <v>275404</v>
      </c>
      <c r="F15" s="198">
        <v>3387</v>
      </c>
      <c r="G15" s="198">
        <f>D15+E15+F15</f>
        <v>411072</v>
      </c>
      <c r="H15" s="190">
        <f>G15/G19*100</f>
        <v>91.784391348324391</v>
      </c>
      <c r="J15" s="13"/>
    </row>
    <row r="16" spans="2:10" ht="15.75" x14ac:dyDescent="0.25">
      <c r="B16" s="55" t="s">
        <v>292</v>
      </c>
      <c r="C16" s="56" t="s">
        <v>217</v>
      </c>
      <c r="D16" s="198">
        <v>6955</v>
      </c>
      <c r="E16" s="198">
        <v>9004</v>
      </c>
      <c r="F16" s="198">
        <v>149</v>
      </c>
      <c r="G16" s="198">
        <f>D16+E16+F16</f>
        <v>16108</v>
      </c>
      <c r="H16" s="190">
        <f>G16/G19*100</f>
        <v>3.5966034559366955</v>
      </c>
      <c r="J16" s="13"/>
    </row>
    <row r="17" spans="2:10" ht="15.75" x14ac:dyDescent="0.25">
      <c r="B17" s="55" t="s">
        <v>293</v>
      </c>
      <c r="C17" s="56" t="s">
        <v>218</v>
      </c>
      <c r="D17" s="198">
        <v>4325</v>
      </c>
      <c r="E17" s="198">
        <v>13953</v>
      </c>
      <c r="F17" s="198">
        <v>162</v>
      </c>
      <c r="G17" s="198">
        <f>D17+E17+F17</f>
        <v>18440</v>
      </c>
      <c r="H17" s="190">
        <f>G17/G19*100</f>
        <v>4.1172937501535056</v>
      </c>
      <c r="J17" s="13"/>
    </row>
    <row r="18" spans="2:10" ht="15.75" x14ac:dyDescent="0.25">
      <c r="B18" s="55" t="s">
        <v>294</v>
      </c>
      <c r="C18" s="56" t="s">
        <v>219</v>
      </c>
      <c r="D18" s="198">
        <v>808</v>
      </c>
      <c r="E18" s="198">
        <v>1429</v>
      </c>
      <c r="F18" s="198">
        <v>10</v>
      </c>
      <c r="G18" s="198">
        <f>D18+E18+F18</f>
        <v>2247</v>
      </c>
      <c r="H18" s="190">
        <f>G18/G19*100</f>
        <v>0.50171144558540814</v>
      </c>
      <c r="J18" s="13"/>
    </row>
    <row r="19" spans="2:10" ht="15.75" x14ac:dyDescent="0.25">
      <c r="B19" s="356" t="s">
        <v>18</v>
      </c>
      <c r="C19" s="356"/>
      <c r="D19" s="209">
        <f>SUM(D15:D18)</f>
        <v>144369</v>
      </c>
      <c r="E19" s="209">
        <f>SUM(E15:E18)</f>
        <v>299790</v>
      </c>
      <c r="F19" s="209">
        <f>SUM(F15:F18)</f>
        <v>3708</v>
      </c>
      <c r="G19" s="209">
        <f>SUM(G15:G18)</f>
        <v>447867</v>
      </c>
      <c r="H19" s="193">
        <f>SUM(H15:H18)</f>
        <v>100.00000000000001</v>
      </c>
      <c r="J19" s="13"/>
    </row>
  </sheetData>
  <mergeCells count="4">
    <mergeCell ref="B13:C13"/>
    <mergeCell ref="B19:C19"/>
    <mergeCell ref="G3:H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D552-8FC7-46E3-AD2B-AF4EC6D2F800}">
  <dimension ref="B2:M22"/>
  <sheetViews>
    <sheetView workbookViewId="0"/>
  </sheetViews>
  <sheetFormatPr defaultRowHeight="15" x14ac:dyDescent="0.25"/>
  <cols>
    <col min="2" max="2" width="6.28515625" customWidth="1"/>
    <col min="3" max="3" width="14" customWidth="1"/>
    <col min="4" max="4" width="17.7109375" customWidth="1"/>
    <col min="5" max="5" width="18.85546875" customWidth="1"/>
    <col min="6" max="6" width="14.5703125" customWidth="1"/>
    <col min="7" max="7" width="13.5703125" customWidth="1"/>
    <col min="8" max="8" width="14.7109375" customWidth="1"/>
    <col min="9" max="9" width="15.7109375" customWidth="1"/>
    <col min="10" max="10" width="14.42578125" customWidth="1"/>
    <col min="11" max="11" width="16.28515625" customWidth="1"/>
    <col min="12" max="12" width="14.28515625" customWidth="1"/>
    <col min="13" max="13" width="12.42578125" customWidth="1"/>
  </cols>
  <sheetData>
    <row r="2" spans="2:13" ht="15.75" x14ac:dyDescent="0.25">
      <c r="C2" s="2"/>
      <c r="D2" s="2"/>
      <c r="E2" s="2"/>
      <c r="F2" s="2"/>
    </row>
    <row r="3" spans="2:13" ht="16.5" thickBot="1" x14ac:dyDescent="0.3">
      <c r="B3" s="210"/>
      <c r="C3" s="248"/>
      <c r="D3" s="210"/>
      <c r="E3" s="210"/>
      <c r="F3" s="249"/>
      <c r="G3" s="210"/>
      <c r="H3" s="210"/>
      <c r="I3" s="210"/>
      <c r="J3" s="210"/>
      <c r="K3" s="210"/>
      <c r="L3" s="210"/>
      <c r="M3" s="177" t="s">
        <v>285</v>
      </c>
    </row>
    <row r="4" spans="2:13" ht="24.95" customHeight="1" thickTop="1" x14ac:dyDescent="0.25">
      <c r="B4" s="373" t="s">
        <v>759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</row>
    <row r="5" spans="2:13" ht="15.75" x14ac:dyDescent="0.25">
      <c r="B5" s="391" t="s">
        <v>102</v>
      </c>
      <c r="C5" s="236"/>
      <c r="D5" s="391" t="s">
        <v>295</v>
      </c>
      <c r="E5" s="391" t="s">
        <v>296</v>
      </c>
      <c r="F5" s="391" t="s">
        <v>297</v>
      </c>
      <c r="G5" s="391" t="s">
        <v>298</v>
      </c>
      <c r="H5" s="391" t="s">
        <v>299</v>
      </c>
      <c r="I5" s="391" t="s">
        <v>300</v>
      </c>
      <c r="J5" s="391" t="s">
        <v>301</v>
      </c>
      <c r="K5" s="391"/>
      <c r="L5" s="391"/>
      <c r="M5" s="391"/>
    </row>
    <row r="6" spans="2:13" ht="63" x14ac:dyDescent="0.25">
      <c r="B6" s="391"/>
      <c r="C6" s="236" t="s">
        <v>302</v>
      </c>
      <c r="D6" s="391"/>
      <c r="E6" s="391"/>
      <c r="F6" s="391"/>
      <c r="G6" s="391"/>
      <c r="H6" s="391"/>
      <c r="I6" s="391"/>
      <c r="J6" s="236" t="s">
        <v>303</v>
      </c>
      <c r="K6" s="236" t="s">
        <v>305</v>
      </c>
      <c r="L6" s="236" t="s">
        <v>338</v>
      </c>
      <c r="M6" s="236" t="s">
        <v>304</v>
      </c>
    </row>
    <row r="7" spans="2:13" x14ac:dyDescent="0.25">
      <c r="B7" s="239">
        <v>1</v>
      </c>
      <c r="C7" s="238">
        <v>2</v>
      </c>
      <c r="D7" s="239">
        <v>3</v>
      </c>
      <c r="E7" s="239">
        <v>4</v>
      </c>
      <c r="F7" s="239">
        <v>5</v>
      </c>
      <c r="G7" s="239">
        <v>6</v>
      </c>
      <c r="H7" s="239">
        <v>7</v>
      </c>
      <c r="I7" s="239">
        <v>8</v>
      </c>
      <c r="J7" s="239" t="s">
        <v>475</v>
      </c>
      <c r="K7" s="239" t="s">
        <v>474</v>
      </c>
      <c r="L7" s="239">
        <v>11</v>
      </c>
      <c r="M7" s="239" t="s">
        <v>339</v>
      </c>
    </row>
    <row r="8" spans="2:13" ht="15.75" x14ac:dyDescent="0.25">
      <c r="B8" s="247" t="s">
        <v>260</v>
      </c>
      <c r="C8" s="240" t="s">
        <v>222</v>
      </c>
      <c r="D8" s="269">
        <v>5.0000000000000001E-3</v>
      </c>
      <c r="E8" s="269">
        <v>5.0000000000000001E-3</v>
      </c>
      <c r="F8" s="241">
        <v>444969</v>
      </c>
      <c r="G8" s="241">
        <v>280</v>
      </c>
      <c r="H8" s="241">
        <v>75763</v>
      </c>
      <c r="I8" s="241">
        <v>97137</v>
      </c>
      <c r="J8" s="241">
        <f>H8*D8</f>
        <v>378.815</v>
      </c>
      <c r="K8" s="241">
        <f>I8*E8</f>
        <v>485.685</v>
      </c>
      <c r="L8" s="241">
        <v>3487</v>
      </c>
      <c r="M8" s="241">
        <f>J8+K8+L8</f>
        <v>4351.5</v>
      </c>
    </row>
    <row r="9" spans="2:13" ht="15.75" x14ac:dyDescent="0.25">
      <c r="B9" s="247" t="s">
        <v>261</v>
      </c>
      <c r="C9" s="240" t="s">
        <v>223</v>
      </c>
      <c r="D9" s="246">
        <v>0.1</v>
      </c>
      <c r="E9" s="246">
        <v>0.1</v>
      </c>
      <c r="F9" s="241">
        <v>1339</v>
      </c>
      <c r="G9" s="241">
        <v>0</v>
      </c>
      <c r="H9" s="241">
        <v>241</v>
      </c>
      <c r="I9" s="241">
        <v>0</v>
      </c>
      <c r="J9" s="241">
        <f t="shared" ref="J9:K12" si="0">H9*D9</f>
        <v>24.1</v>
      </c>
      <c r="K9" s="241">
        <f t="shared" si="0"/>
        <v>0</v>
      </c>
      <c r="L9" s="241">
        <v>61</v>
      </c>
      <c r="M9" s="241">
        <f t="shared" ref="M9:M12" si="1">J9+K9+L9</f>
        <v>85.1</v>
      </c>
    </row>
    <row r="10" spans="2:13" ht="15.75" x14ac:dyDescent="0.25">
      <c r="B10" s="247" t="s">
        <v>262</v>
      </c>
      <c r="C10" s="240" t="s">
        <v>224</v>
      </c>
      <c r="D10" s="246">
        <v>0.5</v>
      </c>
      <c r="E10" s="246">
        <v>0.5</v>
      </c>
      <c r="F10" s="241">
        <v>579</v>
      </c>
      <c r="G10" s="241">
        <v>0</v>
      </c>
      <c r="H10" s="241">
        <v>81</v>
      </c>
      <c r="I10" s="241">
        <v>0</v>
      </c>
      <c r="J10" s="241">
        <f>H10*D10-0.1</f>
        <v>40.4</v>
      </c>
      <c r="K10" s="241">
        <f t="shared" si="0"/>
        <v>0</v>
      </c>
      <c r="L10" s="241">
        <v>54</v>
      </c>
      <c r="M10" s="241">
        <f t="shared" si="1"/>
        <v>94.4</v>
      </c>
    </row>
    <row r="11" spans="2:13" ht="15.75" x14ac:dyDescent="0.25">
      <c r="B11" s="247" t="s">
        <v>263</v>
      </c>
      <c r="C11" s="240" t="s">
        <v>208</v>
      </c>
      <c r="D11" s="246">
        <v>1</v>
      </c>
      <c r="E11" s="246">
        <v>0.75</v>
      </c>
      <c r="F11" s="241">
        <v>700</v>
      </c>
      <c r="G11" s="241">
        <v>0</v>
      </c>
      <c r="H11" s="241">
        <v>700</v>
      </c>
      <c r="I11" s="241">
        <v>0</v>
      </c>
      <c r="J11" s="241">
        <f t="shared" si="0"/>
        <v>700</v>
      </c>
      <c r="K11" s="241">
        <f t="shared" si="0"/>
        <v>0</v>
      </c>
      <c r="L11" s="241">
        <v>0</v>
      </c>
      <c r="M11" s="241">
        <f t="shared" si="1"/>
        <v>700</v>
      </c>
    </row>
    <row r="12" spans="2:13" ht="15.75" x14ac:dyDescent="0.25">
      <c r="B12" s="247" t="s">
        <v>264</v>
      </c>
      <c r="C12" s="240" t="s">
        <v>225</v>
      </c>
      <c r="D12" s="246">
        <v>1</v>
      </c>
      <c r="E12" s="246">
        <v>1</v>
      </c>
      <c r="F12" s="241">
        <v>0</v>
      </c>
      <c r="G12" s="241">
        <v>0</v>
      </c>
      <c r="H12" s="241">
        <v>0</v>
      </c>
      <c r="I12" s="241">
        <v>0</v>
      </c>
      <c r="J12" s="241">
        <f t="shared" si="0"/>
        <v>0</v>
      </c>
      <c r="K12" s="241">
        <f t="shared" si="0"/>
        <v>0</v>
      </c>
      <c r="L12" s="241">
        <v>0</v>
      </c>
      <c r="M12" s="241">
        <f t="shared" si="1"/>
        <v>0</v>
      </c>
    </row>
    <row r="13" spans="2:13" ht="15.75" x14ac:dyDescent="0.25">
      <c r="B13" s="391" t="s">
        <v>18</v>
      </c>
      <c r="C13" s="391"/>
      <c r="D13" s="391"/>
      <c r="E13" s="391"/>
      <c r="F13" s="244">
        <f>SUM(F8:F12)</f>
        <v>447587</v>
      </c>
      <c r="G13" s="244">
        <f>SUM(G8:G12)</f>
        <v>280</v>
      </c>
      <c r="H13" s="244">
        <f t="shared" ref="H13:K13" si="2">SUM(H8:H12)</f>
        <v>76785</v>
      </c>
      <c r="I13" s="244">
        <f t="shared" si="2"/>
        <v>97137</v>
      </c>
      <c r="J13" s="244">
        <f>SUM(J8:J12)</f>
        <v>1143.3150000000001</v>
      </c>
      <c r="K13" s="244">
        <f t="shared" si="2"/>
        <v>485.685</v>
      </c>
      <c r="L13" s="244">
        <f>SUM(L8:L12)</f>
        <v>3602</v>
      </c>
      <c r="M13" s="244">
        <f>J13+K13+L13</f>
        <v>5231</v>
      </c>
    </row>
    <row r="16" spans="2:13" x14ac:dyDescent="0.25">
      <c r="F16" s="13"/>
      <c r="G16" s="13"/>
      <c r="H16" s="13"/>
      <c r="M16" s="13"/>
    </row>
    <row r="17" spans="6:13" x14ac:dyDescent="0.25">
      <c r="F17" s="316"/>
      <c r="G17" s="317"/>
      <c r="H17" s="316"/>
      <c r="I17" s="317"/>
      <c r="J17" s="317"/>
      <c r="K17" s="317"/>
      <c r="L17" s="316"/>
      <c r="M17" s="316"/>
    </row>
    <row r="18" spans="6:13" x14ac:dyDescent="0.25">
      <c r="F18" s="316"/>
      <c r="G18" s="318"/>
      <c r="H18" s="318"/>
      <c r="I18" s="318"/>
      <c r="J18" s="318"/>
      <c r="K18" s="318"/>
      <c r="L18" s="318"/>
      <c r="M18" s="318"/>
    </row>
    <row r="19" spans="6:13" x14ac:dyDescent="0.25">
      <c r="F19" s="317"/>
      <c r="G19" s="318"/>
      <c r="H19" s="318"/>
      <c r="I19" s="318"/>
      <c r="J19" s="318"/>
      <c r="K19" s="318"/>
      <c r="L19" s="318"/>
      <c r="M19" s="318"/>
    </row>
    <row r="20" spans="6:13" x14ac:dyDescent="0.25">
      <c r="F20" s="317"/>
      <c r="G20" s="318"/>
      <c r="H20" s="318"/>
      <c r="I20" s="318"/>
      <c r="J20" s="318"/>
      <c r="K20" s="318"/>
      <c r="L20" s="318"/>
      <c r="M20" s="318"/>
    </row>
    <row r="21" spans="6:13" x14ac:dyDescent="0.25">
      <c r="F21" s="317"/>
      <c r="G21" s="318"/>
      <c r="H21" s="318"/>
      <c r="I21" s="318"/>
      <c r="J21" s="318"/>
      <c r="K21" s="318"/>
      <c r="L21" s="318"/>
      <c r="M21" s="318"/>
    </row>
    <row r="22" spans="6:13" x14ac:dyDescent="0.25">
      <c r="F22" s="316"/>
      <c r="G22" s="317"/>
      <c r="H22" s="316"/>
      <c r="I22" s="317"/>
      <c r="J22" s="317"/>
      <c r="K22" s="317"/>
      <c r="L22" s="316"/>
      <c r="M22" s="316"/>
    </row>
  </sheetData>
  <mergeCells count="10">
    <mergeCell ref="B13:E13"/>
    <mergeCell ref="B4:M4"/>
    <mergeCell ref="B5:B6"/>
    <mergeCell ref="D5:D6"/>
    <mergeCell ref="E5:E6"/>
    <mergeCell ref="F5:F6"/>
    <mergeCell ref="G5:G6"/>
    <mergeCell ref="H5:H6"/>
    <mergeCell ref="I5:I6"/>
    <mergeCell ref="J5:M5"/>
  </mergeCells>
  <pageMargins left="0.7" right="0.7" top="0.75" bottom="0.75" header="0.3" footer="0.3"/>
  <pageSetup paperSize="9" orientation="portrait" horizontalDpi="300" verticalDpi="300" r:id="rId1"/>
  <ignoredErrors>
    <ignoredError sqref="F13 G13:L13" formulaRange="1"/>
    <ignoredError sqref="J10" formula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87773-712C-4878-86E4-07C8FB82891F}">
  <dimension ref="B3:G10"/>
  <sheetViews>
    <sheetView tabSelected="1" workbookViewId="0">
      <selection activeCell="N23" sqref="N23"/>
    </sheetView>
  </sheetViews>
  <sheetFormatPr defaultRowHeight="15" x14ac:dyDescent="0.25"/>
  <cols>
    <col min="2" max="2" width="6.85546875" customWidth="1"/>
    <col min="3" max="3" width="16.42578125" customWidth="1"/>
    <col min="4" max="4" width="17.7109375" customWidth="1"/>
    <col min="5" max="5" width="13.5703125" customWidth="1"/>
    <col min="6" max="6" width="17.42578125" customWidth="1"/>
    <col min="7" max="7" width="13.7109375" customWidth="1"/>
  </cols>
  <sheetData>
    <row r="3" spans="2:7" ht="16.5" thickBot="1" x14ac:dyDescent="0.3">
      <c r="B3" s="270"/>
      <c r="C3" s="270"/>
      <c r="D3" s="270"/>
      <c r="E3" s="270"/>
      <c r="F3" s="270"/>
      <c r="G3" s="177" t="s">
        <v>285</v>
      </c>
    </row>
    <row r="4" spans="2:7" ht="24.95" customHeight="1" thickTop="1" x14ac:dyDescent="0.25">
      <c r="B4" s="365" t="s">
        <v>760</v>
      </c>
      <c r="C4" s="365"/>
      <c r="D4" s="365"/>
      <c r="E4" s="365"/>
      <c r="F4" s="365"/>
      <c r="G4" s="365"/>
    </row>
    <row r="5" spans="2:7" ht="15.75" x14ac:dyDescent="0.25">
      <c r="B5" s="366" t="s">
        <v>102</v>
      </c>
      <c r="C5" s="363" t="s">
        <v>114</v>
      </c>
      <c r="D5" s="363" t="s">
        <v>626</v>
      </c>
      <c r="E5" s="363"/>
      <c r="F5" s="363" t="s">
        <v>688</v>
      </c>
      <c r="G5" s="363"/>
    </row>
    <row r="6" spans="2:7" ht="31.5" x14ac:dyDescent="0.25">
      <c r="B6" s="366"/>
      <c r="C6" s="363"/>
      <c r="D6" s="87" t="s">
        <v>121</v>
      </c>
      <c r="E6" s="87" t="s">
        <v>476</v>
      </c>
      <c r="F6" s="87" t="s">
        <v>122</v>
      </c>
      <c r="G6" s="87" t="s">
        <v>477</v>
      </c>
    </row>
    <row r="7" spans="2:7" x14ac:dyDescent="0.25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</row>
    <row r="8" spans="2:7" ht="15.75" x14ac:dyDescent="0.25">
      <c r="B8" s="163" t="s">
        <v>260</v>
      </c>
      <c r="C8" s="102" t="s">
        <v>126</v>
      </c>
      <c r="D8" s="92">
        <v>4626</v>
      </c>
      <c r="E8" s="104">
        <v>3</v>
      </c>
      <c r="F8" s="92">
        <v>5702</v>
      </c>
      <c r="G8" s="104">
        <v>4</v>
      </c>
    </row>
    <row r="9" spans="2:7" ht="15.75" x14ac:dyDescent="0.25">
      <c r="B9" s="163" t="s">
        <v>261</v>
      </c>
      <c r="C9" s="102" t="s">
        <v>125</v>
      </c>
      <c r="D9" s="92">
        <v>526</v>
      </c>
      <c r="E9" s="104">
        <v>1</v>
      </c>
      <c r="F9" s="92">
        <v>0</v>
      </c>
      <c r="G9" s="104">
        <v>0</v>
      </c>
    </row>
    <row r="10" spans="2:7" ht="15.75" x14ac:dyDescent="0.25">
      <c r="B10" s="363" t="s">
        <v>18</v>
      </c>
      <c r="C10" s="363"/>
      <c r="D10" s="95">
        <f>D8-D9</f>
        <v>4100</v>
      </c>
      <c r="E10" s="87">
        <f>E8+E9</f>
        <v>4</v>
      </c>
      <c r="F10" s="95">
        <f>F8-F9</f>
        <v>5702</v>
      </c>
      <c r="G10" s="87">
        <f t="shared" ref="G10" si="0">G8+G9</f>
        <v>4</v>
      </c>
    </row>
  </sheetData>
  <mergeCells count="6">
    <mergeCell ref="B10:C10"/>
    <mergeCell ref="B4:G4"/>
    <mergeCell ref="B5:B6"/>
    <mergeCell ref="C5:C6"/>
    <mergeCell ref="D5:E5"/>
    <mergeCell ref="F5:G5"/>
  </mergeCells>
  <pageMargins left="0.7" right="0.7" top="0.75" bottom="0.75" header="0.3" footer="0.3"/>
  <ignoredErrors>
    <ignoredError sqref="E10:F10" formula="1"/>
  </ignoredErrors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19F3-4C64-4B35-8B2F-E82EC5D9E6BE}">
  <dimension ref="B3:K20"/>
  <sheetViews>
    <sheetView workbookViewId="0"/>
  </sheetViews>
  <sheetFormatPr defaultRowHeight="15.75" x14ac:dyDescent="0.25"/>
  <cols>
    <col min="1" max="2" width="9.140625" style="1"/>
    <col min="3" max="3" width="48.7109375" style="1" customWidth="1"/>
    <col min="4" max="4" width="15.42578125" style="1" customWidth="1"/>
    <col min="5" max="5" width="11.28515625" style="1" customWidth="1"/>
    <col min="6" max="6" width="13.7109375" style="1" customWidth="1"/>
    <col min="7" max="7" width="12.7109375" style="1" customWidth="1"/>
    <col min="8" max="8" width="15.28515625" style="1" customWidth="1"/>
    <col min="9" max="9" width="12.42578125" style="1" customWidth="1"/>
    <col min="10" max="10" width="10.85546875" style="1" customWidth="1"/>
    <col min="11" max="11" width="12.5703125" style="1" customWidth="1"/>
    <col min="12" max="16384" width="9.140625" style="1"/>
  </cols>
  <sheetData>
    <row r="3" spans="2:11" ht="16.5" thickBot="1" x14ac:dyDescent="0.3">
      <c r="B3" s="210"/>
      <c r="C3" s="210"/>
      <c r="D3" s="210"/>
      <c r="E3" s="210"/>
      <c r="F3" s="210"/>
      <c r="G3" s="210"/>
      <c r="H3" s="177" t="s">
        <v>286</v>
      </c>
      <c r="K3" s="28"/>
    </row>
    <row r="4" spans="2:11" ht="24.95" customHeight="1" thickTop="1" x14ac:dyDescent="0.25">
      <c r="B4" s="373" t="s">
        <v>765</v>
      </c>
      <c r="C4" s="373"/>
      <c r="D4" s="373"/>
      <c r="E4" s="373"/>
      <c r="F4" s="373"/>
      <c r="G4" s="373"/>
      <c r="H4" s="373"/>
    </row>
    <row r="5" spans="2:11" x14ac:dyDescent="0.25">
      <c r="B5" s="391" t="s">
        <v>102</v>
      </c>
      <c r="C5" s="391" t="s">
        <v>128</v>
      </c>
      <c r="D5" s="393" t="s">
        <v>626</v>
      </c>
      <c r="E5" s="393"/>
      <c r="F5" s="393" t="s">
        <v>688</v>
      </c>
      <c r="G5" s="393"/>
      <c r="H5" s="237" t="s">
        <v>1</v>
      </c>
    </row>
    <row r="6" spans="2:11" x14ac:dyDescent="0.25">
      <c r="B6" s="391"/>
      <c r="C6" s="391"/>
      <c r="D6" s="237" t="s">
        <v>2</v>
      </c>
      <c r="E6" s="236" t="s">
        <v>20</v>
      </c>
      <c r="F6" s="237" t="s">
        <v>2</v>
      </c>
      <c r="G6" s="236" t="s">
        <v>20</v>
      </c>
      <c r="H6" s="237" t="s">
        <v>352</v>
      </c>
    </row>
    <row r="7" spans="2:11" x14ac:dyDescent="0.25">
      <c r="B7" s="238">
        <v>1</v>
      </c>
      <c r="C7" s="239">
        <v>2</v>
      </c>
      <c r="D7" s="239">
        <v>3</v>
      </c>
      <c r="E7" s="239">
        <v>4</v>
      </c>
      <c r="F7" s="239">
        <v>5</v>
      </c>
      <c r="G7" s="239">
        <v>6</v>
      </c>
      <c r="H7" s="239">
        <v>7</v>
      </c>
    </row>
    <row r="8" spans="2:11" x14ac:dyDescent="0.25">
      <c r="B8" s="252" t="s">
        <v>260</v>
      </c>
      <c r="C8" s="250" t="s">
        <v>306</v>
      </c>
      <c r="D8" s="251"/>
      <c r="E8" s="235"/>
      <c r="F8" s="235"/>
      <c r="G8" s="235"/>
      <c r="H8" s="253"/>
    </row>
    <row r="9" spans="2:11" x14ac:dyDescent="0.25">
      <c r="B9" s="254" t="s">
        <v>60</v>
      </c>
      <c r="C9" s="235" t="s">
        <v>229</v>
      </c>
      <c r="D9" s="241">
        <v>50</v>
      </c>
      <c r="E9" s="242">
        <f>D9/D20*100</f>
        <v>0.17822770371426533</v>
      </c>
      <c r="F9" s="241">
        <v>25</v>
      </c>
      <c r="G9" s="242">
        <f>F9/F20*100</f>
        <v>7.2066878062842316E-2</v>
      </c>
      <c r="H9" s="243">
        <f>F9/D9*100</f>
        <v>50</v>
      </c>
      <c r="J9" s="40"/>
      <c r="K9" s="40"/>
    </row>
    <row r="10" spans="2:11" x14ac:dyDescent="0.25">
      <c r="B10" s="254" t="s">
        <v>90</v>
      </c>
      <c r="C10" s="235" t="s">
        <v>228</v>
      </c>
      <c r="D10" s="241">
        <v>11229</v>
      </c>
      <c r="E10" s="242">
        <f>D10/D20*100</f>
        <v>40.026377700149709</v>
      </c>
      <c r="F10" s="241">
        <v>14206</v>
      </c>
      <c r="G10" s="242">
        <f>F10/F20*100</f>
        <v>40.951282790429516</v>
      </c>
      <c r="H10" s="243">
        <f>F10/D10*100</f>
        <v>126.5117107489536</v>
      </c>
      <c r="J10" s="40"/>
      <c r="K10" s="40"/>
    </row>
    <row r="11" spans="2:11" x14ac:dyDescent="0.25">
      <c r="B11" s="254" t="s">
        <v>288</v>
      </c>
      <c r="C11" s="235" t="s">
        <v>230</v>
      </c>
      <c r="D11" s="241">
        <v>1504</v>
      </c>
      <c r="E11" s="242">
        <f>D11/D20*100</f>
        <v>5.3610893277251011</v>
      </c>
      <c r="F11" s="241">
        <v>1927</v>
      </c>
      <c r="G11" s="242">
        <f>F11/F20*100</f>
        <v>5.5549149610838855</v>
      </c>
      <c r="H11" s="243">
        <f>F11/D11*100</f>
        <v>128.125</v>
      </c>
      <c r="J11" s="40"/>
      <c r="K11" s="40"/>
    </row>
    <row r="12" spans="2:11" x14ac:dyDescent="0.25">
      <c r="B12" s="392" t="s">
        <v>761</v>
      </c>
      <c r="C12" s="392"/>
      <c r="D12" s="244">
        <f>SUM(D9:D11)</f>
        <v>12783</v>
      </c>
      <c r="E12" s="255">
        <f>D12/D20*100</f>
        <v>45.565694731589076</v>
      </c>
      <c r="F12" s="244">
        <f>SUM(F9:F11)</f>
        <v>16158</v>
      </c>
      <c r="G12" s="255">
        <f>F12/F20*100</f>
        <v>46.578264629576246</v>
      </c>
      <c r="H12" s="245">
        <f>F12/D12*100</f>
        <v>126.40225299225534</v>
      </c>
      <c r="J12" s="40"/>
      <c r="K12" s="40"/>
    </row>
    <row r="13" spans="2:11" x14ac:dyDescent="0.25">
      <c r="B13" s="252" t="s">
        <v>261</v>
      </c>
      <c r="C13" s="250" t="s">
        <v>307</v>
      </c>
      <c r="D13" s="251"/>
      <c r="E13" s="242"/>
      <c r="F13" s="251"/>
      <c r="G13" s="242"/>
      <c r="H13" s="243"/>
      <c r="J13" s="40"/>
      <c r="K13" s="40"/>
    </row>
    <row r="14" spans="2:11" x14ac:dyDescent="0.25">
      <c r="B14" s="240" t="s">
        <v>291</v>
      </c>
      <c r="C14" s="235" t="s">
        <v>231</v>
      </c>
      <c r="D14" s="241">
        <v>12432</v>
      </c>
      <c r="E14" s="242">
        <f>D14/D20*100</f>
        <v>44.314536251514937</v>
      </c>
      <c r="F14" s="241">
        <v>14232</v>
      </c>
      <c r="G14" s="242">
        <f>F14/F20*100</f>
        <v>41.026232343614879</v>
      </c>
      <c r="H14" s="243">
        <f t="shared" ref="H14:H20" si="0">F14/D14*100</f>
        <v>114.47876447876449</v>
      </c>
      <c r="J14" s="40"/>
      <c r="K14" s="40"/>
    </row>
    <row r="15" spans="2:11" x14ac:dyDescent="0.25">
      <c r="B15" s="240" t="s">
        <v>292</v>
      </c>
      <c r="C15" s="235" t="s">
        <v>232</v>
      </c>
      <c r="D15" s="251">
        <v>1</v>
      </c>
      <c r="E15" s="242">
        <f>D15/D20*100</f>
        <v>3.5645540742853072E-3</v>
      </c>
      <c r="F15" s="251">
        <v>1</v>
      </c>
      <c r="G15" s="242">
        <f>F15/F20*100</f>
        <v>2.8826751225136927E-3</v>
      </c>
      <c r="H15" s="243">
        <f t="shared" si="0"/>
        <v>100</v>
      </c>
      <c r="J15" s="40"/>
      <c r="K15" s="40"/>
    </row>
    <row r="16" spans="2:11" x14ac:dyDescent="0.25">
      <c r="B16" s="240" t="s">
        <v>293</v>
      </c>
      <c r="C16" s="235" t="s">
        <v>762</v>
      </c>
      <c r="D16" s="241">
        <v>0</v>
      </c>
      <c r="E16" s="242">
        <f>D16/D20*100</f>
        <v>0</v>
      </c>
      <c r="F16" s="251">
        <v>0</v>
      </c>
      <c r="G16" s="242">
        <f>F16/F20*100</f>
        <v>0</v>
      </c>
      <c r="H16" s="243" t="s">
        <v>82</v>
      </c>
      <c r="J16" s="40"/>
      <c r="K16" s="40"/>
    </row>
    <row r="17" spans="2:11" x14ac:dyDescent="0.25">
      <c r="B17" s="240" t="s">
        <v>294</v>
      </c>
      <c r="C17" s="235" t="s">
        <v>233</v>
      </c>
      <c r="D17" s="241">
        <v>2838</v>
      </c>
      <c r="E17" s="242">
        <f>D17/D20*100</f>
        <v>10.116204462821701</v>
      </c>
      <c r="F17" s="241">
        <v>4136</v>
      </c>
      <c r="G17" s="242">
        <f>F17/F20*100+0.1</f>
        <v>12.022744306716632</v>
      </c>
      <c r="H17" s="243">
        <f t="shared" si="0"/>
        <v>145.73643410852713</v>
      </c>
      <c r="J17" s="40"/>
      <c r="K17" s="40"/>
    </row>
    <row r="18" spans="2:11" x14ac:dyDescent="0.25">
      <c r="B18" s="392" t="s">
        <v>763</v>
      </c>
      <c r="C18" s="392"/>
      <c r="D18" s="244">
        <f>SUM(D14:D17)</f>
        <v>15271</v>
      </c>
      <c r="E18" s="255">
        <f>D18/D20*100</f>
        <v>54.434305268410924</v>
      </c>
      <c r="F18" s="244">
        <f>SUM(F14:F17)</f>
        <v>18369</v>
      </c>
      <c r="G18" s="255">
        <f>F18/F20*100</f>
        <v>52.951859325454024</v>
      </c>
      <c r="H18" s="245">
        <f t="shared" si="0"/>
        <v>120.28681815205292</v>
      </c>
      <c r="J18" s="40"/>
      <c r="K18" s="40"/>
    </row>
    <row r="19" spans="2:11" x14ac:dyDescent="0.25">
      <c r="B19" s="252" t="s">
        <v>262</v>
      </c>
      <c r="C19" s="250" t="s">
        <v>308</v>
      </c>
      <c r="D19" s="256">
        <v>0</v>
      </c>
      <c r="E19" s="257">
        <f>D19/D20*100</f>
        <v>0</v>
      </c>
      <c r="F19" s="256">
        <v>163</v>
      </c>
      <c r="G19" s="257">
        <f>F19/F20*100</f>
        <v>0.4698760449697319</v>
      </c>
      <c r="H19" s="233" t="s">
        <v>82</v>
      </c>
      <c r="J19" s="40"/>
      <c r="K19" s="40"/>
    </row>
    <row r="20" spans="2:11" x14ac:dyDescent="0.25">
      <c r="B20" s="392" t="s">
        <v>764</v>
      </c>
      <c r="C20" s="392"/>
      <c r="D20" s="244">
        <f>D12+D18+D19</f>
        <v>28054</v>
      </c>
      <c r="E20" s="245">
        <f>E12+E18+E19</f>
        <v>100</v>
      </c>
      <c r="F20" s="244">
        <f>F12+F18+F19</f>
        <v>34690</v>
      </c>
      <c r="G20" s="245">
        <f>G12+G18+G19</f>
        <v>100</v>
      </c>
      <c r="H20" s="245">
        <f t="shared" si="0"/>
        <v>123.6543808369573</v>
      </c>
      <c r="J20" s="40"/>
      <c r="K20" s="40"/>
    </row>
  </sheetData>
  <mergeCells count="8">
    <mergeCell ref="B20:C20"/>
    <mergeCell ref="B12:C12"/>
    <mergeCell ref="B4:H4"/>
    <mergeCell ref="B5:B6"/>
    <mergeCell ref="C5:C6"/>
    <mergeCell ref="D5:E5"/>
    <mergeCell ref="F5:G5"/>
    <mergeCell ref="B18:C18"/>
  </mergeCells>
  <pageMargins left="0.7" right="0.7" top="0.75" bottom="0.75" header="0.3" footer="0.3"/>
  <pageSetup paperSize="9" orientation="portrait" r:id="rId1"/>
  <ignoredErrors>
    <ignoredError sqref="E12:F12 E18:F18" formula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B74EF-934F-4FF1-A481-8DC1BE1019C4}">
  <dimension ref="B3:L21"/>
  <sheetViews>
    <sheetView workbookViewId="0"/>
  </sheetViews>
  <sheetFormatPr defaultRowHeight="15" x14ac:dyDescent="0.25"/>
  <cols>
    <col min="2" max="2" width="8.5703125" customWidth="1"/>
    <col min="3" max="3" width="36.28515625" customWidth="1"/>
    <col min="4" max="4" width="13.28515625" customWidth="1"/>
    <col min="5" max="5" width="14.42578125" customWidth="1"/>
    <col min="6" max="6" width="12.28515625" customWidth="1"/>
    <col min="7" max="7" width="14.28515625" customWidth="1"/>
    <col min="8" max="9" width="12.5703125" customWidth="1"/>
    <col min="10" max="10" width="9.7109375" customWidth="1"/>
  </cols>
  <sheetData>
    <row r="3" spans="2:12" ht="16.5" thickBot="1" x14ac:dyDescent="0.3">
      <c r="B3" s="126"/>
      <c r="C3" s="126"/>
      <c r="D3" s="126"/>
      <c r="E3" s="126"/>
      <c r="F3" s="126"/>
      <c r="G3" s="126"/>
      <c r="H3" s="146" t="s">
        <v>286</v>
      </c>
      <c r="J3" s="29"/>
    </row>
    <row r="4" spans="2:12" ht="24.95" customHeight="1" thickTop="1" x14ac:dyDescent="0.25">
      <c r="B4" s="373" t="s">
        <v>768</v>
      </c>
      <c r="C4" s="373"/>
      <c r="D4" s="373"/>
      <c r="E4" s="373"/>
      <c r="F4" s="373"/>
      <c r="G4" s="373"/>
      <c r="H4" s="373"/>
    </row>
    <row r="5" spans="2:12" ht="15.75" x14ac:dyDescent="0.25">
      <c r="B5" s="356" t="s">
        <v>102</v>
      </c>
      <c r="C5" s="356" t="s">
        <v>135</v>
      </c>
      <c r="D5" s="362" t="s">
        <v>626</v>
      </c>
      <c r="E5" s="362"/>
      <c r="F5" s="362" t="s">
        <v>769</v>
      </c>
      <c r="G5" s="362"/>
      <c r="H5" s="227" t="s">
        <v>309</v>
      </c>
    </row>
    <row r="6" spans="2:12" ht="15.75" x14ac:dyDescent="0.25">
      <c r="B6" s="356"/>
      <c r="C6" s="356"/>
      <c r="D6" s="173" t="s">
        <v>2</v>
      </c>
      <c r="E6" s="53" t="s">
        <v>20</v>
      </c>
      <c r="F6" s="173" t="s">
        <v>2</v>
      </c>
      <c r="G6" s="53" t="s">
        <v>20</v>
      </c>
      <c r="H6" s="173" t="s">
        <v>352</v>
      </c>
    </row>
    <row r="7" spans="2:12" x14ac:dyDescent="0.25">
      <c r="B7" s="51">
        <v>1</v>
      </c>
      <c r="C7" s="107">
        <v>2</v>
      </c>
      <c r="D7" s="107">
        <v>3</v>
      </c>
      <c r="E7" s="107">
        <v>4</v>
      </c>
      <c r="F7" s="107">
        <v>5</v>
      </c>
      <c r="G7" s="107">
        <v>6</v>
      </c>
      <c r="H7" s="107">
        <v>7</v>
      </c>
    </row>
    <row r="8" spans="2:12" ht="15.75" x14ac:dyDescent="0.25">
      <c r="B8" s="143" t="s">
        <v>260</v>
      </c>
      <c r="C8" s="388" t="s">
        <v>462</v>
      </c>
      <c r="D8" s="388"/>
      <c r="E8" s="388"/>
      <c r="F8" s="395"/>
      <c r="G8" s="395"/>
      <c r="H8" s="395"/>
    </row>
    <row r="9" spans="2:12" ht="15.75" x14ac:dyDescent="0.25">
      <c r="B9" s="55" t="s">
        <v>60</v>
      </c>
      <c r="C9" s="204" t="s">
        <v>234</v>
      </c>
      <c r="D9" s="198">
        <v>8371</v>
      </c>
      <c r="E9" s="190">
        <f>D9/D20*100</f>
        <v>34.946146781330881</v>
      </c>
      <c r="F9" s="198">
        <v>11266</v>
      </c>
      <c r="G9" s="190">
        <f>F9/F20*100</f>
        <v>38.864357665240789</v>
      </c>
      <c r="H9" s="207">
        <f>F9/D9*100</f>
        <v>134.5836817584518</v>
      </c>
      <c r="J9" s="13"/>
      <c r="L9" s="13"/>
    </row>
    <row r="10" spans="2:12" ht="15.75" x14ac:dyDescent="0.25">
      <c r="B10" s="55" t="s">
        <v>90</v>
      </c>
      <c r="C10" s="204" t="s">
        <v>235</v>
      </c>
      <c r="D10" s="200">
        <v>95</v>
      </c>
      <c r="E10" s="190">
        <f>D10/D20*100</f>
        <v>0.39659347081906987</v>
      </c>
      <c r="F10" s="200">
        <v>117</v>
      </c>
      <c r="G10" s="190">
        <f>F10/F20*100</f>
        <v>0.40361528908513866</v>
      </c>
      <c r="H10" s="207">
        <f>F10/D10*100</f>
        <v>123.15789473684211</v>
      </c>
    </row>
    <row r="11" spans="2:12" ht="15.75" x14ac:dyDescent="0.25">
      <c r="B11" s="55" t="s">
        <v>288</v>
      </c>
      <c r="C11" s="204" t="s">
        <v>236</v>
      </c>
      <c r="D11" s="200">
        <v>2</v>
      </c>
      <c r="E11" s="190">
        <f>D11/D20*100</f>
        <v>8.3493362277698921E-3</v>
      </c>
      <c r="F11" s="200">
        <v>3</v>
      </c>
      <c r="G11" s="190">
        <f>F11/F20*100</f>
        <v>1.0349109976542018E-2</v>
      </c>
      <c r="H11" s="207">
        <f>F11/D11*100</f>
        <v>150</v>
      </c>
    </row>
    <row r="12" spans="2:12" ht="15.75" x14ac:dyDescent="0.25">
      <c r="B12" s="394" t="s">
        <v>766</v>
      </c>
      <c r="C12" s="394"/>
      <c r="D12" s="209">
        <f>SUM(D9:D11)</f>
        <v>8468</v>
      </c>
      <c r="E12" s="161">
        <f>D12/D20*100</f>
        <v>35.351089588377725</v>
      </c>
      <c r="F12" s="209">
        <f>SUM(F9:F11)</f>
        <v>11386</v>
      </c>
      <c r="G12" s="161">
        <f>F12/F20*100</f>
        <v>39.278322064302465</v>
      </c>
      <c r="H12" s="193">
        <f>F12/D12*100</f>
        <v>134.45914029286726</v>
      </c>
      <c r="J12" s="13"/>
      <c r="L12" s="13"/>
    </row>
    <row r="13" spans="2:12" ht="15.75" x14ac:dyDescent="0.25">
      <c r="B13" s="143" t="s">
        <v>261</v>
      </c>
      <c r="C13" s="224" t="s">
        <v>211</v>
      </c>
      <c r="D13" s="200"/>
      <c r="E13" s="190"/>
      <c r="F13" s="200"/>
      <c r="G13" s="190"/>
      <c r="H13" s="207"/>
    </row>
    <row r="14" spans="2:12" ht="15.75" x14ac:dyDescent="0.25">
      <c r="B14" s="55" t="s">
        <v>291</v>
      </c>
      <c r="C14" s="204" t="s">
        <v>136</v>
      </c>
      <c r="D14" s="198">
        <v>2669</v>
      </c>
      <c r="E14" s="190">
        <f>D14/D20*100</f>
        <v>11.14218919595892</v>
      </c>
      <c r="F14" s="198">
        <v>3216</v>
      </c>
      <c r="G14" s="190">
        <f>F14/F20*100</f>
        <v>11.094245894853042</v>
      </c>
      <c r="H14" s="207">
        <f t="shared" ref="H14:H18" si="0">F14/D14*100</f>
        <v>120.49456725365306</v>
      </c>
      <c r="J14" s="13"/>
      <c r="L14" s="13"/>
    </row>
    <row r="15" spans="2:12" ht="15.75" x14ac:dyDescent="0.25">
      <c r="B15" s="55" t="s">
        <v>292</v>
      </c>
      <c r="C15" s="204" t="s">
        <v>237</v>
      </c>
      <c r="D15" s="198">
        <v>7826</v>
      </c>
      <c r="E15" s="190">
        <f>D15/D20*100</f>
        <v>32.670952659263591</v>
      </c>
      <c r="F15" s="198">
        <v>8565</v>
      </c>
      <c r="G15" s="190">
        <f>F15/F20*100</f>
        <v>29.546708983027457</v>
      </c>
      <c r="H15" s="207">
        <f t="shared" si="0"/>
        <v>109.44288269869664</v>
      </c>
      <c r="J15" s="13"/>
      <c r="L15" s="13"/>
    </row>
    <row r="16" spans="2:12" ht="15.75" x14ac:dyDescent="0.25">
      <c r="B16" s="55" t="s">
        <v>293</v>
      </c>
      <c r="C16" s="204" t="s">
        <v>238</v>
      </c>
      <c r="D16" s="198">
        <v>4935</v>
      </c>
      <c r="E16" s="190">
        <f>D16/D20*100</f>
        <v>20.60198714202221</v>
      </c>
      <c r="F16" s="198">
        <v>5821</v>
      </c>
      <c r="G16" s="190">
        <f>F16/F20*100</f>
        <v>20.080723057817025</v>
      </c>
      <c r="H16" s="207">
        <f t="shared" si="0"/>
        <v>117.95339412360688</v>
      </c>
      <c r="J16" s="13"/>
      <c r="L16" s="13"/>
    </row>
    <row r="17" spans="2:12" ht="15.75" x14ac:dyDescent="0.25">
      <c r="B17" s="394" t="s">
        <v>767</v>
      </c>
      <c r="C17" s="394"/>
      <c r="D17" s="209">
        <f>SUM(D14:D16)</f>
        <v>15430</v>
      </c>
      <c r="E17" s="161">
        <f>D17/D20*100</f>
        <v>64.415128997244722</v>
      </c>
      <c r="F17" s="209">
        <f>SUM(F14:F16)</f>
        <v>17602</v>
      </c>
      <c r="G17" s="161">
        <f>F17/F20*100</f>
        <v>60.721677935697528</v>
      </c>
      <c r="H17" s="193">
        <f t="shared" si="0"/>
        <v>114.07647440051846</v>
      </c>
      <c r="J17" s="13"/>
      <c r="L17" s="13"/>
    </row>
    <row r="18" spans="2:12" ht="15.75" x14ac:dyDescent="0.25">
      <c r="B18" s="143" t="s">
        <v>262</v>
      </c>
      <c r="C18" s="224" t="s">
        <v>310</v>
      </c>
      <c r="D18" s="232">
        <v>56</v>
      </c>
      <c r="E18" s="258">
        <f>D18/D20*100</f>
        <v>0.23378141437755698</v>
      </c>
      <c r="F18" s="232">
        <v>0</v>
      </c>
      <c r="G18" s="258">
        <f>F18/F20*100</f>
        <v>0</v>
      </c>
      <c r="H18" s="233">
        <f t="shared" si="0"/>
        <v>0</v>
      </c>
      <c r="J18" s="13"/>
      <c r="L18" s="13"/>
    </row>
    <row r="19" spans="2:12" ht="15.75" x14ac:dyDescent="0.25">
      <c r="B19" s="143" t="s">
        <v>263</v>
      </c>
      <c r="C19" s="224" t="s">
        <v>403</v>
      </c>
      <c r="D19" s="232">
        <v>0</v>
      </c>
      <c r="E19" s="258">
        <f>D19/D20*100</f>
        <v>0</v>
      </c>
      <c r="F19" s="232">
        <v>0</v>
      </c>
      <c r="G19" s="258">
        <f>F19/F20*100</f>
        <v>0</v>
      </c>
      <c r="H19" s="233" t="s">
        <v>82</v>
      </c>
      <c r="J19" s="13"/>
      <c r="L19" s="13"/>
    </row>
    <row r="20" spans="2:12" ht="15.75" x14ac:dyDescent="0.25">
      <c r="B20" s="53"/>
      <c r="C20" s="227" t="s">
        <v>404</v>
      </c>
      <c r="D20" s="209">
        <f>D12+D17+D18+D19</f>
        <v>23954</v>
      </c>
      <c r="E20" s="193">
        <f>E12+E17+E18+E19</f>
        <v>100.00000000000001</v>
      </c>
      <c r="F20" s="209">
        <f>F12+F17+F18+F19</f>
        <v>28988</v>
      </c>
      <c r="G20" s="193">
        <f>G12+G17+G18+G19</f>
        <v>100</v>
      </c>
      <c r="H20" s="193">
        <f>F20/D20*100</f>
        <v>121.01527928529683</v>
      </c>
      <c r="J20" s="13"/>
      <c r="L20" s="13"/>
    </row>
    <row r="21" spans="2:12" x14ac:dyDescent="0.25">
      <c r="J21" s="13"/>
      <c r="L21" s="13"/>
    </row>
  </sheetData>
  <mergeCells count="9">
    <mergeCell ref="B17:C17"/>
    <mergeCell ref="B12:C12"/>
    <mergeCell ref="C8:E8"/>
    <mergeCell ref="F8:H8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E12:F12 E17:F17" formula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E98C0-5573-42F3-9C76-0D1B184828B8}">
  <dimension ref="B3:Q13"/>
  <sheetViews>
    <sheetView workbookViewId="0"/>
  </sheetViews>
  <sheetFormatPr defaultRowHeight="15" x14ac:dyDescent="0.25"/>
  <cols>
    <col min="2" max="2" width="7" customWidth="1"/>
    <col min="3" max="3" width="13.42578125" customWidth="1"/>
    <col min="4" max="4" width="11.42578125" customWidth="1"/>
    <col min="5" max="5" width="11.85546875" customWidth="1"/>
    <col min="6" max="6" width="11.5703125" customWidth="1"/>
    <col min="7" max="7" width="12.5703125" customWidth="1"/>
    <col min="8" max="8" width="11.5703125" customWidth="1"/>
    <col min="9" max="9" width="12.5703125" customWidth="1"/>
    <col min="10" max="10" width="10.85546875" customWidth="1"/>
    <col min="11" max="11" width="12" customWidth="1"/>
    <col min="12" max="12" width="11.42578125" customWidth="1"/>
    <col min="13" max="13" width="12.5703125" customWidth="1"/>
    <col min="14" max="14" width="11.42578125" customWidth="1"/>
    <col min="15" max="15" width="12.5703125" customWidth="1"/>
    <col min="16" max="16" width="10.28515625" customWidth="1"/>
  </cols>
  <sheetData>
    <row r="3" spans="2:17" ht="16.5" thickBot="1" x14ac:dyDescent="0.3">
      <c r="B3" s="78"/>
      <c r="C3" s="79" t="s">
        <v>57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 t="s">
        <v>285</v>
      </c>
      <c r="P3" s="340"/>
    </row>
    <row r="4" spans="2:17" ht="24.95" customHeight="1" thickTop="1" x14ac:dyDescent="0.25">
      <c r="B4" s="373" t="s">
        <v>770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41"/>
    </row>
    <row r="5" spans="2:17" ht="15.75" x14ac:dyDescent="0.25">
      <c r="B5" s="391" t="s">
        <v>102</v>
      </c>
      <c r="C5" s="393" t="s">
        <v>114</v>
      </c>
      <c r="D5" s="393" t="s">
        <v>626</v>
      </c>
      <c r="E5" s="393"/>
      <c r="F5" s="393"/>
      <c r="G5" s="393"/>
      <c r="H5" s="393"/>
      <c r="I5" s="393"/>
      <c r="J5" s="393" t="s">
        <v>688</v>
      </c>
      <c r="K5" s="393"/>
      <c r="L5" s="393"/>
      <c r="M5" s="393"/>
      <c r="N5" s="393"/>
      <c r="O5" s="393"/>
      <c r="P5" s="342"/>
    </row>
    <row r="6" spans="2:17" ht="15.75" x14ac:dyDescent="0.25">
      <c r="B6" s="391"/>
      <c r="C6" s="393"/>
      <c r="D6" s="391" t="s">
        <v>220</v>
      </c>
      <c r="E6" s="391"/>
      <c r="F6" s="391" t="s">
        <v>221</v>
      </c>
      <c r="G6" s="391"/>
      <c r="H6" s="393" t="s">
        <v>18</v>
      </c>
      <c r="I6" s="393"/>
      <c r="J6" s="391" t="s">
        <v>220</v>
      </c>
      <c r="K6" s="391"/>
      <c r="L6" s="391" t="s">
        <v>221</v>
      </c>
      <c r="M6" s="391"/>
      <c r="N6" s="393" t="s">
        <v>18</v>
      </c>
      <c r="O6" s="393"/>
      <c r="P6" s="342"/>
    </row>
    <row r="7" spans="2:17" ht="15.75" x14ac:dyDescent="0.25">
      <c r="B7" s="391"/>
      <c r="C7" s="393"/>
      <c r="D7" s="236" t="s">
        <v>311</v>
      </c>
      <c r="E7" s="236" t="s">
        <v>2</v>
      </c>
      <c r="F7" s="236" t="s">
        <v>311</v>
      </c>
      <c r="G7" s="236" t="s">
        <v>2</v>
      </c>
      <c r="H7" s="237" t="s">
        <v>311</v>
      </c>
      <c r="I7" s="237" t="s">
        <v>2</v>
      </c>
      <c r="J7" s="237" t="s">
        <v>311</v>
      </c>
      <c r="K7" s="236" t="s">
        <v>2</v>
      </c>
      <c r="L7" s="236" t="s">
        <v>311</v>
      </c>
      <c r="M7" s="236" t="s">
        <v>2</v>
      </c>
      <c r="N7" s="236" t="s">
        <v>311</v>
      </c>
      <c r="O7" s="237" t="s">
        <v>2</v>
      </c>
      <c r="P7" s="342"/>
    </row>
    <row r="8" spans="2:17" x14ac:dyDescent="0.25">
      <c r="B8" s="238">
        <v>1</v>
      </c>
      <c r="C8" s="239">
        <v>2</v>
      </c>
      <c r="D8" s="239">
        <v>3</v>
      </c>
      <c r="E8" s="239">
        <v>4</v>
      </c>
      <c r="F8" s="239">
        <v>5</v>
      </c>
      <c r="G8" s="239">
        <v>6</v>
      </c>
      <c r="H8" s="239" t="s">
        <v>340</v>
      </c>
      <c r="I8" s="239" t="s">
        <v>341</v>
      </c>
      <c r="J8" s="239">
        <v>9</v>
      </c>
      <c r="K8" s="239">
        <v>10</v>
      </c>
      <c r="L8" s="239">
        <v>11</v>
      </c>
      <c r="M8" s="239">
        <v>12</v>
      </c>
      <c r="N8" s="239" t="s">
        <v>342</v>
      </c>
      <c r="O8" s="239" t="s">
        <v>343</v>
      </c>
      <c r="P8" s="343"/>
    </row>
    <row r="9" spans="2:17" ht="15.75" x14ac:dyDescent="0.25">
      <c r="B9" s="240" t="s">
        <v>260</v>
      </c>
      <c r="C9" s="235" t="s">
        <v>239</v>
      </c>
      <c r="D9" s="241">
        <v>2048</v>
      </c>
      <c r="E9" s="241">
        <v>127500</v>
      </c>
      <c r="F9" s="241">
        <v>609</v>
      </c>
      <c r="G9" s="241">
        <v>30631</v>
      </c>
      <c r="H9" s="241">
        <f t="shared" ref="H9:I12" si="0">D9+F9</f>
        <v>2657</v>
      </c>
      <c r="I9" s="241">
        <f t="shared" si="0"/>
        <v>158131</v>
      </c>
      <c r="J9" s="241">
        <v>2060</v>
      </c>
      <c r="K9" s="241">
        <v>123341</v>
      </c>
      <c r="L9" s="241">
        <v>684</v>
      </c>
      <c r="M9" s="241">
        <v>30347</v>
      </c>
      <c r="N9" s="241">
        <f>J9+L9</f>
        <v>2744</v>
      </c>
      <c r="O9" s="241">
        <f>K9+M9</f>
        <v>153688</v>
      </c>
      <c r="P9" s="344"/>
      <c r="Q9" s="30"/>
    </row>
    <row r="10" spans="2:17" ht="15.75" x14ac:dyDescent="0.25">
      <c r="B10" s="240" t="s">
        <v>261</v>
      </c>
      <c r="C10" s="235" t="s">
        <v>240</v>
      </c>
      <c r="D10" s="241">
        <v>120</v>
      </c>
      <c r="E10" s="241">
        <v>22470</v>
      </c>
      <c r="F10" s="241">
        <v>0</v>
      </c>
      <c r="G10" s="241">
        <v>0</v>
      </c>
      <c r="H10" s="241">
        <f t="shared" si="0"/>
        <v>120</v>
      </c>
      <c r="I10" s="241">
        <f t="shared" si="0"/>
        <v>22470</v>
      </c>
      <c r="J10" s="241">
        <v>94</v>
      </c>
      <c r="K10" s="241">
        <v>12485</v>
      </c>
      <c r="L10" s="241">
        <v>2</v>
      </c>
      <c r="M10" s="241">
        <v>375</v>
      </c>
      <c r="N10" s="241">
        <f>J10+L10</f>
        <v>96</v>
      </c>
      <c r="O10" s="241">
        <f t="shared" ref="N10:O12" si="1">K10+M10</f>
        <v>12860</v>
      </c>
      <c r="P10" s="344"/>
      <c r="Q10" s="30"/>
    </row>
    <row r="11" spans="2:17" ht="15.75" x14ac:dyDescent="0.25">
      <c r="B11" s="240" t="s">
        <v>262</v>
      </c>
      <c r="C11" s="235" t="s">
        <v>227</v>
      </c>
      <c r="D11" s="241">
        <v>0</v>
      </c>
      <c r="E11" s="241">
        <v>0</v>
      </c>
      <c r="F11" s="241">
        <v>0</v>
      </c>
      <c r="G11" s="241">
        <v>0</v>
      </c>
      <c r="H11" s="241">
        <f t="shared" si="0"/>
        <v>0</v>
      </c>
      <c r="I11" s="241">
        <f t="shared" si="0"/>
        <v>0</v>
      </c>
      <c r="J11" s="241">
        <v>0</v>
      </c>
      <c r="K11" s="241">
        <v>0</v>
      </c>
      <c r="L11" s="241">
        <v>0</v>
      </c>
      <c r="M11" s="241">
        <v>0</v>
      </c>
      <c r="N11" s="241">
        <f t="shared" si="1"/>
        <v>0</v>
      </c>
      <c r="O11" s="241">
        <f t="shared" si="1"/>
        <v>0</v>
      </c>
      <c r="P11" s="344"/>
      <c r="Q11" s="30"/>
    </row>
    <row r="12" spans="2:17" ht="15.75" x14ac:dyDescent="0.25">
      <c r="B12" s="240" t="s">
        <v>263</v>
      </c>
      <c r="C12" s="235" t="s">
        <v>48</v>
      </c>
      <c r="D12" s="241">
        <v>0</v>
      </c>
      <c r="E12" s="241">
        <v>0</v>
      </c>
      <c r="F12" s="241">
        <v>0</v>
      </c>
      <c r="G12" s="241">
        <v>0</v>
      </c>
      <c r="H12" s="241">
        <f t="shared" si="0"/>
        <v>0</v>
      </c>
      <c r="I12" s="241">
        <f t="shared" si="0"/>
        <v>0</v>
      </c>
      <c r="J12" s="241">
        <v>8</v>
      </c>
      <c r="K12" s="241">
        <v>95</v>
      </c>
      <c r="L12" s="241">
        <v>0</v>
      </c>
      <c r="M12" s="241">
        <v>0</v>
      </c>
      <c r="N12" s="241">
        <f t="shared" si="1"/>
        <v>8</v>
      </c>
      <c r="O12" s="241">
        <f t="shared" si="1"/>
        <v>95</v>
      </c>
      <c r="P12" s="344"/>
      <c r="Q12" s="30"/>
    </row>
    <row r="13" spans="2:17" ht="15.75" x14ac:dyDescent="0.25">
      <c r="B13" s="259"/>
      <c r="C13" s="260" t="s">
        <v>18</v>
      </c>
      <c r="D13" s="244">
        <f t="shared" ref="D13:O13" si="2">SUM(D9:D12)</f>
        <v>2168</v>
      </c>
      <c r="E13" s="244">
        <f>SUM(E9:E12)</f>
        <v>149970</v>
      </c>
      <c r="F13" s="244">
        <f t="shared" si="2"/>
        <v>609</v>
      </c>
      <c r="G13" s="244">
        <f t="shared" si="2"/>
        <v>30631</v>
      </c>
      <c r="H13" s="244">
        <f t="shared" si="2"/>
        <v>2777</v>
      </c>
      <c r="I13" s="244">
        <f t="shared" si="2"/>
        <v>180601</v>
      </c>
      <c r="J13" s="244">
        <f t="shared" si="2"/>
        <v>2162</v>
      </c>
      <c r="K13" s="244">
        <f t="shared" si="2"/>
        <v>135921</v>
      </c>
      <c r="L13" s="244">
        <f t="shared" si="2"/>
        <v>686</v>
      </c>
      <c r="M13" s="244">
        <f t="shared" si="2"/>
        <v>30722</v>
      </c>
      <c r="N13" s="244">
        <f>SUM(N9:N12)</f>
        <v>2848</v>
      </c>
      <c r="O13" s="244">
        <f t="shared" si="2"/>
        <v>166643</v>
      </c>
      <c r="P13" s="345"/>
      <c r="Q13" s="31"/>
    </row>
  </sheetData>
  <mergeCells count="11">
    <mergeCell ref="B4:O4"/>
    <mergeCell ref="B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pageSetup paperSize="9" orientation="portrait" r:id="rId1"/>
  <ignoredErrors>
    <ignoredError sqref="D13 E13:N13" formulaRange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F821-0181-47CC-8F14-2108DAC029A6}">
  <dimension ref="B3:J23"/>
  <sheetViews>
    <sheetView workbookViewId="0"/>
  </sheetViews>
  <sheetFormatPr defaultColWidth="13.42578125" defaultRowHeight="15.75" x14ac:dyDescent="0.25"/>
  <cols>
    <col min="1" max="1" width="4.85546875" style="1" customWidth="1"/>
    <col min="2" max="2" width="5.85546875" style="1" customWidth="1"/>
    <col min="3" max="3" width="37.28515625" style="1" customWidth="1"/>
    <col min="4" max="4" width="18.140625" style="1" customWidth="1"/>
    <col min="5" max="5" width="13.5703125" style="1" customWidth="1"/>
    <col min="6" max="6" width="15.7109375" style="1" customWidth="1"/>
    <col min="7" max="7" width="15" style="1" customWidth="1"/>
    <col min="8" max="8" width="12.42578125" style="1" customWidth="1"/>
    <col min="9" max="9" width="9.5703125" style="1" customWidth="1"/>
    <col min="10" max="10" width="9.85546875" style="1" customWidth="1"/>
    <col min="11" max="16384" width="13.42578125" style="1"/>
  </cols>
  <sheetData>
    <row r="3" spans="2:10" ht="20.25" customHeight="1" thickBot="1" x14ac:dyDescent="0.3">
      <c r="B3" s="210"/>
      <c r="C3" s="210"/>
      <c r="D3" s="210"/>
      <c r="E3" s="210"/>
      <c r="F3" s="210"/>
      <c r="G3" s="210"/>
      <c r="H3" s="263" t="s">
        <v>285</v>
      </c>
    </row>
    <row r="4" spans="2:10" ht="37.5" customHeight="1" thickTop="1" x14ac:dyDescent="0.25">
      <c r="B4" s="355" t="s">
        <v>771</v>
      </c>
      <c r="C4" s="355"/>
      <c r="D4" s="355"/>
      <c r="E4" s="355"/>
      <c r="F4" s="355"/>
      <c r="G4" s="355"/>
      <c r="H4" s="355"/>
    </row>
    <row r="5" spans="2:10" ht="35.25" customHeight="1" x14ac:dyDescent="0.25">
      <c r="B5" s="356" t="s">
        <v>102</v>
      </c>
      <c r="C5" s="356" t="s">
        <v>351</v>
      </c>
      <c r="D5" s="356" t="s">
        <v>432</v>
      </c>
      <c r="E5" s="356"/>
      <c r="F5" s="356"/>
      <c r="G5" s="356"/>
      <c r="H5" s="356"/>
    </row>
    <row r="6" spans="2:10" ht="19.5" customHeight="1" x14ac:dyDescent="0.25">
      <c r="B6" s="356"/>
      <c r="C6" s="356"/>
      <c r="D6" s="356" t="s">
        <v>626</v>
      </c>
      <c r="E6" s="356"/>
      <c r="F6" s="356" t="s">
        <v>688</v>
      </c>
      <c r="G6" s="356"/>
      <c r="H6" s="53" t="s">
        <v>1</v>
      </c>
    </row>
    <row r="7" spans="2:10" ht="19.5" customHeight="1" x14ac:dyDescent="0.25">
      <c r="B7" s="356"/>
      <c r="C7" s="356"/>
      <c r="D7" s="53" t="s">
        <v>2</v>
      </c>
      <c r="E7" s="53" t="s">
        <v>20</v>
      </c>
      <c r="F7" s="53" t="s">
        <v>2</v>
      </c>
      <c r="G7" s="53" t="s">
        <v>20</v>
      </c>
      <c r="H7" s="53" t="s">
        <v>352</v>
      </c>
    </row>
    <row r="8" spans="2:10" x14ac:dyDescent="0.25">
      <c r="B8" s="51">
        <v>1</v>
      </c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51">
        <v>7</v>
      </c>
    </row>
    <row r="9" spans="2:10" ht="15.95" customHeight="1" x14ac:dyDescent="0.25">
      <c r="B9" s="55" t="s">
        <v>260</v>
      </c>
      <c r="C9" s="60" t="s">
        <v>479</v>
      </c>
      <c r="D9" s="58">
        <v>77550</v>
      </c>
      <c r="E9" s="261">
        <f>D9/D$12*100</f>
        <v>99.846785718883979</v>
      </c>
      <c r="F9" s="58">
        <v>63379</v>
      </c>
      <c r="G9" s="261">
        <f>F9/F$12*100</f>
        <v>99.536702578760554</v>
      </c>
      <c r="H9" s="58">
        <f>F9/D9*100</f>
        <v>81.726627981947132</v>
      </c>
    </row>
    <row r="10" spans="2:10" ht="15.95" customHeight="1" x14ac:dyDescent="0.25">
      <c r="B10" s="55" t="s">
        <v>261</v>
      </c>
      <c r="C10" s="60" t="s">
        <v>242</v>
      </c>
      <c r="D10" s="58">
        <v>119</v>
      </c>
      <c r="E10" s="261">
        <f>D10/D$12*100</f>
        <v>0.15321428111601798</v>
      </c>
      <c r="F10" s="58">
        <v>0</v>
      </c>
      <c r="G10" s="261">
        <f>F10/F$12*100</f>
        <v>0</v>
      </c>
      <c r="H10" s="58">
        <f t="shared" ref="H10" si="0">F10/D10*100</f>
        <v>0</v>
      </c>
    </row>
    <row r="11" spans="2:10" ht="15.95" customHeight="1" x14ac:dyDescent="0.25">
      <c r="B11" s="55" t="s">
        <v>262</v>
      </c>
      <c r="C11" s="60" t="s">
        <v>344</v>
      </c>
      <c r="D11" s="58">
        <v>0</v>
      </c>
      <c r="E11" s="261">
        <f>D11/D12*100</f>
        <v>0</v>
      </c>
      <c r="F11" s="58">
        <v>295</v>
      </c>
      <c r="G11" s="261">
        <f>F11/F$12*100</f>
        <v>0.4632974212394384</v>
      </c>
      <c r="H11" s="58" t="s">
        <v>82</v>
      </c>
    </row>
    <row r="12" spans="2:10" ht="15.95" customHeight="1" x14ac:dyDescent="0.25">
      <c r="B12" s="53"/>
      <c r="C12" s="53" t="s">
        <v>243</v>
      </c>
      <c r="D12" s="59">
        <f>SUM(D9:D11)</f>
        <v>77669</v>
      </c>
      <c r="E12" s="59">
        <f>SUM(E9:E11)</f>
        <v>100</v>
      </c>
      <c r="F12" s="59">
        <f>SUM(F9:F11)</f>
        <v>63674</v>
      </c>
      <c r="G12" s="59">
        <f>SUM(G9:G11)</f>
        <v>99.999999999999986</v>
      </c>
      <c r="H12" s="59">
        <f>F12/D12*100</f>
        <v>81.981228031775871</v>
      </c>
      <c r="J12" s="42"/>
    </row>
    <row r="13" spans="2:10" ht="15.95" customHeight="1" x14ac:dyDescent="0.25">
      <c r="B13" s="55" t="s">
        <v>263</v>
      </c>
      <c r="C13" s="60" t="s">
        <v>244</v>
      </c>
      <c r="D13" s="58">
        <v>77669</v>
      </c>
      <c r="E13" s="58">
        <f>D13/D15*100</f>
        <v>100</v>
      </c>
      <c r="F13" s="58">
        <v>63674</v>
      </c>
      <c r="G13" s="58">
        <f>F13/F15*100</f>
        <v>100</v>
      </c>
      <c r="H13" s="58">
        <f>F13/D13*100</f>
        <v>81.981228031775871</v>
      </c>
    </row>
    <row r="14" spans="2:10" ht="15.95" customHeight="1" x14ac:dyDescent="0.25">
      <c r="B14" s="55" t="s">
        <v>264</v>
      </c>
      <c r="C14" s="60" t="s">
        <v>478</v>
      </c>
      <c r="D14" s="58">
        <v>0</v>
      </c>
      <c r="E14" s="58">
        <v>0</v>
      </c>
      <c r="F14" s="58">
        <v>0</v>
      </c>
      <c r="G14" s="58">
        <v>0</v>
      </c>
      <c r="H14" s="58" t="s">
        <v>82</v>
      </c>
    </row>
    <row r="15" spans="2:10" ht="15.95" customHeight="1" x14ac:dyDescent="0.25">
      <c r="B15" s="262"/>
      <c r="C15" s="53" t="s">
        <v>243</v>
      </c>
      <c r="D15" s="59">
        <f>SUM(D13:D14)</f>
        <v>77669</v>
      </c>
      <c r="E15" s="59">
        <f>SUM(E13:E14)</f>
        <v>100</v>
      </c>
      <c r="F15" s="59">
        <f>SUM(F13:F14)</f>
        <v>63674</v>
      </c>
      <c r="G15" s="59">
        <f>SUM(G13:G14)</f>
        <v>100</v>
      </c>
      <c r="H15" s="59">
        <f>F15/D15*100</f>
        <v>81.981228031775871</v>
      </c>
    </row>
    <row r="17" spans="4:6" x14ac:dyDescent="0.25">
      <c r="D17" s="42"/>
      <c r="F17" s="42"/>
    </row>
    <row r="18" spans="4:6" x14ac:dyDescent="0.25">
      <c r="D18" s="42"/>
      <c r="F18" s="42"/>
    </row>
    <row r="19" spans="4:6" x14ac:dyDescent="0.25">
      <c r="D19" s="42"/>
    </row>
    <row r="20" spans="4:6" x14ac:dyDescent="0.25">
      <c r="D20" s="42"/>
      <c r="F20" s="42"/>
    </row>
    <row r="21" spans="4:6" x14ac:dyDescent="0.25">
      <c r="D21" s="42"/>
      <c r="F21" s="42"/>
    </row>
    <row r="23" spans="4:6" x14ac:dyDescent="0.25">
      <c r="D23" s="42"/>
      <c r="F23" s="42"/>
    </row>
  </sheetData>
  <mergeCells count="6">
    <mergeCell ref="B4:H4"/>
    <mergeCell ref="B5:B7"/>
    <mergeCell ref="C5:C7"/>
    <mergeCell ref="D5:H5"/>
    <mergeCell ref="D6:E6"/>
    <mergeCell ref="F6:G6"/>
  </mergeCells>
  <pageMargins left="0.7" right="0.7" top="0.75" bottom="0.75" header="0.3" footer="0.3"/>
  <pageSetup orientation="portrait" r:id="rId1"/>
  <ignoredErrors>
    <ignoredError sqref="D12:F12" formulaRange="1"/>
  </ignoredError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B2F1-05E6-4AC4-AA0B-54661F4C4554}">
  <dimension ref="B3:I13"/>
  <sheetViews>
    <sheetView workbookViewId="0">
      <selection activeCell="G17" sqref="G17"/>
    </sheetView>
  </sheetViews>
  <sheetFormatPr defaultRowHeight="15" x14ac:dyDescent="0.25"/>
  <cols>
    <col min="2" max="2" width="7.7109375" customWidth="1"/>
    <col min="3" max="3" width="17.5703125" customWidth="1"/>
    <col min="4" max="4" width="17.140625" customWidth="1"/>
    <col min="5" max="5" width="19.28515625" customWidth="1"/>
    <col min="6" max="6" width="17.5703125" customWidth="1"/>
    <col min="7" max="7" width="15.140625" customWidth="1"/>
    <col min="10" max="10" width="10.140625" bestFit="1" customWidth="1"/>
    <col min="12" max="12" width="11.140625" bestFit="1" customWidth="1"/>
  </cols>
  <sheetData>
    <row r="3" spans="2:9" ht="16.5" thickBot="1" x14ac:dyDescent="0.3">
      <c r="B3" s="50"/>
      <c r="C3" s="50"/>
      <c r="D3" s="50"/>
      <c r="E3" s="50"/>
      <c r="F3" s="50"/>
      <c r="G3" s="277"/>
      <c r="H3" s="50"/>
      <c r="I3" s="50"/>
    </row>
    <row r="4" spans="2:9" ht="24.95" customHeight="1" thickTop="1" x14ac:dyDescent="0.25">
      <c r="B4" s="373" t="s">
        <v>772</v>
      </c>
      <c r="C4" s="373"/>
      <c r="D4" s="373"/>
      <c r="E4" s="373"/>
      <c r="F4" s="373"/>
      <c r="G4" s="373"/>
      <c r="H4" s="373"/>
      <c r="I4" s="373"/>
    </row>
    <row r="5" spans="2:9" ht="15.75" x14ac:dyDescent="0.25">
      <c r="B5" s="356" t="s">
        <v>102</v>
      </c>
      <c r="C5" s="356" t="s">
        <v>516</v>
      </c>
      <c r="D5" s="356" t="s">
        <v>629</v>
      </c>
      <c r="E5" s="356"/>
      <c r="F5" s="356" t="s">
        <v>773</v>
      </c>
      <c r="G5" s="356"/>
      <c r="H5" s="356" t="s">
        <v>1</v>
      </c>
      <c r="I5" s="356"/>
    </row>
    <row r="6" spans="2:9" ht="15.75" x14ac:dyDescent="0.25">
      <c r="B6" s="356"/>
      <c r="C6" s="356"/>
      <c r="D6" s="356" t="s">
        <v>311</v>
      </c>
      <c r="E6" s="53" t="s">
        <v>519</v>
      </c>
      <c r="F6" s="356" t="s">
        <v>311</v>
      </c>
      <c r="G6" s="53" t="s">
        <v>519</v>
      </c>
      <c r="H6" s="356"/>
      <c r="I6" s="356"/>
    </row>
    <row r="7" spans="2:9" ht="15.75" x14ac:dyDescent="0.25">
      <c r="B7" s="356"/>
      <c r="C7" s="356"/>
      <c r="D7" s="356"/>
      <c r="E7" s="278" t="s">
        <v>520</v>
      </c>
      <c r="F7" s="356"/>
      <c r="G7" s="278" t="s">
        <v>520</v>
      </c>
      <c r="H7" s="53" t="s">
        <v>352</v>
      </c>
      <c r="I7" s="53" t="s">
        <v>597</v>
      </c>
    </row>
    <row r="8" spans="2:9" x14ac:dyDescent="0.25">
      <c r="B8" s="107">
        <v>1</v>
      </c>
      <c r="C8" s="51">
        <v>2</v>
      </c>
      <c r="D8" s="51">
        <v>3</v>
      </c>
      <c r="E8" s="51">
        <v>4</v>
      </c>
      <c r="F8" s="107">
        <v>5</v>
      </c>
      <c r="G8" s="107">
        <v>6</v>
      </c>
      <c r="H8" s="107">
        <v>7</v>
      </c>
      <c r="I8" s="51">
        <v>8</v>
      </c>
    </row>
    <row r="9" spans="2:9" ht="15.75" x14ac:dyDescent="0.25">
      <c r="B9" s="90" t="s">
        <v>260</v>
      </c>
      <c r="C9" s="56" t="s">
        <v>517</v>
      </c>
      <c r="D9" s="58">
        <v>1433891</v>
      </c>
      <c r="E9" s="58">
        <v>24611954</v>
      </c>
      <c r="F9" s="198">
        <v>1473144</v>
      </c>
      <c r="G9" s="198">
        <v>23958228.181000002</v>
      </c>
      <c r="H9" s="225">
        <f t="shared" ref="H9:I11" si="0">F9/D9*100</f>
        <v>102.73751631051454</v>
      </c>
      <c r="I9" s="64">
        <f t="shared" si="0"/>
        <v>97.343868678610406</v>
      </c>
    </row>
    <row r="10" spans="2:9" ht="15.75" x14ac:dyDescent="0.25">
      <c r="B10" s="90" t="s">
        <v>261</v>
      </c>
      <c r="C10" s="56" t="s">
        <v>518</v>
      </c>
      <c r="D10" s="58">
        <v>44113366</v>
      </c>
      <c r="E10" s="58">
        <v>116244373</v>
      </c>
      <c r="F10" s="198">
        <v>46191697</v>
      </c>
      <c r="G10" s="198">
        <v>126475394.80500001</v>
      </c>
      <c r="H10" s="225">
        <f>F10/D10*100</f>
        <v>104.71134077594533</v>
      </c>
      <c r="I10" s="64">
        <f t="shared" si="0"/>
        <v>108.80130499305976</v>
      </c>
    </row>
    <row r="11" spans="2:9" ht="15.75" x14ac:dyDescent="0.25">
      <c r="B11" s="362" t="s">
        <v>18</v>
      </c>
      <c r="C11" s="362"/>
      <c r="D11" s="59">
        <f>D9+D10</f>
        <v>45547257</v>
      </c>
      <c r="E11" s="59">
        <f>E9+E10</f>
        <v>140856327</v>
      </c>
      <c r="F11" s="209">
        <f>F9+F10</f>
        <v>47664841</v>
      </c>
      <c r="G11" s="209">
        <f>G9+G10</f>
        <v>150433622.986</v>
      </c>
      <c r="H11" s="208">
        <f>F11/D11*100</f>
        <v>104.6492020364695</v>
      </c>
      <c r="I11" s="62">
        <f t="shared" si="0"/>
        <v>106.79933673550923</v>
      </c>
    </row>
    <row r="13" spans="2:9" x14ac:dyDescent="0.25">
      <c r="B13" s="66"/>
    </row>
  </sheetData>
  <mergeCells count="9">
    <mergeCell ref="B11:C11"/>
    <mergeCell ref="B4:I4"/>
    <mergeCell ref="B5:B7"/>
    <mergeCell ref="C5:C7"/>
    <mergeCell ref="D5:E5"/>
    <mergeCell ref="F5:G5"/>
    <mergeCell ref="D6:D7"/>
    <mergeCell ref="F6:F7"/>
    <mergeCell ref="H5:I6"/>
  </mergeCells>
  <pageMargins left="0.7" right="0.7" top="0.75" bottom="0.75" header="0.3" footer="0.3"/>
  <ignoredErrors>
    <ignoredError sqref="G7 E7" numberStoredAsText="1"/>
  </ignoredErrors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BD0AD-9584-4C01-9298-0AD77080E21D}">
  <dimension ref="B3:M14"/>
  <sheetViews>
    <sheetView workbookViewId="0"/>
  </sheetViews>
  <sheetFormatPr defaultRowHeight="15" x14ac:dyDescent="0.25"/>
  <cols>
    <col min="2" max="2" width="9.85546875" customWidth="1"/>
    <col min="3" max="3" width="13.140625" customWidth="1"/>
    <col min="4" max="4" width="19" customWidth="1"/>
    <col min="5" max="5" width="12.5703125" customWidth="1"/>
    <col min="6" max="6" width="17.85546875" customWidth="1"/>
    <col min="7" max="8" width="14.7109375" customWidth="1"/>
    <col min="9" max="9" width="11.85546875" customWidth="1"/>
    <col min="10" max="10" width="13.5703125" customWidth="1"/>
    <col min="11" max="11" width="15.140625" customWidth="1"/>
    <col min="12" max="12" width="8" customWidth="1"/>
    <col min="13" max="13" width="10.140625" bestFit="1" customWidth="1"/>
  </cols>
  <sheetData>
    <row r="3" spans="2:13" ht="16.5" thickBot="1" x14ac:dyDescent="0.3">
      <c r="B3" s="50"/>
      <c r="C3" s="50"/>
      <c r="D3" s="50"/>
      <c r="E3" s="50"/>
      <c r="F3" s="50"/>
      <c r="G3" s="277"/>
      <c r="H3" s="50"/>
      <c r="I3" s="50"/>
      <c r="J3" s="50"/>
      <c r="K3" s="50"/>
    </row>
    <row r="4" spans="2:13" ht="24.95" customHeight="1" thickTop="1" x14ac:dyDescent="0.25">
      <c r="B4" s="396" t="s">
        <v>774</v>
      </c>
      <c r="C4" s="396"/>
      <c r="D4" s="396"/>
      <c r="E4" s="396"/>
      <c r="F4" s="396"/>
      <c r="G4" s="396"/>
      <c r="H4" s="396"/>
      <c r="I4" s="396"/>
      <c r="J4" s="396"/>
      <c r="K4" s="396"/>
    </row>
    <row r="5" spans="2:13" ht="15.75" x14ac:dyDescent="0.25">
      <c r="B5" s="362" t="s">
        <v>102</v>
      </c>
      <c r="C5" s="356" t="s">
        <v>626</v>
      </c>
      <c r="D5" s="356"/>
      <c r="E5" s="356"/>
      <c r="F5" s="356"/>
      <c r="G5" s="356" t="s">
        <v>688</v>
      </c>
      <c r="H5" s="356"/>
      <c r="I5" s="356"/>
      <c r="J5" s="356"/>
      <c r="K5" s="356" t="s">
        <v>523</v>
      </c>
    </row>
    <row r="6" spans="2:13" ht="15.75" x14ac:dyDescent="0.25">
      <c r="B6" s="362"/>
      <c r="C6" s="356" t="s">
        <v>524</v>
      </c>
      <c r="D6" s="356"/>
      <c r="E6" s="356" t="s">
        <v>525</v>
      </c>
      <c r="F6" s="356"/>
      <c r="G6" s="356" t="s">
        <v>524</v>
      </c>
      <c r="H6" s="356"/>
      <c r="I6" s="356" t="s">
        <v>525</v>
      </c>
      <c r="J6" s="356"/>
      <c r="K6" s="356"/>
    </row>
    <row r="7" spans="2:13" ht="31.5" x14ac:dyDescent="0.25">
      <c r="B7" s="362"/>
      <c r="C7" s="53" t="s">
        <v>311</v>
      </c>
      <c r="D7" s="53" t="s">
        <v>530</v>
      </c>
      <c r="E7" s="53" t="s">
        <v>311</v>
      </c>
      <c r="F7" s="53" t="s">
        <v>526</v>
      </c>
      <c r="G7" s="53" t="s">
        <v>311</v>
      </c>
      <c r="H7" s="53" t="s">
        <v>527</v>
      </c>
      <c r="I7" s="53" t="s">
        <v>311</v>
      </c>
      <c r="J7" s="53" t="s">
        <v>527</v>
      </c>
      <c r="K7" s="356"/>
    </row>
    <row r="8" spans="2:13" x14ac:dyDescent="0.25">
      <c r="B8" s="51">
        <v>1</v>
      </c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51">
        <v>7</v>
      </c>
      <c r="I8" s="51">
        <v>8</v>
      </c>
      <c r="J8" s="51">
        <v>9</v>
      </c>
      <c r="K8" s="51">
        <v>10</v>
      </c>
    </row>
    <row r="9" spans="2:13" ht="15.75" x14ac:dyDescent="0.25">
      <c r="B9" s="90" t="s">
        <v>260</v>
      </c>
      <c r="C9" s="58">
        <v>784268</v>
      </c>
      <c r="D9" s="58">
        <v>10333405</v>
      </c>
      <c r="E9" s="198">
        <v>428813</v>
      </c>
      <c r="F9" s="58">
        <v>10319641</v>
      </c>
      <c r="G9" s="198">
        <v>792463</v>
      </c>
      <c r="H9" s="58">
        <v>9144556.1050000004</v>
      </c>
      <c r="I9" s="198">
        <v>446776</v>
      </c>
      <c r="J9" s="58">
        <v>10730051.165999999</v>
      </c>
      <c r="K9" s="90" t="s">
        <v>149</v>
      </c>
      <c r="M9" s="13"/>
    </row>
    <row r="10" spans="2:13" ht="15.75" x14ac:dyDescent="0.25">
      <c r="B10" s="90" t="s">
        <v>261</v>
      </c>
      <c r="C10" s="58">
        <v>27600</v>
      </c>
      <c r="D10" s="58">
        <v>870488</v>
      </c>
      <c r="E10" s="198">
        <v>20927</v>
      </c>
      <c r="F10" s="58">
        <v>913549</v>
      </c>
      <c r="G10" s="198">
        <v>28175</v>
      </c>
      <c r="H10" s="58">
        <v>791915.98199999996</v>
      </c>
      <c r="I10" s="198">
        <v>22013</v>
      </c>
      <c r="J10" s="58">
        <v>1022296.414</v>
      </c>
      <c r="K10" s="90" t="s">
        <v>528</v>
      </c>
    </row>
    <row r="11" spans="2:13" ht="15.75" x14ac:dyDescent="0.25">
      <c r="B11" s="90" t="s">
        <v>262</v>
      </c>
      <c r="C11" s="58">
        <v>113608</v>
      </c>
      <c r="D11" s="58">
        <v>561404</v>
      </c>
      <c r="E11" s="198">
        <v>58675</v>
      </c>
      <c r="F11" s="58">
        <v>1613467</v>
      </c>
      <c r="G11" s="198">
        <v>121562</v>
      </c>
      <c r="H11" s="58">
        <v>637082.74699999997</v>
      </c>
      <c r="I11" s="198">
        <v>62155</v>
      </c>
      <c r="J11" s="58">
        <v>1632325.767</v>
      </c>
      <c r="K11" s="90" t="s">
        <v>529</v>
      </c>
    </row>
    <row r="12" spans="2:13" ht="15.75" x14ac:dyDescent="0.25">
      <c r="B12" s="173" t="s">
        <v>18</v>
      </c>
      <c r="C12" s="59">
        <f t="shared" ref="C12:J12" si="0">C9+C10+C11</f>
        <v>925476</v>
      </c>
      <c r="D12" s="59">
        <f t="shared" si="0"/>
        <v>11765297</v>
      </c>
      <c r="E12" s="209">
        <f t="shared" si="0"/>
        <v>508415</v>
      </c>
      <c r="F12" s="59">
        <f t="shared" si="0"/>
        <v>12846657</v>
      </c>
      <c r="G12" s="209">
        <f t="shared" si="0"/>
        <v>942200</v>
      </c>
      <c r="H12" s="59">
        <f t="shared" si="0"/>
        <v>10573554.834000001</v>
      </c>
      <c r="I12" s="209">
        <f t="shared" si="0"/>
        <v>530944</v>
      </c>
      <c r="J12" s="59">
        <f t="shared" si="0"/>
        <v>13384673.346999999</v>
      </c>
      <c r="K12" s="279"/>
    </row>
    <row r="14" spans="2:13" x14ac:dyDescent="0.25">
      <c r="B14" s="66"/>
      <c r="G14" s="13"/>
      <c r="J14" s="13"/>
      <c r="K14" s="13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D69DB-6AA0-416E-97A1-F5ADD7842C15}">
  <dimension ref="B3:N15"/>
  <sheetViews>
    <sheetView workbookViewId="0">
      <selection activeCell="G19" sqref="G19"/>
    </sheetView>
  </sheetViews>
  <sheetFormatPr defaultRowHeight="15" x14ac:dyDescent="0.25"/>
  <cols>
    <col min="2" max="2" width="5.7109375" customWidth="1"/>
    <col min="3" max="3" width="18.5703125" customWidth="1"/>
    <col min="4" max="4" width="12.85546875" customWidth="1"/>
    <col min="5" max="5" width="17.85546875" customWidth="1"/>
    <col min="6" max="6" width="13.7109375" customWidth="1"/>
    <col min="7" max="7" width="18.28515625" customWidth="1"/>
    <col min="8" max="8" width="9.7109375" customWidth="1"/>
    <col min="9" max="9" width="9.28515625" bestFit="1" customWidth="1"/>
    <col min="10" max="13" width="10.140625" bestFit="1" customWidth="1"/>
  </cols>
  <sheetData>
    <row r="3" spans="2:14" ht="15.75" thickBot="1" x14ac:dyDescent="0.3">
      <c r="B3" s="50"/>
      <c r="C3" s="50"/>
      <c r="D3" s="50"/>
      <c r="E3" s="50"/>
      <c r="F3" s="50"/>
      <c r="G3" s="50"/>
      <c r="H3" s="50"/>
      <c r="I3" s="50"/>
    </row>
    <row r="4" spans="2:14" ht="24.95" customHeight="1" thickTop="1" x14ac:dyDescent="0.25">
      <c r="B4" s="373" t="s">
        <v>775</v>
      </c>
      <c r="C4" s="373"/>
      <c r="D4" s="373"/>
      <c r="E4" s="373"/>
      <c r="F4" s="373"/>
      <c r="G4" s="373"/>
      <c r="H4" s="373"/>
      <c r="I4" s="373"/>
    </row>
    <row r="5" spans="2:14" ht="15.75" x14ac:dyDescent="0.25">
      <c r="B5" s="356" t="s">
        <v>102</v>
      </c>
      <c r="C5" s="356" t="s">
        <v>531</v>
      </c>
      <c r="D5" s="356" t="s">
        <v>629</v>
      </c>
      <c r="E5" s="356"/>
      <c r="F5" s="356" t="s">
        <v>773</v>
      </c>
      <c r="G5" s="356"/>
      <c r="H5" s="356" t="s">
        <v>1</v>
      </c>
      <c r="I5" s="356"/>
    </row>
    <row r="6" spans="2:14" ht="15.75" x14ac:dyDescent="0.25">
      <c r="B6" s="356"/>
      <c r="C6" s="356"/>
      <c r="D6" s="397" t="s">
        <v>311</v>
      </c>
      <c r="E6" s="278" t="s">
        <v>519</v>
      </c>
      <c r="F6" s="397" t="s">
        <v>311</v>
      </c>
      <c r="G6" s="278" t="s">
        <v>519</v>
      </c>
      <c r="H6" s="356"/>
      <c r="I6" s="356"/>
    </row>
    <row r="7" spans="2:14" ht="15.75" x14ac:dyDescent="0.25">
      <c r="B7" s="356"/>
      <c r="C7" s="356"/>
      <c r="D7" s="397"/>
      <c r="E7" s="278" t="s">
        <v>520</v>
      </c>
      <c r="F7" s="397"/>
      <c r="G7" s="278" t="s">
        <v>520</v>
      </c>
      <c r="H7" s="356"/>
      <c r="I7" s="356"/>
    </row>
    <row r="8" spans="2:14" x14ac:dyDescent="0.25">
      <c r="B8" s="107">
        <v>1</v>
      </c>
      <c r="C8" s="51">
        <v>2</v>
      </c>
      <c r="D8" s="51">
        <v>3</v>
      </c>
      <c r="E8" s="51">
        <v>4</v>
      </c>
      <c r="F8" s="107">
        <v>5</v>
      </c>
      <c r="G8" s="107">
        <v>6</v>
      </c>
      <c r="H8" s="107" t="s">
        <v>521</v>
      </c>
      <c r="I8" s="51" t="s">
        <v>522</v>
      </c>
    </row>
    <row r="9" spans="2:14" ht="15.75" x14ac:dyDescent="0.25">
      <c r="B9" s="90" t="s">
        <v>260</v>
      </c>
      <c r="C9" s="56" t="s">
        <v>532</v>
      </c>
      <c r="D9" s="58">
        <v>5097127</v>
      </c>
      <c r="E9" s="58">
        <v>9131280</v>
      </c>
      <c r="F9" s="198">
        <v>5074095</v>
      </c>
      <c r="G9" s="198">
        <v>9778906</v>
      </c>
      <c r="H9" s="225">
        <f t="shared" ref="H9:I11" si="0">F9/D9*100</f>
        <v>99.548137607715091</v>
      </c>
      <c r="I9" s="64">
        <f t="shared" si="0"/>
        <v>107.09239011398184</v>
      </c>
      <c r="K9" s="13"/>
      <c r="L9" s="13"/>
      <c r="M9" s="13"/>
      <c r="N9" s="13"/>
    </row>
    <row r="10" spans="2:14" ht="15.75" x14ac:dyDescent="0.25">
      <c r="B10" s="90" t="s">
        <v>261</v>
      </c>
      <c r="C10" s="98" t="s">
        <v>554</v>
      </c>
      <c r="D10" s="58">
        <v>39016239</v>
      </c>
      <c r="E10" s="58">
        <v>107113093</v>
      </c>
      <c r="F10" s="198">
        <v>41117602</v>
      </c>
      <c r="G10" s="198">
        <v>116696488</v>
      </c>
      <c r="H10" s="225">
        <f t="shared" si="0"/>
        <v>105.38586766397448</v>
      </c>
      <c r="I10" s="64">
        <f t="shared" si="0"/>
        <v>108.9469874611874</v>
      </c>
      <c r="K10" s="13"/>
      <c r="L10" s="13"/>
      <c r="M10" s="13"/>
      <c r="N10" s="13"/>
    </row>
    <row r="11" spans="2:14" ht="15.75" x14ac:dyDescent="0.25">
      <c r="B11" s="362" t="s">
        <v>18</v>
      </c>
      <c r="C11" s="362"/>
      <c r="D11" s="59">
        <f>D9+D10</f>
        <v>44113366</v>
      </c>
      <c r="E11" s="59">
        <f>E9+E10</f>
        <v>116244373</v>
      </c>
      <c r="F11" s="209">
        <f>F9+F10</f>
        <v>46191697</v>
      </c>
      <c r="G11" s="209">
        <f>G9+G10</f>
        <v>126475394</v>
      </c>
      <c r="H11" s="208">
        <f t="shared" si="0"/>
        <v>104.71134077594533</v>
      </c>
      <c r="I11" s="62">
        <f t="shared" si="0"/>
        <v>108.8013043005531</v>
      </c>
      <c r="K11" s="13"/>
      <c r="L11" s="13"/>
      <c r="M11" s="13"/>
      <c r="N11" s="13"/>
    </row>
    <row r="12" spans="2:14" ht="15.75" x14ac:dyDescent="0.25">
      <c r="B12" s="287"/>
      <c r="C12" s="287"/>
      <c r="D12" s="288"/>
      <c r="E12" s="288"/>
      <c r="F12" s="289"/>
      <c r="G12" s="289"/>
      <c r="H12" s="290"/>
      <c r="I12" s="291"/>
      <c r="K12" s="13"/>
      <c r="L12" s="13"/>
      <c r="M12" s="13"/>
      <c r="N12" s="13"/>
    </row>
    <row r="13" spans="2:14" x14ac:dyDescent="0.25">
      <c r="B13" s="66" t="s">
        <v>553</v>
      </c>
      <c r="C13" s="43"/>
    </row>
    <row r="15" spans="2:14" x14ac:dyDescent="0.25">
      <c r="B15" s="280"/>
    </row>
  </sheetData>
  <mergeCells count="9">
    <mergeCell ref="B11:C11"/>
    <mergeCell ref="B4:I4"/>
    <mergeCell ref="B5:B7"/>
    <mergeCell ref="C5:C7"/>
    <mergeCell ref="D5:E5"/>
    <mergeCell ref="F5:G5"/>
    <mergeCell ref="H5:I7"/>
    <mergeCell ref="D6:D7"/>
    <mergeCell ref="F6:F7"/>
  </mergeCells>
  <pageMargins left="0.7" right="0.7" top="0.75" bottom="0.75" header="0.3" footer="0.3"/>
  <ignoredErrors>
    <ignoredError sqref="E7 G7" numberStoredAsText="1"/>
  </ignoredErrors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71B51-F2B1-4803-9862-158589ECE74E}">
  <dimension ref="B3:M18"/>
  <sheetViews>
    <sheetView workbookViewId="0"/>
  </sheetViews>
  <sheetFormatPr defaultRowHeight="15" x14ac:dyDescent="0.25"/>
  <cols>
    <col min="2" max="2" width="10.5703125" customWidth="1"/>
    <col min="3" max="3" width="14.7109375" customWidth="1"/>
    <col min="4" max="4" width="17" customWidth="1"/>
    <col min="5" max="5" width="14.140625" customWidth="1"/>
    <col min="6" max="6" width="15.7109375" customWidth="1"/>
    <col min="7" max="7" width="15" customWidth="1"/>
    <col min="8" max="8" width="14.140625" customWidth="1"/>
    <col min="9" max="9" width="12.140625" customWidth="1"/>
    <col min="10" max="10" width="14.42578125" customWidth="1"/>
    <col min="11" max="11" width="13.85546875" customWidth="1"/>
  </cols>
  <sheetData>
    <row r="3" spans="2:13" ht="15.75" thickBot="1" x14ac:dyDescent="0.3"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2:13" ht="24.95" customHeight="1" thickTop="1" x14ac:dyDescent="0.25">
      <c r="B4" s="396" t="s">
        <v>784</v>
      </c>
      <c r="C4" s="396"/>
      <c r="D4" s="396"/>
      <c r="E4" s="396"/>
      <c r="F4" s="396"/>
      <c r="G4" s="396"/>
      <c r="H4" s="396"/>
      <c r="I4" s="396"/>
      <c r="J4" s="396"/>
      <c r="K4" s="396"/>
    </row>
    <row r="5" spans="2:13" ht="15.75" x14ac:dyDescent="0.25">
      <c r="B5" s="362" t="s">
        <v>102</v>
      </c>
      <c r="C5" s="356" t="s">
        <v>626</v>
      </c>
      <c r="D5" s="356"/>
      <c r="E5" s="356"/>
      <c r="F5" s="356"/>
      <c r="G5" s="356" t="s">
        <v>688</v>
      </c>
      <c r="H5" s="356"/>
      <c r="I5" s="356"/>
      <c r="J5" s="356"/>
      <c r="K5" s="356" t="s">
        <v>523</v>
      </c>
    </row>
    <row r="6" spans="2:13" ht="15.75" x14ac:dyDescent="0.25">
      <c r="B6" s="362"/>
      <c r="C6" s="356" t="s">
        <v>533</v>
      </c>
      <c r="D6" s="356"/>
      <c r="E6" s="356" t="s">
        <v>534</v>
      </c>
      <c r="F6" s="356"/>
      <c r="G6" s="356" t="s">
        <v>533</v>
      </c>
      <c r="H6" s="356"/>
      <c r="I6" s="356" t="s">
        <v>535</v>
      </c>
      <c r="J6" s="356"/>
      <c r="K6" s="356"/>
    </row>
    <row r="7" spans="2:13" ht="31.5" x14ac:dyDescent="0.25">
      <c r="B7" s="362"/>
      <c r="C7" s="53" t="s">
        <v>311</v>
      </c>
      <c r="D7" s="53" t="s">
        <v>537</v>
      </c>
      <c r="E7" s="53" t="s">
        <v>311</v>
      </c>
      <c r="F7" s="53" t="s">
        <v>536</v>
      </c>
      <c r="G7" s="53" t="s">
        <v>311</v>
      </c>
      <c r="H7" s="53" t="s">
        <v>527</v>
      </c>
      <c r="I7" s="53" t="s">
        <v>311</v>
      </c>
      <c r="J7" s="53" t="s">
        <v>527</v>
      </c>
      <c r="K7" s="356"/>
    </row>
    <row r="8" spans="2:13" x14ac:dyDescent="0.25">
      <c r="B8" s="51">
        <v>1</v>
      </c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51">
        <v>7</v>
      </c>
      <c r="I8" s="51">
        <v>8</v>
      </c>
      <c r="J8" s="51">
        <v>9</v>
      </c>
      <c r="K8" s="51">
        <v>10</v>
      </c>
    </row>
    <row r="9" spans="2:13" ht="15.75" x14ac:dyDescent="0.25">
      <c r="B9" s="90" t="s">
        <v>260</v>
      </c>
      <c r="C9" s="58">
        <v>504514</v>
      </c>
      <c r="D9" s="58">
        <v>583773</v>
      </c>
      <c r="E9" s="198">
        <v>60428</v>
      </c>
      <c r="F9" s="58">
        <v>108745</v>
      </c>
      <c r="G9" s="198">
        <v>461286</v>
      </c>
      <c r="H9" s="58">
        <v>528828.76800000004</v>
      </c>
      <c r="I9" s="198">
        <v>60607</v>
      </c>
      <c r="J9" s="58">
        <v>115302.056</v>
      </c>
      <c r="K9" s="90" t="s">
        <v>149</v>
      </c>
      <c r="M9" s="13"/>
    </row>
    <row r="10" spans="2:13" ht="15.75" x14ac:dyDescent="0.25">
      <c r="B10" s="90" t="s">
        <v>261</v>
      </c>
      <c r="C10" s="58">
        <v>37197</v>
      </c>
      <c r="D10" s="58">
        <v>38918</v>
      </c>
      <c r="E10" s="198">
        <v>2232</v>
      </c>
      <c r="F10" s="58">
        <v>3088</v>
      </c>
      <c r="G10" s="198">
        <v>32197</v>
      </c>
      <c r="H10" s="58">
        <v>35972.169000000002</v>
      </c>
      <c r="I10" s="198">
        <v>2065</v>
      </c>
      <c r="J10" s="58">
        <v>3027.6709999999998</v>
      </c>
      <c r="K10" s="90" t="s">
        <v>528</v>
      </c>
    </row>
    <row r="11" spans="2:13" ht="15.75" x14ac:dyDescent="0.25">
      <c r="B11" s="90" t="s">
        <v>262</v>
      </c>
      <c r="C11" s="58">
        <v>52210</v>
      </c>
      <c r="D11" s="58">
        <v>48399</v>
      </c>
      <c r="E11" s="198">
        <v>3320</v>
      </c>
      <c r="F11" s="58">
        <v>2607</v>
      </c>
      <c r="G11" s="198">
        <v>39821</v>
      </c>
      <c r="H11" s="58">
        <v>38375.184000000001</v>
      </c>
      <c r="I11" s="198">
        <v>2984</v>
      </c>
      <c r="J11" s="58">
        <v>2630.3180000000002</v>
      </c>
      <c r="K11" s="90" t="s">
        <v>529</v>
      </c>
    </row>
    <row r="12" spans="2:13" ht="15.75" x14ac:dyDescent="0.25">
      <c r="B12" s="173" t="s">
        <v>18</v>
      </c>
      <c r="C12" s="59">
        <f t="shared" ref="C12:J12" si="0">SUM(C9:C11)</f>
        <v>593921</v>
      </c>
      <c r="D12" s="59">
        <f t="shared" si="0"/>
        <v>671090</v>
      </c>
      <c r="E12" s="209">
        <f t="shared" si="0"/>
        <v>65980</v>
      </c>
      <c r="F12" s="59">
        <f t="shared" si="0"/>
        <v>114440</v>
      </c>
      <c r="G12" s="209">
        <f t="shared" si="0"/>
        <v>533304</v>
      </c>
      <c r="H12" s="59">
        <f t="shared" si="0"/>
        <v>603176.12100000004</v>
      </c>
      <c r="I12" s="209">
        <f t="shared" si="0"/>
        <v>65656</v>
      </c>
      <c r="J12" s="59">
        <f t="shared" si="0"/>
        <v>120960.045</v>
      </c>
      <c r="K12" s="279"/>
    </row>
    <row r="14" spans="2:13" x14ac:dyDescent="0.25">
      <c r="B14" s="66"/>
      <c r="G14" s="13"/>
      <c r="H14" s="13"/>
    </row>
    <row r="15" spans="2:13" x14ac:dyDescent="0.25">
      <c r="C15" s="13"/>
      <c r="D15" s="13"/>
      <c r="E15" s="13"/>
      <c r="F15" s="13"/>
      <c r="G15" s="24"/>
      <c r="H15" s="24"/>
      <c r="I15" s="13"/>
      <c r="J15" s="13"/>
    </row>
    <row r="16" spans="2:13" x14ac:dyDescent="0.25">
      <c r="C16" s="13"/>
      <c r="D16" s="13"/>
      <c r="E16" s="13"/>
      <c r="F16" s="13"/>
      <c r="G16" s="24"/>
      <c r="H16" s="24"/>
      <c r="I16" s="13"/>
      <c r="J16" s="13"/>
    </row>
    <row r="17" spans="3:10" x14ac:dyDescent="0.25">
      <c r="C17" s="13"/>
      <c r="D17" s="13"/>
      <c r="E17" s="13"/>
      <c r="F17" s="13"/>
      <c r="G17" s="13"/>
      <c r="H17" s="13"/>
      <c r="I17" s="13"/>
      <c r="J17" s="13"/>
    </row>
    <row r="18" spans="3:10" x14ac:dyDescent="0.25">
      <c r="C18" s="13"/>
      <c r="D18" s="13"/>
      <c r="E18" s="13"/>
      <c r="F18" s="13"/>
      <c r="G18" s="13"/>
      <c r="H18" s="13"/>
      <c r="I18" s="13"/>
      <c r="J18" s="13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pageMargins left="0.7" right="0.7" top="0.75" bottom="0.75" header="0.3" footer="0.3"/>
  <ignoredErrors>
    <ignoredError sqref="C12:J12" formulaRange="1"/>
  </ignoredErrors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204E-EBBC-47AB-A697-A08BD50FC0B5}">
  <dimension ref="B3:K20"/>
  <sheetViews>
    <sheetView workbookViewId="0"/>
  </sheetViews>
  <sheetFormatPr defaultRowHeight="15" x14ac:dyDescent="0.25"/>
  <cols>
    <col min="2" max="2" width="9.5703125" customWidth="1"/>
    <col min="3" max="3" width="10.140625" bestFit="1" customWidth="1"/>
    <col min="4" max="4" width="13.28515625" customWidth="1"/>
    <col min="5" max="5" width="11.85546875" customWidth="1"/>
    <col min="6" max="6" width="12.28515625" customWidth="1"/>
    <col min="7" max="7" width="12.42578125" customWidth="1"/>
    <col min="8" max="8" width="12.7109375" customWidth="1"/>
    <col min="9" max="9" width="11" customWidth="1"/>
    <col min="10" max="10" width="13.28515625" customWidth="1"/>
    <col min="11" max="11" width="15.28515625" customWidth="1"/>
  </cols>
  <sheetData>
    <row r="3" spans="2:11" ht="16.5" thickBot="1" x14ac:dyDescent="0.3">
      <c r="B3" s="50"/>
      <c r="C3" s="50"/>
      <c r="D3" s="50"/>
      <c r="E3" s="50"/>
      <c r="F3" s="50"/>
      <c r="G3" s="281"/>
      <c r="H3" s="50"/>
      <c r="I3" s="50"/>
      <c r="J3" s="50"/>
      <c r="K3" s="50"/>
    </row>
    <row r="4" spans="2:11" ht="24.95" customHeight="1" thickTop="1" x14ac:dyDescent="0.25">
      <c r="B4" s="396" t="s">
        <v>776</v>
      </c>
      <c r="C4" s="396"/>
      <c r="D4" s="396"/>
      <c r="E4" s="396"/>
      <c r="F4" s="396"/>
      <c r="G4" s="396"/>
      <c r="H4" s="396"/>
      <c r="I4" s="396"/>
      <c r="J4" s="396"/>
      <c r="K4" s="396"/>
    </row>
    <row r="5" spans="2:11" ht="15.75" x14ac:dyDescent="0.25">
      <c r="B5" s="362" t="s">
        <v>102</v>
      </c>
      <c r="C5" s="356" t="s">
        <v>626</v>
      </c>
      <c r="D5" s="356"/>
      <c r="E5" s="356"/>
      <c r="F5" s="356"/>
      <c r="G5" s="356" t="s">
        <v>688</v>
      </c>
      <c r="H5" s="356"/>
      <c r="I5" s="356"/>
      <c r="J5" s="356"/>
      <c r="K5" s="356" t="s">
        <v>523</v>
      </c>
    </row>
    <row r="6" spans="2:11" ht="15.75" x14ac:dyDescent="0.25">
      <c r="B6" s="362"/>
      <c r="C6" s="356" t="s">
        <v>533</v>
      </c>
      <c r="D6" s="356"/>
      <c r="E6" s="356" t="s">
        <v>534</v>
      </c>
      <c r="F6" s="356"/>
      <c r="G6" s="356" t="s">
        <v>533</v>
      </c>
      <c r="H6" s="356"/>
      <c r="I6" s="356" t="s">
        <v>535</v>
      </c>
      <c r="J6" s="356"/>
      <c r="K6" s="356"/>
    </row>
    <row r="7" spans="2:11" ht="31.5" x14ac:dyDescent="0.25">
      <c r="B7" s="362"/>
      <c r="C7" s="53" t="s">
        <v>311</v>
      </c>
      <c r="D7" s="53" t="s">
        <v>527</v>
      </c>
      <c r="E7" s="53" t="s">
        <v>311</v>
      </c>
      <c r="F7" s="53" t="s">
        <v>527</v>
      </c>
      <c r="G7" s="53" t="s">
        <v>311</v>
      </c>
      <c r="H7" s="53" t="s">
        <v>527</v>
      </c>
      <c r="I7" s="53" t="s">
        <v>311</v>
      </c>
      <c r="J7" s="53" t="s">
        <v>527</v>
      </c>
      <c r="K7" s="356"/>
    </row>
    <row r="8" spans="2:11" ht="15" customHeight="1" x14ac:dyDescent="0.25">
      <c r="B8" s="51">
        <v>1</v>
      </c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51">
        <v>7</v>
      </c>
      <c r="I8" s="51">
        <v>8</v>
      </c>
      <c r="J8" s="51">
        <v>9</v>
      </c>
      <c r="K8" s="51">
        <v>10</v>
      </c>
    </row>
    <row r="9" spans="2:11" ht="15.75" customHeight="1" x14ac:dyDescent="0.25">
      <c r="B9" s="90" t="s">
        <v>260</v>
      </c>
      <c r="C9" s="58">
        <v>1470316</v>
      </c>
      <c r="D9" s="58">
        <v>753893</v>
      </c>
      <c r="E9" s="198">
        <v>82345</v>
      </c>
      <c r="F9" s="58">
        <v>55309</v>
      </c>
      <c r="G9" s="198">
        <v>1627703</v>
      </c>
      <c r="H9" s="58">
        <v>857965.52399999998</v>
      </c>
      <c r="I9" s="198">
        <v>101550</v>
      </c>
      <c r="J9" s="58">
        <v>69372.441999999995</v>
      </c>
      <c r="K9" s="90" t="s">
        <v>149</v>
      </c>
    </row>
    <row r="10" spans="2:11" ht="15.75" customHeight="1" x14ac:dyDescent="0.25">
      <c r="B10" s="90" t="s">
        <v>261</v>
      </c>
      <c r="C10" s="58">
        <v>64412</v>
      </c>
      <c r="D10" s="58">
        <v>42031</v>
      </c>
      <c r="E10" s="198">
        <v>2202</v>
      </c>
      <c r="F10" s="58">
        <v>1648</v>
      </c>
      <c r="G10" s="198">
        <v>88554</v>
      </c>
      <c r="H10" s="58">
        <v>52856.703999999998</v>
      </c>
      <c r="I10" s="198">
        <v>4454</v>
      </c>
      <c r="J10" s="58">
        <v>2969.1390000000001</v>
      </c>
      <c r="K10" s="90" t="s">
        <v>528</v>
      </c>
    </row>
    <row r="11" spans="2:11" ht="15.75" customHeight="1" x14ac:dyDescent="0.25">
      <c r="B11" s="90" t="s">
        <v>262</v>
      </c>
      <c r="C11" s="58">
        <v>86280</v>
      </c>
      <c r="D11" s="58">
        <v>38153</v>
      </c>
      <c r="E11" s="198">
        <v>5487</v>
      </c>
      <c r="F11" s="58">
        <v>1382</v>
      </c>
      <c r="G11" s="198">
        <v>88401</v>
      </c>
      <c r="H11" s="58">
        <v>40490.402999999998</v>
      </c>
      <c r="I11" s="198">
        <v>6034</v>
      </c>
      <c r="J11" s="58">
        <v>1306.7280000000001</v>
      </c>
      <c r="K11" s="90" t="s">
        <v>529</v>
      </c>
    </row>
    <row r="12" spans="2:11" ht="15.75" customHeight="1" x14ac:dyDescent="0.25">
      <c r="B12" s="173" t="s">
        <v>18</v>
      </c>
      <c r="C12" s="59">
        <f t="shared" ref="C12:J12" si="0">C9+C10+C11</f>
        <v>1621008</v>
      </c>
      <c r="D12" s="59">
        <f t="shared" si="0"/>
        <v>834077</v>
      </c>
      <c r="E12" s="209">
        <f t="shared" si="0"/>
        <v>90034</v>
      </c>
      <c r="F12" s="59">
        <f t="shared" si="0"/>
        <v>58339</v>
      </c>
      <c r="G12" s="209">
        <f t="shared" si="0"/>
        <v>1804658</v>
      </c>
      <c r="H12" s="59">
        <f t="shared" si="0"/>
        <v>951312.63100000005</v>
      </c>
      <c r="I12" s="209">
        <f t="shared" si="0"/>
        <v>112038</v>
      </c>
      <c r="J12" s="59">
        <f t="shared" si="0"/>
        <v>73648.308999999994</v>
      </c>
      <c r="K12" s="279"/>
    </row>
    <row r="14" spans="2:11" x14ac:dyDescent="0.25">
      <c r="B14" s="66"/>
    </row>
    <row r="17" spans="2:9" x14ac:dyDescent="0.25">
      <c r="B17" s="13"/>
      <c r="C17" s="13"/>
      <c r="D17" s="13"/>
      <c r="E17" s="13"/>
      <c r="F17" s="13"/>
      <c r="G17" s="13"/>
      <c r="H17" s="13"/>
      <c r="I17" s="13"/>
    </row>
    <row r="18" spans="2:9" x14ac:dyDescent="0.25">
      <c r="B18" s="13"/>
      <c r="C18" s="13"/>
      <c r="F18" s="13"/>
      <c r="G18" s="13"/>
    </row>
    <row r="19" spans="2:9" x14ac:dyDescent="0.25">
      <c r="B19" s="13"/>
      <c r="C19" s="13"/>
      <c r="D19" s="13"/>
      <c r="E19" s="13"/>
      <c r="F19" s="13"/>
      <c r="G19" s="13"/>
      <c r="H19" s="13"/>
      <c r="I19" s="13"/>
    </row>
    <row r="20" spans="2:9" x14ac:dyDescent="0.25">
      <c r="B20" s="13"/>
      <c r="C20" s="13"/>
      <c r="D20" s="13"/>
      <c r="E20" s="13"/>
      <c r="F20" s="13"/>
      <c r="G20" s="13"/>
      <c r="H20" s="13"/>
      <c r="I20" s="13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5D76D-E340-4682-B48C-8E2CCB6A127F}">
  <dimension ref="B3:P16"/>
  <sheetViews>
    <sheetView workbookViewId="0">
      <selection activeCell="J22" sqref="J22"/>
    </sheetView>
  </sheetViews>
  <sheetFormatPr defaultRowHeight="15" x14ac:dyDescent="0.25"/>
  <cols>
    <col min="3" max="3" width="22.42578125" customWidth="1"/>
    <col min="4" max="4" width="11.5703125" customWidth="1"/>
    <col min="5" max="5" width="15.42578125" bestFit="1" customWidth="1"/>
    <col min="6" max="6" width="12.7109375" customWidth="1"/>
    <col min="7" max="7" width="15.85546875" customWidth="1"/>
    <col min="8" max="8" width="12.7109375" customWidth="1"/>
    <col min="9" max="9" width="13.28515625" customWidth="1"/>
    <col min="10" max="10" width="11.42578125" customWidth="1"/>
    <col min="11" max="11" width="12.85546875" customWidth="1"/>
    <col min="14" max="14" width="11.5703125" customWidth="1"/>
  </cols>
  <sheetData>
    <row r="3" spans="2:16" ht="15.75" thickBot="1" x14ac:dyDescent="0.3"/>
    <row r="4" spans="2:16" ht="16.5" customHeight="1" thickTop="1" x14ac:dyDescent="0.25">
      <c r="B4" s="398" t="s">
        <v>777</v>
      </c>
      <c r="C4" s="398"/>
      <c r="D4" s="398"/>
      <c r="E4" s="398"/>
      <c r="F4" s="398"/>
      <c r="G4" s="398"/>
      <c r="H4" s="398"/>
      <c r="I4" s="398"/>
      <c r="J4" s="398"/>
      <c r="K4" s="398"/>
    </row>
    <row r="5" spans="2:16" ht="15.75" customHeight="1" x14ac:dyDescent="0.25">
      <c r="B5" s="337"/>
      <c r="C5" s="337"/>
      <c r="D5" s="356" t="s">
        <v>626</v>
      </c>
      <c r="E5" s="356"/>
      <c r="F5" s="356"/>
      <c r="G5" s="356"/>
      <c r="H5" s="356" t="s">
        <v>688</v>
      </c>
      <c r="I5" s="356"/>
      <c r="J5" s="356"/>
      <c r="K5" s="356"/>
    </row>
    <row r="6" spans="2:16" ht="15" customHeight="1" x14ac:dyDescent="0.25">
      <c r="B6" s="356" t="s">
        <v>102</v>
      </c>
      <c r="C6" s="356" t="s">
        <v>58</v>
      </c>
      <c r="D6" s="356" t="s">
        <v>120</v>
      </c>
      <c r="E6" s="356"/>
      <c r="F6" s="356" t="s">
        <v>575</v>
      </c>
      <c r="G6" s="356"/>
      <c r="H6" s="356" t="s">
        <v>120</v>
      </c>
      <c r="I6" s="356"/>
      <c r="J6" s="356" t="s">
        <v>575</v>
      </c>
      <c r="K6" s="356"/>
    </row>
    <row r="7" spans="2:16" ht="28.5" customHeight="1" x14ac:dyDescent="0.25">
      <c r="B7" s="356"/>
      <c r="C7" s="356"/>
      <c r="D7" s="356" t="s">
        <v>577</v>
      </c>
      <c r="E7" s="356" t="s">
        <v>630</v>
      </c>
      <c r="F7" s="356" t="s">
        <v>577</v>
      </c>
      <c r="G7" s="356" t="s">
        <v>579</v>
      </c>
      <c r="H7" s="356" t="s">
        <v>577</v>
      </c>
      <c r="I7" s="356" t="s">
        <v>630</v>
      </c>
      <c r="J7" s="356" t="s">
        <v>577</v>
      </c>
      <c r="K7" s="356" t="s">
        <v>579</v>
      </c>
    </row>
    <row r="8" spans="2:16" x14ac:dyDescent="0.25">
      <c r="B8" s="356"/>
      <c r="C8" s="356"/>
      <c r="D8" s="356"/>
      <c r="E8" s="356"/>
      <c r="F8" s="356" t="s">
        <v>582</v>
      </c>
      <c r="G8" s="356"/>
      <c r="H8" s="356"/>
      <c r="I8" s="356"/>
      <c r="J8" s="356" t="s">
        <v>582</v>
      </c>
      <c r="K8" s="356"/>
    </row>
    <row r="9" spans="2:16" x14ac:dyDescent="0.25">
      <c r="B9" s="51">
        <v>1</v>
      </c>
      <c r="C9" s="51">
        <v>2</v>
      </c>
      <c r="D9" s="51">
        <v>3</v>
      </c>
      <c r="E9" s="51">
        <v>4</v>
      </c>
      <c r="F9" s="51">
        <v>5</v>
      </c>
      <c r="G9" s="51">
        <v>6</v>
      </c>
      <c r="H9" s="51">
        <v>7</v>
      </c>
      <c r="I9" s="51">
        <v>8</v>
      </c>
      <c r="J9" s="51">
        <v>9</v>
      </c>
      <c r="K9" s="51">
        <v>10</v>
      </c>
    </row>
    <row r="10" spans="2:16" ht="15.75" x14ac:dyDescent="0.25">
      <c r="B10" s="143" t="s">
        <v>260</v>
      </c>
      <c r="C10" s="311" t="s">
        <v>576</v>
      </c>
      <c r="D10" s="172">
        <f>D11+D12</f>
        <v>6684848</v>
      </c>
      <c r="E10" s="172">
        <f t="shared" ref="E10:G10" si="0">E11+E12</f>
        <v>35209385</v>
      </c>
      <c r="F10" s="172">
        <f t="shared" si="0"/>
        <v>336512</v>
      </c>
      <c r="G10" s="172">
        <f t="shared" si="0"/>
        <v>110347</v>
      </c>
      <c r="H10" s="172">
        <f>H11+H12</f>
        <v>8198596</v>
      </c>
      <c r="I10" s="172">
        <f t="shared" ref="I10:K10" si="1">I11+I12</f>
        <v>43245943.057999998</v>
      </c>
      <c r="J10" s="172">
        <f t="shared" si="1"/>
        <v>314725</v>
      </c>
      <c r="K10" s="172">
        <f t="shared" si="1"/>
        <v>76918.121100000004</v>
      </c>
      <c r="M10" s="352"/>
      <c r="N10" s="24"/>
      <c r="O10" s="24"/>
      <c r="P10" s="24"/>
    </row>
    <row r="11" spans="2:16" ht="15.75" x14ac:dyDescent="0.25">
      <c r="B11" s="55" t="s">
        <v>60</v>
      </c>
      <c r="C11" s="60" t="s">
        <v>518</v>
      </c>
      <c r="D11" s="58">
        <v>6545931</v>
      </c>
      <c r="E11" s="58">
        <v>29178719</v>
      </c>
      <c r="F11" s="58">
        <v>334675</v>
      </c>
      <c r="G11" s="58">
        <v>95005</v>
      </c>
      <c r="H11" s="58">
        <v>8041562</v>
      </c>
      <c r="I11" s="58">
        <v>35867434</v>
      </c>
      <c r="J11" s="58">
        <v>312764</v>
      </c>
      <c r="K11" s="58">
        <v>70450.344100000002</v>
      </c>
      <c r="M11" s="352"/>
      <c r="N11" s="24"/>
      <c r="O11" s="24"/>
      <c r="P11" s="24"/>
    </row>
    <row r="12" spans="2:16" ht="15.75" x14ac:dyDescent="0.25">
      <c r="B12" s="55" t="s">
        <v>90</v>
      </c>
      <c r="C12" s="60" t="s">
        <v>578</v>
      </c>
      <c r="D12" s="58">
        <v>138917</v>
      </c>
      <c r="E12" s="58">
        <v>6030666</v>
      </c>
      <c r="F12" s="58">
        <v>1837</v>
      </c>
      <c r="G12" s="58">
        <v>15342</v>
      </c>
      <c r="H12" s="58">
        <v>157034</v>
      </c>
      <c r="I12" s="58">
        <v>7378509.0580000002</v>
      </c>
      <c r="J12" s="58">
        <v>1961</v>
      </c>
      <c r="K12" s="58">
        <v>6467.777</v>
      </c>
      <c r="M12" s="352"/>
      <c r="N12" s="24"/>
      <c r="O12" s="24"/>
      <c r="P12" s="24"/>
    </row>
    <row r="13" spans="2:16" ht="15.75" x14ac:dyDescent="0.25">
      <c r="B13" s="143" t="s">
        <v>261</v>
      </c>
      <c r="C13" s="311" t="s">
        <v>580</v>
      </c>
      <c r="D13" s="172">
        <f>D14+D15</f>
        <v>88733</v>
      </c>
      <c r="E13" s="172">
        <f t="shared" ref="E13:G13" si="2">E14+E15</f>
        <v>86806</v>
      </c>
      <c r="F13" s="172">
        <f t="shared" si="2"/>
        <v>2874280</v>
      </c>
      <c r="G13" s="172">
        <f t="shared" si="2"/>
        <v>716374</v>
      </c>
      <c r="H13" s="172">
        <f>H14+H15</f>
        <v>216767</v>
      </c>
      <c r="I13" s="172">
        <f t="shared" ref="I13:K13" si="3">I14+I15</f>
        <v>290801.342</v>
      </c>
      <c r="J13" s="172">
        <f t="shared" si="3"/>
        <v>3284809</v>
      </c>
      <c r="K13" s="172">
        <f t="shared" si="3"/>
        <v>920576.29399999999</v>
      </c>
      <c r="M13" s="352"/>
      <c r="N13" s="24"/>
      <c r="O13" s="24"/>
      <c r="P13" s="24"/>
    </row>
    <row r="14" spans="2:16" ht="15.75" x14ac:dyDescent="0.25">
      <c r="B14" s="55" t="s">
        <v>291</v>
      </c>
      <c r="C14" s="60" t="s">
        <v>518</v>
      </c>
      <c r="D14" s="58">
        <v>88654</v>
      </c>
      <c r="E14" s="58">
        <v>86516</v>
      </c>
      <c r="F14" s="58">
        <v>2867561</v>
      </c>
      <c r="G14" s="58">
        <v>689772</v>
      </c>
      <c r="H14" s="58">
        <v>216045</v>
      </c>
      <c r="I14" s="58">
        <v>284383</v>
      </c>
      <c r="J14" s="58">
        <v>3275527</v>
      </c>
      <c r="K14" s="58">
        <v>883279</v>
      </c>
      <c r="M14" s="352"/>
      <c r="N14" s="24"/>
      <c r="O14" s="24"/>
      <c r="P14" s="24"/>
    </row>
    <row r="15" spans="2:16" ht="15.75" x14ac:dyDescent="0.25">
      <c r="B15" s="64" t="s">
        <v>292</v>
      </c>
      <c r="C15" s="310" t="s">
        <v>578</v>
      </c>
      <c r="D15" s="58">
        <v>79</v>
      </c>
      <c r="E15" s="58">
        <v>290</v>
      </c>
      <c r="F15" s="58">
        <v>6719</v>
      </c>
      <c r="G15" s="58">
        <v>26602</v>
      </c>
      <c r="H15" s="58">
        <v>722</v>
      </c>
      <c r="I15" s="58">
        <v>6418.3419999999996</v>
      </c>
      <c r="J15" s="58">
        <v>9282</v>
      </c>
      <c r="K15" s="58">
        <v>37297.294000000002</v>
      </c>
      <c r="M15" s="352"/>
      <c r="N15" s="24"/>
      <c r="O15" s="24"/>
      <c r="P15" s="24"/>
    </row>
    <row r="16" spans="2:16" ht="15.75" x14ac:dyDescent="0.25">
      <c r="B16" s="356" t="s">
        <v>18</v>
      </c>
      <c r="C16" s="356"/>
      <c r="D16" s="59">
        <f>D10+D13</f>
        <v>6773581</v>
      </c>
      <c r="E16" s="59">
        <f t="shared" ref="E16:G16" si="4">E10+E13</f>
        <v>35296191</v>
      </c>
      <c r="F16" s="59">
        <f t="shared" si="4"/>
        <v>3210792</v>
      </c>
      <c r="G16" s="59">
        <f t="shared" si="4"/>
        <v>826721</v>
      </c>
      <c r="H16" s="59">
        <f>H10+H13</f>
        <v>8415363</v>
      </c>
      <c r="I16" s="59">
        <f t="shared" ref="I16:K16" si="5">I10+I13</f>
        <v>43536744.399999999</v>
      </c>
      <c r="J16" s="59">
        <f t="shared" si="5"/>
        <v>3599534</v>
      </c>
      <c r="K16" s="59">
        <f t="shared" si="5"/>
        <v>997494.41509999998</v>
      </c>
      <c r="M16" s="352"/>
      <c r="N16" s="24"/>
      <c r="O16" s="24"/>
      <c r="P16" s="24"/>
    </row>
  </sheetData>
  <mergeCells count="19">
    <mergeCell ref="I7:I8"/>
    <mergeCell ref="J7:J8"/>
    <mergeCell ref="K7:K8"/>
    <mergeCell ref="B4:G4"/>
    <mergeCell ref="H4:K4"/>
    <mergeCell ref="D5:G5"/>
    <mergeCell ref="B16:C16"/>
    <mergeCell ref="H5:K5"/>
    <mergeCell ref="B6:B8"/>
    <mergeCell ref="C6:C8"/>
    <mergeCell ref="D6:E6"/>
    <mergeCell ref="F6:G6"/>
    <mergeCell ref="H6:I6"/>
    <mergeCell ref="J6:K6"/>
    <mergeCell ref="D7:D8"/>
    <mergeCell ref="E7:E8"/>
    <mergeCell ref="F7:F8"/>
    <mergeCell ref="G7:G8"/>
    <mergeCell ref="H7:H8"/>
  </mergeCells>
  <pageMargins left="0.7" right="0.7" top="0.75" bottom="0.75" header="0.3" footer="0.3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5DB62-1929-49BB-AAB8-5BEC8A1642DD}">
  <dimension ref="B3:P18"/>
  <sheetViews>
    <sheetView workbookViewId="0">
      <selection activeCell="H29" sqref="H29"/>
    </sheetView>
  </sheetViews>
  <sheetFormatPr defaultRowHeight="15" x14ac:dyDescent="0.25"/>
  <cols>
    <col min="3" max="3" width="14.28515625" customWidth="1"/>
    <col min="4" max="4" width="14.7109375" customWidth="1"/>
    <col min="5" max="5" width="15.7109375" customWidth="1"/>
    <col min="6" max="6" width="12.140625" customWidth="1"/>
    <col min="7" max="7" width="15.7109375" customWidth="1"/>
    <col min="8" max="8" width="12.5703125" customWidth="1"/>
    <col min="9" max="9" width="12.42578125" customWidth="1"/>
    <col min="10" max="11" width="11.28515625" customWidth="1"/>
    <col min="12" max="12" width="10.140625" bestFit="1" customWidth="1"/>
    <col min="13" max="13" width="11.7109375" bestFit="1" customWidth="1"/>
    <col min="14" max="14" width="11.85546875" customWidth="1"/>
    <col min="15" max="15" width="10" bestFit="1" customWidth="1"/>
    <col min="16" max="16" width="11.5703125" customWidth="1"/>
    <col min="17" max="17" width="11" bestFit="1" customWidth="1"/>
  </cols>
  <sheetData>
    <row r="3" spans="2:16" ht="15.75" thickBot="1" x14ac:dyDescent="0.3"/>
    <row r="4" spans="2:16" ht="16.5" customHeight="1" thickTop="1" x14ac:dyDescent="0.25">
      <c r="B4" s="398" t="s">
        <v>778</v>
      </c>
      <c r="C4" s="398"/>
      <c r="D4" s="398"/>
      <c r="E4" s="398"/>
      <c r="F4" s="398"/>
      <c r="G4" s="398"/>
      <c r="H4" s="398"/>
      <c r="I4" s="398"/>
      <c r="J4" s="398"/>
      <c r="K4" s="398"/>
    </row>
    <row r="5" spans="2:16" ht="15.75" x14ac:dyDescent="0.25">
      <c r="B5" s="337"/>
      <c r="C5" s="337"/>
      <c r="D5" s="356" t="s">
        <v>626</v>
      </c>
      <c r="E5" s="356"/>
      <c r="F5" s="356"/>
      <c r="G5" s="356"/>
      <c r="H5" s="356" t="s">
        <v>688</v>
      </c>
      <c r="I5" s="356"/>
      <c r="J5" s="356"/>
      <c r="K5" s="356"/>
    </row>
    <row r="6" spans="2:16" ht="15" customHeight="1" x14ac:dyDescent="0.25">
      <c r="B6" s="356" t="s">
        <v>102</v>
      </c>
      <c r="C6" s="356" t="s">
        <v>581</v>
      </c>
      <c r="D6" s="356" t="s">
        <v>120</v>
      </c>
      <c r="E6" s="356"/>
      <c r="F6" s="356" t="s">
        <v>575</v>
      </c>
      <c r="G6" s="356"/>
      <c r="H6" s="356" t="s">
        <v>120</v>
      </c>
      <c r="I6" s="356"/>
      <c r="J6" s="356" t="s">
        <v>575</v>
      </c>
      <c r="K6" s="356"/>
    </row>
    <row r="7" spans="2:16" ht="29.25" customHeight="1" x14ac:dyDescent="0.25">
      <c r="B7" s="356"/>
      <c r="C7" s="356"/>
      <c r="D7" s="356" t="s">
        <v>577</v>
      </c>
      <c r="E7" s="356" t="s">
        <v>579</v>
      </c>
      <c r="F7" s="356" t="s">
        <v>577</v>
      </c>
      <c r="G7" s="356" t="s">
        <v>579</v>
      </c>
      <c r="H7" s="356" t="s">
        <v>577</v>
      </c>
      <c r="I7" s="356" t="s">
        <v>579</v>
      </c>
      <c r="J7" s="356" t="s">
        <v>577</v>
      </c>
      <c r="K7" s="356" t="s">
        <v>579</v>
      </c>
    </row>
    <row r="8" spans="2:16" x14ac:dyDescent="0.25">
      <c r="B8" s="356"/>
      <c r="C8" s="356"/>
      <c r="D8" s="356"/>
      <c r="E8" s="356"/>
      <c r="F8" s="356" t="s">
        <v>582</v>
      </c>
      <c r="G8" s="356"/>
      <c r="H8" s="356"/>
      <c r="I8" s="356"/>
      <c r="J8" s="356" t="s">
        <v>582</v>
      </c>
      <c r="K8" s="356"/>
    </row>
    <row r="9" spans="2:16" x14ac:dyDescent="0.25">
      <c r="B9" s="51">
        <v>1</v>
      </c>
      <c r="C9" s="51">
        <v>2</v>
      </c>
      <c r="D9" s="51">
        <v>3</v>
      </c>
      <c r="E9" s="51">
        <v>4</v>
      </c>
      <c r="F9" s="51">
        <v>5</v>
      </c>
      <c r="G9" s="51">
        <v>6</v>
      </c>
      <c r="H9" s="51">
        <v>7</v>
      </c>
      <c r="I9" s="51">
        <v>8</v>
      </c>
      <c r="J9" s="51">
        <v>9</v>
      </c>
      <c r="K9" s="51">
        <v>10</v>
      </c>
    </row>
    <row r="10" spans="2:16" ht="15.75" x14ac:dyDescent="0.25">
      <c r="B10" s="55" t="s">
        <v>260</v>
      </c>
      <c r="C10" s="60" t="s">
        <v>583</v>
      </c>
      <c r="D10" s="58">
        <v>224100</v>
      </c>
      <c r="E10" s="58">
        <v>65941</v>
      </c>
      <c r="F10" s="58">
        <v>30058076</v>
      </c>
      <c r="G10" s="58">
        <v>3088810</v>
      </c>
      <c r="H10" s="58">
        <v>357093</v>
      </c>
      <c r="I10" s="58">
        <v>107729.902</v>
      </c>
      <c r="J10" s="58">
        <v>45355271</v>
      </c>
      <c r="K10" s="58">
        <v>4588007</v>
      </c>
      <c r="L10" s="13"/>
      <c r="M10" s="24"/>
      <c r="N10" s="24"/>
      <c r="O10" s="24"/>
      <c r="P10" s="24"/>
    </row>
    <row r="11" spans="2:16" ht="15.75" x14ac:dyDescent="0.25">
      <c r="B11" s="55" t="s">
        <v>261</v>
      </c>
      <c r="C11" s="60" t="s">
        <v>584</v>
      </c>
      <c r="D11" s="58">
        <v>117668</v>
      </c>
      <c r="E11" s="58">
        <v>18592</v>
      </c>
      <c r="F11" s="58">
        <v>1635375</v>
      </c>
      <c r="G11" s="58">
        <v>141441</v>
      </c>
      <c r="H11" s="58">
        <v>145442</v>
      </c>
      <c r="I11" s="58">
        <v>23147.047999999999</v>
      </c>
      <c r="J11" s="58">
        <v>2145923</v>
      </c>
      <c r="K11" s="58">
        <v>202623.82800000001</v>
      </c>
      <c r="L11" s="13"/>
      <c r="M11" s="24"/>
      <c r="N11" s="24"/>
      <c r="O11" s="24"/>
      <c r="P11" s="24"/>
    </row>
    <row r="12" spans="2:16" ht="15.75" x14ac:dyDescent="0.25">
      <c r="B12" s="55" t="s">
        <v>262</v>
      </c>
      <c r="C12" s="60" t="s">
        <v>585</v>
      </c>
      <c r="D12" s="58">
        <v>8</v>
      </c>
      <c r="E12" s="58">
        <v>0</v>
      </c>
      <c r="F12" s="58">
        <v>67484</v>
      </c>
      <c r="G12" s="58">
        <v>3933</v>
      </c>
      <c r="H12" s="58">
        <v>159</v>
      </c>
      <c r="I12" s="58">
        <v>2.468</v>
      </c>
      <c r="J12" s="58">
        <v>71404</v>
      </c>
      <c r="K12" s="58">
        <v>2564.3049999999998</v>
      </c>
      <c r="L12" s="13"/>
      <c r="M12" s="24"/>
      <c r="N12" s="24"/>
      <c r="O12" s="24"/>
      <c r="P12" s="24"/>
    </row>
    <row r="13" spans="2:16" ht="15.75" x14ac:dyDescent="0.25">
      <c r="B13" s="55" t="s">
        <v>263</v>
      </c>
      <c r="C13" s="60" t="s">
        <v>586</v>
      </c>
      <c r="D13" s="58">
        <v>0</v>
      </c>
      <c r="E13" s="58">
        <v>0</v>
      </c>
      <c r="F13" s="58">
        <v>7439</v>
      </c>
      <c r="G13" s="58">
        <v>152</v>
      </c>
      <c r="H13" s="58">
        <v>0</v>
      </c>
      <c r="I13" s="58">
        <v>0</v>
      </c>
      <c r="J13" s="58">
        <v>5052</v>
      </c>
      <c r="K13" s="58">
        <v>112.017</v>
      </c>
      <c r="L13" s="13"/>
      <c r="M13" s="24"/>
      <c r="N13" s="24"/>
      <c r="O13" s="24"/>
      <c r="P13" s="24"/>
    </row>
    <row r="14" spans="2:16" ht="15.75" x14ac:dyDescent="0.25">
      <c r="B14" s="356" t="s">
        <v>18</v>
      </c>
      <c r="C14" s="356"/>
      <c r="D14" s="59">
        <f t="shared" ref="D14:G14" si="0">SUM(D10:D13)</f>
        <v>341776</v>
      </c>
      <c r="E14" s="59">
        <f t="shared" si="0"/>
        <v>84533</v>
      </c>
      <c r="F14" s="59">
        <f t="shared" si="0"/>
        <v>31768374</v>
      </c>
      <c r="G14" s="59">
        <f t="shared" si="0"/>
        <v>3234336</v>
      </c>
      <c r="H14" s="59">
        <f>SUM(H10:H13)</f>
        <v>502694</v>
      </c>
      <c r="I14" s="59">
        <f>SUM(I10:I13)</f>
        <v>130879.41799999999</v>
      </c>
      <c r="J14" s="59">
        <f>SUM(J10:J13)</f>
        <v>47577650</v>
      </c>
      <c r="K14" s="59">
        <f>SUM(K10:K13)</f>
        <v>4793307.1499999994</v>
      </c>
      <c r="L14" s="13"/>
      <c r="M14" s="24"/>
      <c r="N14" s="24"/>
      <c r="O14" s="24"/>
      <c r="P14" s="24"/>
    </row>
    <row r="15" spans="2:16" x14ac:dyDescent="0.25">
      <c r="B15" s="312" t="s">
        <v>591</v>
      </c>
      <c r="C15" s="312"/>
      <c r="M15" s="24"/>
      <c r="N15" s="24"/>
    </row>
    <row r="16" spans="2:16" x14ac:dyDescent="0.25">
      <c r="E16" s="13"/>
      <c r="F16" s="13"/>
      <c r="I16" s="13"/>
      <c r="K16" s="13"/>
    </row>
    <row r="17" spans="5:9" x14ac:dyDescent="0.25">
      <c r="E17" s="13"/>
      <c r="F17" s="13"/>
      <c r="I17" s="13"/>
    </row>
    <row r="18" spans="5:9" x14ac:dyDescent="0.25">
      <c r="F18" s="13"/>
    </row>
  </sheetData>
  <mergeCells count="19">
    <mergeCell ref="B4:G4"/>
    <mergeCell ref="H4:K4"/>
    <mergeCell ref="D5:G5"/>
    <mergeCell ref="B14:C14"/>
    <mergeCell ref="H5:K5"/>
    <mergeCell ref="B6:B8"/>
    <mergeCell ref="C6:C8"/>
    <mergeCell ref="D6:E6"/>
    <mergeCell ref="F6:G6"/>
    <mergeCell ref="H6:I6"/>
    <mergeCell ref="J6:K6"/>
    <mergeCell ref="D7:D8"/>
    <mergeCell ref="E7:E8"/>
    <mergeCell ref="F7:F8"/>
    <mergeCell ref="G7:G8"/>
    <mergeCell ref="H7:H8"/>
    <mergeCell ref="I7:I8"/>
    <mergeCell ref="J7:J8"/>
    <mergeCell ref="K7:K8"/>
  </mergeCells>
  <pageMargins left="0.7" right="0.7" top="0.75" bottom="0.75" header="0.3" footer="0.3"/>
  <pageSetup paperSize="9" orientation="portrait" r:id="rId1"/>
  <ignoredErrors>
    <ignoredError sqref="D14:K14" formulaRange="1"/>
  </ignoredErrors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52FC-9F32-4E26-BAD2-3769B769826F}">
  <dimension ref="B3:O14"/>
  <sheetViews>
    <sheetView workbookViewId="0"/>
  </sheetViews>
  <sheetFormatPr defaultRowHeight="15" x14ac:dyDescent="0.25"/>
  <cols>
    <col min="2" max="2" width="7.85546875" customWidth="1"/>
    <col min="3" max="3" width="17.42578125" customWidth="1"/>
    <col min="4" max="4" width="14.5703125" customWidth="1"/>
    <col min="5" max="5" width="14.85546875" customWidth="1"/>
    <col min="6" max="6" width="13.5703125" customWidth="1"/>
    <col min="7" max="7" width="14.28515625" customWidth="1"/>
    <col min="8" max="8" width="13" customWidth="1"/>
    <col min="9" max="9" width="11.85546875" customWidth="1"/>
    <col min="10" max="10" width="11.7109375" customWidth="1"/>
    <col min="11" max="11" width="12.7109375" customWidth="1"/>
    <col min="12" max="12" width="11.140625" customWidth="1"/>
    <col min="13" max="13" width="10.140625" bestFit="1" customWidth="1"/>
  </cols>
  <sheetData>
    <row r="3" spans="2:15" ht="15.75" thickBot="1" x14ac:dyDescent="0.3">
      <c r="I3" s="270"/>
      <c r="J3" s="270"/>
      <c r="K3" s="270"/>
    </row>
    <row r="4" spans="2:15" ht="24.95" customHeight="1" thickTop="1" x14ac:dyDescent="0.25">
      <c r="B4" s="398" t="s">
        <v>779</v>
      </c>
      <c r="C4" s="398"/>
      <c r="D4" s="398"/>
      <c r="E4" s="398"/>
      <c r="F4" s="398"/>
      <c r="G4" s="398"/>
      <c r="H4" s="338"/>
      <c r="I4" s="339"/>
      <c r="J4" s="339"/>
      <c r="K4" s="339"/>
    </row>
    <row r="5" spans="2:15" ht="15.75" x14ac:dyDescent="0.25">
      <c r="B5" s="337"/>
      <c r="C5" s="337"/>
      <c r="D5" s="356" t="s">
        <v>626</v>
      </c>
      <c r="E5" s="356"/>
      <c r="F5" s="356"/>
      <c r="G5" s="356"/>
      <c r="H5" s="356" t="s">
        <v>688</v>
      </c>
      <c r="I5" s="356"/>
      <c r="J5" s="356"/>
      <c r="K5" s="356"/>
    </row>
    <row r="6" spans="2:15" ht="15.75" x14ac:dyDescent="0.25">
      <c r="B6" s="356" t="s">
        <v>102</v>
      </c>
      <c r="C6" s="356" t="s">
        <v>587</v>
      </c>
      <c r="D6" s="356" t="s">
        <v>120</v>
      </c>
      <c r="E6" s="356"/>
      <c r="F6" s="356" t="s">
        <v>575</v>
      </c>
      <c r="G6" s="356"/>
      <c r="H6" s="356" t="s">
        <v>120</v>
      </c>
      <c r="I6" s="356"/>
      <c r="J6" s="356" t="s">
        <v>575</v>
      </c>
      <c r="K6" s="356"/>
    </row>
    <row r="7" spans="2:15" ht="47.25" x14ac:dyDescent="0.25">
      <c r="B7" s="356"/>
      <c r="C7" s="356"/>
      <c r="D7" s="53" t="s">
        <v>577</v>
      </c>
      <c r="E7" s="53" t="s">
        <v>579</v>
      </c>
      <c r="F7" s="53" t="s">
        <v>577</v>
      </c>
      <c r="G7" s="53" t="s">
        <v>579</v>
      </c>
      <c r="H7" s="53" t="s">
        <v>577</v>
      </c>
      <c r="I7" s="53" t="s">
        <v>579</v>
      </c>
      <c r="J7" s="53" t="s">
        <v>577</v>
      </c>
      <c r="K7" s="53" t="s">
        <v>579</v>
      </c>
    </row>
    <row r="8" spans="2:15" x14ac:dyDescent="0.25">
      <c r="B8" s="51">
        <v>1</v>
      </c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51">
        <v>7</v>
      </c>
      <c r="I8" s="51">
        <v>8</v>
      </c>
      <c r="J8" s="51">
        <v>9</v>
      </c>
      <c r="K8" s="51">
        <v>10</v>
      </c>
    </row>
    <row r="9" spans="2:15" ht="15.75" x14ac:dyDescent="0.25">
      <c r="B9" s="55" t="s">
        <v>260</v>
      </c>
      <c r="C9" s="60" t="s">
        <v>588</v>
      </c>
      <c r="D9" s="58">
        <v>292243</v>
      </c>
      <c r="E9" s="58">
        <v>36524</v>
      </c>
      <c r="F9" s="58">
        <v>23651703</v>
      </c>
      <c r="G9" s="58">
        <v>1150366</v>
      </c>
      <c r="H9" s="58">
        <v>414122</v>
      </c>
      <c r="I9" s="58">
        <v>50148.675000000003</v>
      </c>
      <c r="J9" s="58">
        <v>37410011</v>
      </c>
      <c r="K9" s="58">
        <v>1813606.3840000001</v>
      </c>
      <c r="L9" s="13"/>
      <c r="M9" s="13"/>
      <c r="N9" s="25"/>
      <c r="O9" s="25"/>
    </row>
    <row r="10" spans="2:15" ht="15.75" x14ac:dyDescent="0.25">
      <c r="B10" s="55" t="s">
        <v>261</v>
      </c>
      <c r="C10" s="60" t="s">
        <v>589</v>
      </c>
      <c r="D10" s="58">
        <v>49676</v>
      </c>
      <c r="E10" s="58">
        <v>41182</v>
      </c>
      <c r="F10" s="58">
        <v>10790086</v>
      </c>
      <c r="G10" s="58">
        <v>2644449</v>
      </c>
      <c r="H10" s="58">
        <v>71582</v>
      </c>
      <c r="I10" s="58">
        <v>63423.9</v>
      </c>
      <c r="J10" s="58">
        <v>14486787</v>
      </c>
      <c r="K10" s="58">
        <v>3756005.5180000002</v>
      </c>
      <c r="L10" s="13"/>
      <c r="M10" s="13"/>
      <c r="N10" s="25"/>
      <c r="O10" s="25"/>
    </row>
    <row r="11" spans="2:15" ht="15.75" x14ac:dyDescent="0.25">
      <c r="B11" s="55" t="s">
        <v>262</v>
      </c>
      <c r="C11" s="56" t="s">
        <v>590</v>
      </c>
      <c r="D11" s="58">
        <v>42021</v>
      </c>
      <c r="E11" s="58">
        <v>13191</v>
      </c>
      <c r="F11" s="58">
        <v>1717857</v>
      </c>
      <c r="G11" s="58">
        <v>77239</v>
      </c>
      <c r="H11" s="58">
        <v>76587</v>
      </c>
      <c r="I11" s="58">
        <v>26529</v>
      </c>
      <c r="J11" s="58">
        <v>3518998</v>
      </c>
      <c r="K11" s="58">
        <v>155961.31899999999</v>
      </c>
      <c r="L11" s="13"/>
      <c r="M11" s="13"/>
      <c r="N11" s="25"/>
      <c r="O11" s="25"/>
    </row>
    <row r="12" spans="2:15" ht="15.75" x14ac:dyDescent="0.25">
      <c r="B12" s="55" t="s">
        <v>263</v>
      </c>
      <c r="C12" s="56" t="s">
        <v>48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31240</v>
      </c>
      <c r="K12" s="58">
        <v>17905.114000000001</v>
      </c>
      <c r="L12" s="13"/>
      <c r="M12" s="13"/>
      <c r="N12" s="25"/>
      <c r="O12" s="25"/>
    </row>
    <row r="13" spans="2:15" ht="15.75" x14ac:dyDescent="0.25">
      <c r="B13" s="356" t="s">
        <v>18</v>
      </c>
      <c r="C13" s="356"/>
      <c r="D13" s="59">
        <f>SUM(D9:D12)</f>
        <v>383940</v>
      </c>
      <c r="E13" s="59">
        <f t="shared" ref="E13:G13" si="0">SUM(E9:E12)</f>
        <v>90897</v>
      </c>
      <c r="F13" s="59">
        <f t="shared" si="0"/>
        <v>36159646</v>
      </c>
      <c r="G13" s="59">
        <f t="shared" si="0"/>
        <v>3872054</v>
      </c>
      <c r="H13" s="59">
        <f>SUM(H9:H12)</f>
        <v>562291</v>
      </c>
      <c r="I13" s="59">
        <f t="shared" ref="I13:K13" si="1">SUM(I9:I12)</f>
        <v>140101.57500000001</v>
      </c>
      <c r="J13" s="59">
        <f t="shared" si="1"/>
        <v>55447036</v>
      </c>
      <c r="K13" s="59">
        <f t="shared" si="1"/>
        <v>5743478.3350000009</v>
      </c>
      <c r="L13" s="13"/>
      <c r="M13" s="13"/>
      <c r="N13" s="25"/>
      <c r="O13" s="25"/>
    </row>
    <row r="14" spans="2:15" x14ac:dyDescent="0.25">
      <c r="M14" s="25"/>
      <c r="N14" s="25"/>
    </row>
  </sheetData>
  <mergeCells count="10">
    <mergeCell ref="B13:C13"/>
    <mergeCell ref="B4:G4"/>
    <mergeCell ref="D5:G5"/>
    <mergeCell ref="H5:K5"/>
    <mergeCell ref="B6:B7"/>
    <mergeCell ref="C6:C7"/>
    <mergeCell ref="D6:E6"/>
    <mergeCell ref="F6:G6"/>
    <mergeCell ref="H6:I6"/>
    <mergeCell ref="J6:K6"/>
  </mergeCells>
  <pageMargins left="0.7" right="0.7" top="0.75" bottom="0.75" header="0.3" footer="0.3"/>
  <pageSetup paperSize="9" orientation="portrait" r:id="rId1"/>
  <ignoredErrors>
    <ignoredError sqref="D13:K13" formulaRange="1"/>
  </ignoredErrors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EE5E1-7777-4F2E-8938-FB149B4236F3}">
  <dimension ref="B3:I11"/>
  <sheetViews>
    <sheetView workbookViewId="0"/>
  </sheetViews>
  <sheetFormatPr defaultRowHeight="15" x14ac:dyDescent="0.25"/>
  <cols>
    <col min="2" max="2" width="7.5703125" customWidth="1"/>
    <col min="3" max="3" width="44.42578125" customWidth="1"/>
    <col min="4" max="4" width="10.5703125" customWidth="1"/>
    <col min="5" max="5" width="14.42578125" customWidth="1"/>
    <col min="6" max="6" width="12" customWidth="1"/>
    <col min="7" max="7" width="15.5703125" customWidth="1"/>
    <col min="8" max="8" width="10.5703125" customWidth="1"/>
    <col min="9" max="9" width="11.42578125" customWidth="1"/>
  </cols>
  <sheetData>
    <row r="3" spans="2:9" ht="16.5" thickBot="1" x14ac:dyDescent="0.3">
      <c r="B3" s="282"/>
      <c r="C3" s="50"/>
      <c r="D3" s="50"/>
      <c r="E3" s="50"/>
      <c r="F3" s="50"/>
      <c r="G3" s="50"/>
      <c r="H3" s="50"/>
      <c r="I3" s="281"/>
    </row>
    <row r="4" spans="2:9" ht="24.95" customHeight="1" thickTop="1" x14ac:dyDescent="0.25">
      <c r="B4" s="373" t="s">
        <v>780</v>
      </c>
      <c r="C4" s="373"/>
      <c r="D4" s="373"/>
      <c r="E4" s="373"/>
      <c r="F4" s="373"/>
      <c r="G4" s="373"/>
      <c r="H4" s="373"/>
      <c r="I4" s="373"/>
    </row>
    <row r="5" spans="2:9" ht="15.75" x14ac:dyDescent="0.25">
      <c r="B5" s="356" t="s">
        <v>102</v>
      </c>
      <c r="C5" s="356" t="s">
        <v>58</v>
      </c>
      <c r="D5" s="356" t="s">
        <v>629</v>
      </c>
      <c r="E5" s="356"/>
      <c r="F5" s="356" t="s">
        <v>773</v>
      </c>
      <c r="G5" s="356"/>
      <c r="H5" s="356" t="s">
        <v>1</v>
      </c>
      <c r="I5" s="356"/>
    </row>
    <row r="6" spans="2:9" ht="31.5" x14ac:dyDescent="0.25">
      <c r="B6" s="356"/>
      <c r="C6" s="356"/>
      <c r="D6" s="53" t="s">
        <v>311</v>
      </c>
      <c r="E6" s="53" t="s">
        <v>527</v>
      </c>
      <c r="F6" s="53" t="s">
        <v>311</v>
      </c>
      <c r="G6" s="53" t="s">
        <v>538</v>
      </c>
      <c r="H6" s="356"/>
      <c r="I6" s="356"/>
    </row>
    <row r="7" spans="2:9" x14ac:dyDescent="0.25">
      <c r="B7" s="107">
        <v>1</v>
      </c>
      <c r="C7" s="51">
        <v>2</v>
      </c>
      <c r="D7" s="51">
        <v>3</v>
      </c>
      <c r="E7" s="51">
        <v>4</v>
      </c>
      <c r="F7" s="107">
        <v>5</v>
      </c>
      <c r="G7" s="107">
        <v>6</v>
      </c>
      <c r="H7" s="107" t="s">
        <v>521</v>
      </c>
      <c r="I7" s="51" t="s">
        <v>522</v>
      </c>
    </row>
    <row r="8" spans="2:9" ht="15.75" x14ac:dyDescent="0.25">
      <c r="B8" s="90" t="s">
        <v>260</v>
      </c>
      <c r="C8" s="56" t="s">
        <v>539</v>
      </c>
      <c r="D8" s="58">
        <v>6</v>
      </c>
      <c r="E8" s="58">
        <v>1349</v>
      </c>
      <c r="F8" s="198">
        <v>4</v>
      </c>
      <c r="G8" s="198">
        <v>15313</v>
      </c>
      <c r="H8" s="207">
        <f>F8/D8*100</f>
        <v>66.666666666666657</v>
      </c>
      <c r="I8" s="64">
        <f>G8/E8*100</f>
        <v>1135.1371386212008</v>
      </c>
    </row>
    <row r="9" spans="2:9" ht="15.75" x14ac:dyDescent="0.25">
      <c r="B9" s="90" t="s">
        <v>261</v>
      </c>
      <c r="C9" s="56" t="s">
        <v>540</v>
      </c>
      <c r="D9" s="58">
        <v>173896</v>
      </c>
      <c r="E9" s="58">
        <v>8985536</v>
      </c>
      <c r="F9" s="198">
        <v>152851</v>
      </c>
      <c r="G9" s="198">
        <v>8262381</v>
      </c>
      <c r="H9" s="207">
        <f t="shared" ref="H9:I11" si="0">F9/D9*100</f>
        <v>87.8979389980218</v>
      </c>
      <c r="I9" s="187">
        <f t="shared" si="0"/>
        <v>91.952010430985979</v>
      </c>
    </row>
    <row r="10" spans="2:9" ht="15.75" x14ac:dyDescent="0.25">
      <c r="B10" s="90" t="s">
        <v>262</v>
      </c>
      <c r="C10" s="56" t="s">
        <v>541</v>
      </c>
      <c r="D10" s="58">
        <v>1307</v>
      </c>
      <c r="E10" s="58">
        <v>114197</v>
      </c>
      <c r="F10" s="198">
        <v>428</v>
      </c>
      <c r="G10" s="198">
        <v>31531</v>
      </c>
      <c r="H10" s="207">
        <f t="shared" si="0"/>
        <v>32.746748278500384</v>
      </c>
      <c r="I10" s="187">
        <f>G10/E10*100</f>
        <v>27.61105808383758</v>
      </c>
    </row>
    <row r="11" spans="2:9" ht="15.75" x14ac:dyDescent="0.25">
      <c r="B11" s="362" t="s">
        <v>18</v>
      </c>
      <c r="C11" s="362"/>
      <c r="D11" s="59">
        <f>SUM(D8:D10)</f>
        <v>175209</v>
      </c>
      <c r="E11" s="59">
        <f t="shared" ref="E11:G11" si="1">SUM(E8:E10)</f>
        <v>9101082</v>
      </c>
      <c r="F11" s="59">
        <f t="shared" si="1"/>
        <v>153283</v>
      </c>
      <c r="G11" s="59">
        <f t="shared" si="1"/>
        <v>8309225</v>
      </c>
      <c r="H11" s="193">
        <f t="shared" si="0"/>
        <v>87.485802669954168</v>
      </c>
      <c r="I11" s="188">
        <f>G11/E11*100</f>
        <v>91.299309246966459</v>
      </c>
    </row>
  </sheetData>
  <mergeCells count="7">
    <mergeCell ref="B11:C11"/>
    <mergeCell ref="B4:I4"/>
    <mergeCell ref="B5:B6"/>
    <mergeCell ref="C5:C6"/>
    <mergeCell ref="D5:E5"/>
    <mergeCell ref="F5:G5"/>
    <mergeCell ref="H5:I6"/>
  </mergeCells>
  <pageMargins left="0.7" right="0.7" top="0.75" bottom="0.75" header="0.3" footer="0.3"/>
  <ignoredErrors>
    <ignoredError sqref="D11:G11" formulaRange="1"/>
    <ignoredError sqref="H10:H11 H8:H9 I8:I10" evalError="1"/>
  </ignoredErrors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DBB9-BD9B-4F92-94D3-80B7CBD2A1C0}">
  <dimension ref="B3:J18"/>
  <sheetViews>
    <sheetView workbookViewId="0"/>
  </sheetViews>
  <sheetFormatPr defaultRowHeight="15" x14ac:dyDescent="0.25"/>
  <cols>
    <col min="2" max="2" width="6.85546875" customWidth="1"/>
    <col min="3" max="3" width="43.140625" customWidth="1"/>
    <col min="5" max="5" width="16.5703125" customWidth="1"/>
    <col min="6" max="6" width="12.42578125" customWidth="1"/>
    <col min="7" max="7" width="14.28515625" customWidth="1"/>
    <col min="9" max="9" width="9.7109375" customWidth="1"/>
  </cols>
  <sheetData>
    <row r="3" spans="2:10" ht="16.5" thickBot="1" x14ac:dyDescent="0.3">
      <c r="B3" s="50"/>
      <c r="C3" s="50"/>
      <c r="D3" s="50"/>
      <c r="E3" s="50"/>
      <c r="F3" s="50"/>
      <c r="G3" s="50"/>
      <c r="H3" s="50"/>
      <c r="I3" s="281"/>
    </row>
    <row r="4" spans="2:10" ht="24.95" customHeight="1" thickTop="1" x14ac:dyDescent="0.25">
      <c r="B4" s="373" t="s">
        <v>781</v>
      </c>
      <c r="C4" s="373"/>
      <c r="D4" s="373"/>
      <c r="E4" s="373"/>
      <c r="F4" s="373"/>
      <c r="G4" s="373"/>
      <c r="H4" s="373"/>
      <c r="I4" s="373"/>
    </row>
    <row r="5" spans="2:10" ht="15.75" x14ac:dyDescent="0.25">
      <c r="B5" s="356" t="s">
        <v>102</v>
      </c>
      <c r="C5" s="356" t="s">
        <v>58</v>
      </c>
      <c r="D5" s="356" t="s">
        <v>626</v>
      </c>
      <c r="E5" s="356"/>
      <c r="F5" s="356" t="s">
        <v>773</v>
      </c>
      <c r="G5" s="356"/>
      <c r="H5" s="356" t="s">
        <v>1</v>
      </c>
      <c r="I5" s="356"/>
    </row>
    <row r="6" spans="2:10" ht="31.5" x14ac:dyDescent="0.25">
      <c r="B6" s="356"/>
      <c r="C6" s="356"/>
      <c r="D6" s="53" t="s">
        <v>311</v>
      </c>
      <c r="E6" s="53" t="s">
        <v>538</v>
      </c>
      <c r="F6" s="53" t="s">
        <v>311</v>
      </c>
      <c r="G6" s="53" t="s">
        <v>527</v>
      </c>
      <c r="H6" s="356"/>
      <c r="I6" s="356"/>
    </row>
    <row r="7" spans="2:10" x14ac:dyDescent="0.25">
      <c r="B7" s="107">
        <v>1</v>
      </c>
      <c r="C7" s="51">
        <v>2</v>
      </c>
      <c r="D7" s="51">
        <v>3</v>
      </c>
      <c r="E7" s="51">
        <v>4</v>
      </c>
      <c r="F7" s="107">
        <v>5</v>
      </c>
      <c r="G7" s="107">
        <v>6</v>
      </c>
      <c r="H7" s="107" t="s">
        <v>521</v>
      </c>
      <c r="I7" s="51" t="s">
        <v>522</v>
      </c>
    </row>
    <row r="8" spans="2:10" ht="20.100000000000001" customHeight="1" x14ac:dyDescent="0.25">
      <c r="B8" s="90" t="s">
        <v>260</v>
      </c>
      <c r="C8" s="56" t="s">
        <v>539</v>
      </c>
      <c r="D8" s="64">
        <v>6</v>
      </c>
      <c r="E8" s="58">
        <v>1349</v>
      </c>
      <c r="F8" s="225">
        <v>4</v>
      </c>
      <c r="G8" s="198">
        <v>15313</v>
      </c>
      <c r="H8" s="225">
        <f>F8/D8*100</f>
        <v>66.666666666666657</v>
      </c>
      <c r="I8" s="64">
        <f>G8/E8*100</f>
        <v>1135.1371386212008</v>
      </c>
    </row>
    <row r="9" spans="2:10" ht="20.100000000000001" customHeight="1" x14ac:dyDescent="0.25">
      <c r="B9" s="90" t="s">
        <v>261</v>
      </c>
      <c r="C9" s="56" t="s">
        <v>540</v>
      </c>
      <c r="D9" s="64">
        <v>1376</v>
      </c>
      <c r="E9" s="58">
        <v>69802</v>
      </c>
      <c r="F9" s="225">
        <v>107</v>
      </c>
      <c r="G9" s="198">
        <v>14183</v>
      </c>
      <c r="H9" s="225">
        <f t="shared" ref="H9:I11" si="0">F9/D9*100</f>
        <v>7.7761627906976747</v>
      </c>
      <c r="I9" s="64">
        <f t="shared" si="0"/>
        <v>20.318902037190909</v>
      </c>
    </row>
    <row r="10" spans="2:10" ht="20.100000000000001" customHeight="1" x14ac:dyDescent="0.25">
      <c r="B10" s="90" t="s">
        <v>262</v>
      </c>
      <c r="C10" s="56" t="s">
        <v>541</v>
      </c>
      <c r="D10" s="64">
        <v>827</v>
      </c>
      <c r="E10" s="58">
        <v>73477</v>
      </c>
      <c r="F10" s="225">
        <v>152</v>
      </c>
      <c r="G10" s="198">
        <v>20026</v>
      </c>
      <c r="H10" s="225">
        <f t="shared" si="0"/>
        <v>18.37968561064087</v>
      </c>
      <c r="I10" s="64">
        <f t="shared" si="0"/>
        <v>27.254787212324942</v>
      </c>
    </row>
    <row r="11" spans="2:10" ht="20.100000000000001" customHeight="1" x14ac:dyDescent="0.25">
      <c r="B11" s="362" t="s">
        <v>18</v>
      </c>
      <c r="C11" s="362"/>
      <c r="D11" s="62">
        <f>SUM(D8:D10)</f>
        <v>2209</v>
      </c>
      <c r="E11" s="59">
        <f t="shared" ref="E11:G11" si="1">SUM(E8:E10)</f>
        <v>144628</v>
      </c>
      <c r="F11" s="62">
        <f t="shared" si="1"/>
        <v>263</v>
      </c>
      <c r="G11" s="59">
        <f t="shared" si="1"/>
        <v>49522</v>
      </c>
      <c r="H11" s="193">
        <f t="shared" si="0"/>
        <v>11.905839746491626</v>
      </c>
      <c r="I11" s="188">
        <f t="shared" si="0"/>
        <v>34.240949193793732</v>
      </c>
      <c r="J11" s="13"/>
    </row>
    <row r="15" spans="2:10" x14ac:dyDescent="0.25">
      <c r="E15" s="13"/>
      <c r="G15" s="13"/>
      <c r="I15" s="13"/>
    </row>
    <row r="16" spans="2:10" x14ac:dyDescent="0.25">
      <c r="D16" s="13"/>
      <c r="E16" s="13"/>
      <c r="G16" s="13"/>
    </row>
    <row r="17" spans="4:7" x14ac:dyDescent="0.25">
      <c r="E17" s="13"/>
      <c r="G17" s="13"/>
    </row>
    <row r="18" spans="4:7" x14ac:dyDescent="0.25">
      <c r="D18" s="13"/>
      <c r="E18" s="13"/>
      <c r="G18" s="13"/>
    </row>
  </sheetData>
  <mergeCells count="7">
    <mergeCell ref="B11:C11"/>
    <mergeCell ref="B4:I4"/>
    <mergeCell ref="B5:B6"/>
    <mergeCell ref="C5:C6"/>
    <mergeCell ref="D5:E5"/>
    <mergeCell ref="F5:G5"/>
    <mergeCell ref="H5:I6"/>
  </mergeCells>
  <pageMargins left="0.7" right="0.7" top="0.75" bottom="0.75" header="0.3" footer="0.3"/>
  <ignoredErrors>
    <ignoredError sqref="D11:G11" formulaRange="1"/>
  </ignoredErrors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76DB7-52AC-4DD0-A17E-A569609A1818}">
  <dimension ref="B3:I15"/>
  <sheetViews>
    <sheetView workbookViewId="0"/>
  </sheetViews>
  <sheetFormatPr defaultRowHeight="15" x14ac:dyDescent="0.25"/>
  <cols>
    <col min="2" max="2" width="6.140625" customWidth="1"/>
    <col min="3" max="3" width="40.7109375" customWidth="1"/>
    <col min="5" max="5" width="13.5703125" customWidth="1"/>
    <col min="6" max="6" width="10.140625" customWidth="1"/>
    <col min="7" max="7" width="14" customWidth="1"/>
  </cols>
  <sheetData>
    <row r="3" spans="2:9" ht="16.5" thickBot="1" x14ac:dyDescent="0.3">
      <c r="B3" s="50"/>
      <c r="C3" s="50"/>
      <c r="D3" s="50"/>
      <c r="E3" s="50"/>
      <c r="F3" s="50"/>
      <c r="G3" s="50"/>
      <c r="H3" s="50"/>
      <c r="I3" s="281"/>
    </row>
    <row r="4" spans="2:9" ht="24.95" customHeight="1" thickTop="1" x14ac:dyDescent="0.25">
      <c r="B4" s="373" t="s">
        <v>782</v>
      </c>
      <c r="C4" s="373"/>
      <c r="D4" s="373"/>
      <c r="E4" s="373"/>
      <c r="F4" s="373"/>
      <c r="G4" s="373"/>
      <c r="H4" s="373"/>
      <c r="I4" s="373"/>
    </row>
    <row r="5" spans="2:9" ht="15.75" x14ac:dyDescent="0.25">
      <c r="B5" s="356" t="s">
        <v>102</v>
      </c>
      <c r="C5" s="356" t="s">
        <v>169</v>
      </c>
      <c r="D5" s="356" t="s">
        <v>626</v>
      </c>
      <c r="E5" s="356"/>
      <c r="F5" s="356" t="s">
        <v>688</v>
      </c>
      <c r="G5" s="356"/>
      <c r="H5" s="356" t="s">
        <v>1</v>
      </c>
      <c r="I5" s="356"/>
    </row>
    <row r="6" spans="2:9" ht="31.5" x14ac:dyDescent="0.25">
      <c r="B6" s="356"/>
      <c r="C6" s="356"/>
      <c r="D6" s="53" t="s">
        <v>311</v>
      </c>
      <c r="E6" s="53" t="s">
        <v>536</v>
      </c>
      <c r="F6" s="53" t="s">
        <v>311</v>
      </c>
      <c r="G6" s="53" t="s">
        <v>527</v>
      </c>
      <c r="H6" s="278" t="s">
        <v>352</v>
      </c>
      <c r="I6" s="278" t="s">
        <v>597</v>
      </c>
    </row>
    <row r="7" spans="2:9" x14ac:dyDescent="0.25">
      <c r="B7" s="107">
        <v>1</v>
      </c>
      <c r="C7" s="51">
        <v>2</v>
      </c>
      <c r="D7" s="51">
        <v>3</v>
      </c>
      <c r="E7" s="51">
        <v>4</v>
      </c>
      <c r="F7" s="107">
        <v>5</v>
      </c>
      <c r="G7" s="107">
        <v>6</v>
      </c>
      <c r="H7" s="107">
        <v>7</v>
      </c>
      <c r="I7" s="51">
        <v>8</v>
      </c>
    </row>
    <row r="8" spans="2:9" ht="15.75" x14ac:dyDescent="0.25">
      <c r="B8" s="90" t="s">
        <v>260</v>
      </c>
      <c r="C8" s="56" t="s">
        <v>542</v>
      </c>
      <c r="D8" s="58">
        <v>0</v>
      </c>
      <c r="E8" s="58">
        <v>0</v>
      </c>
      <c r="F8" s="198">
        <v>0</v>
      </c>
      <c r="G8" s="198">
        <v>0</v>
      </c>
      <c r="H8" s="225" t="s">
        <v>82</v>
      </c>
      <c r="I8" s="187" t="s">
        <v>82</v>
      </c>
    </row>
    <row r="9" spans="2:9" ht="22.5" customHeight="1" x14ac:dyDescent="0.25">
      <c r="B9" s="90" t="s">
        <v>261</v>
      </c>
      <c r="C9" s="56" t="s">
        <v>543</v>
      </c>
      <c r="D9" s="58">
        <v>1515</v>
      </c>
      <c r="E9" s="58">
        <v>1019</v>
      </c>
      <c r="F9" s="198">
        <v>49</v>
      </c>
      <c r="G9" s="198">
        <v>160041</v>
      </c>
      <c r="H9" s="225">
        <f t="shared" ref="H9:I10" si="0">F9/D9*100</f>
        <v>3.2343234323432344</v>
      </c>
      <c r="I9" s="187">
        <f t="shared" si="0"/>
        <v>15705.691854759567</v>
      </c>
    </row>
    <row r="10" spans="2:9" ht="15.75" x14ac:dyDescent="0.25">
      <c r="B10" s="173"/>
      <c r="C10" s="53" t="s">
        <v>18</v>
      </c>
      <c r="D10" s="59">
        <f>SUM(D8:D9)</f>
        <v>1515</v>
      </c>
      <c r="E10" s="59">
        <f t="shared" ref="E10:G10" si="1">SUM(E8:E9)</f>
        <v>1019</v>
      </c>
      <c r="F10" s="59">
        <f t="shared" si="1"/>
        <v>49</v>
      </c>
      <c r="G10" s="59">
        <f t="shared" si="1"/>
        <v>160041</v>
      </c>
      <c r="H10" s="208">
        <f t="shared" si="0"/>
        <v>3.2343234323432344</v>
      </c>
      <c r="I10" s="188">
        <f t="shared" si="0"/>
        <v>15705.691854759567</v>
      </c>
    </row>
    <row r="14" spans="2:9" x14ac:dyDescent="0.25">
      <c r="D14" s="13"/>
      <c r="E14" s="13"/>
      <c r="G14" s="13"/>
    </row>
    <row r="15" spans="2:9" x14ac:dyDescent="0.25">
      <c r="D15" s="13"/>
      <c r="E15" s="13"/>
      <c r="G15" s="13"/>
    </row>
  </sheetData>
  <mergeCells count="6">
    <mergeCell ref="B4:I4"/>
    <mergeCell ref="B5:B6"/>
    <mergeCell ref="C5:C6"/>
    <mergeCell ref="D5:E5"/>
    <mergeCell ref="F5:G5"/>
    <mergeCell ref="H5:I5"/>
  </mergeCells>
  <pageMargins left="0.7" right="0.7" top="0.75" bottom="0.75" header="0.3" footer="0.3"/>
  <pageSetup paperSize="9" orientation="portrait" r:id="rId1"/>
  <ignoredErrors>
    <ignoredError sqref="D10:G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74</vt:i4>
      </vt:variant>
      <vt:variant>
        <vt:lpstr>Named Ranges</vt:lpstr>
      </vt:variant>
      <vt:variant>
        <vt:i4>6</vt:i4>
      </vt:variant>
    </vt:vector>
  </HeadingPairs>
  <TitlesOfParts>
    <vt:vector size="80" baseType="lpstr">
      <vt:lpstr>Pregled tabela</vt:lpstr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Tabela 10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Tabela 28 </vt:lpstr>
      <vt:lpstr>Tabela 29</vt:lpstr>
      <vt:lpstr>Tabela 30</vt:lpstr>
      <vt:lpstr>Tabela 31</vt:lpstr>
      <vt:lpstr>Tabela 32</vt:lpstr>
      <vt:lpstr>Tabela 33</vt:lpstr>
      <vt:lpstr>Tabela 34</vt:lpstr>
      <vt:lpstr>Tabela 35</vt:lpstr>
      <vt:lpstr>Tabela 36</vt:lpstr>
      <vt:lpstr>Tabela 37</vt:lpstr>
      <vt:lpstr>Tabela 38</vt:lpstr>
      <vt:lpstr>Tabela 39</vt:lpstr>
      <vt:lpstr>Tabela 40</vt:lpstr>
      <vt:lpstr>Tabela 41</vt:lpstr>
      <vt:lpstr>Tabela 42</vt:lpstr>
      <vt:lpstr>Tabela 43</vt:lpstr>
      <vt:lpstr>Tabela 44</vt:lpstr>
      <vt:lpstr>Tabela 45</vt:lpstr>
      <vt:lpstr>Tabela 46</vt:lpstr>
      <vt:lpstr>Tabela 47</vt:lpstr>
      <vt:lpstr>Tabela 48</vt:lpstr>
      <vt:lpstr>Tabela 49</vt:lpstr>
      <vt:lpstr>Tabela 50 </vt:lpstr>
      <vt:lpstr>Tabela 51</vt:lpstr>
      <vt:lpstr>Tabela 52</vt:lpstr>
      <vt:lpstr>Tabela 53</vt:lpstr>
      <vt:lpstr>Tabela 54</vt:lpstr>
      <vt:lpstr>Tabela 55</vt:lpstr>
      <vt:lpstr>Tabela 56</vt:lpstr>
      <vt:lpstr>Tabela 57</vt:lpstr>
      <vt:lpstr>Tabela 58</vt:lpstr>
      <vt:lpstr>Tabela 59</vt:lpstr>
      <vt:lpstr>Tabela 60</vt:lpstr>
      <vt:lpstr>Tabela 61</vt:lpstr>
      <vt:lpstr>Tabela 62</vt:lpstr>
      <vt:lpstr>Tabela 63</vt:lpstr>
      <vt:lpstr>Tabela 64</vt:lpstr>
      <vt:lpstr>Tabela 65</vt:lpstr>
      <vt:lpstr>Tabela 66</vt:lpstr>
      <vt:lpstr>Tabela 67</vt:lpstr>
      <vt:lpstr>Tabela 68</vt:lpstr>
      <vt:lpstr>Tabela 69</vt:lpstr>
      <vt:lpstr>Tabela 70</vt:lpstr>
      <vt:lpstr>Tabela 71</vt:lpstr>
      <vt:lpstr>Tabela 72</vt:lpstr>
      <vt:lpstr>Tabela 73</vt:lpstr>
      <vt:lpstr>'Tabela 11'!_ftn1</vt:lpstr>
      <vt:lpstr>'Tabela 41'!_ftn3</vt:lpstr>
      <vt:lpstr>'Tabela 11'!_ftnref1</vt:lpstr>
      <vt:lpstr>'Tabela 69'!_Hlk122007120</vt:lpstr>
      <vt:lpstr>'Tabela 37'!_Hlk125727381</vt:lpstr>
      <vt:lpstr>'Tabela 7'!_Hlk24466834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2024-08-23T09:46:55Z</dcterms:modified>
</cp:coreProperties>
</file>